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NKE!$W$1:$AC$70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31" i="43"/>
  <c r="G31" i="43"/>
  <c r="H31" i="43"/>
  <c r="K18" i="40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D310" i="38"/>
  <c r="E310" i="38"/>
  <c r="G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D309" i="38"/>
  <c r="E309" i="38"/>
  <c r="G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2" i="17"/>
  <c r="F299" i="17"/>
  <c r="H299" i="17"/>
  <c r="G299" i="17"/>
  <c r="F141" i="17"/>
  <c r="G475" i="25"/>
  <c r="F231" i="25"/>
  <c r="T263" i="1"/>
  <c r="F86" i="61"/>
  <c r="H86" i="61"/>
  <c r="G86" i="61"/>
  <c r="K12" i="61"/>
  <c r="H18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D308" i="38"/>
  <c r="E308" i="38"/>
  <c r="G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C19" i="72"/>
  <c r="K19" i="72"/>
  <c r="H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F72" i="70"/>
  <c r="H100" i="34"/>
  <c r="F85" i="64"/>
  <c r="C85" i="64"/>
  <c r="K85" i="64"/>
  <c r="H85" i="64"/>
  <c r="K72" i="70"/>
  <c r="C158" i="17"/>
  <c r="F100" i="34"/>
  <c r="C100" i="34"/>
  <c r="M100" i="34"/>
  <c r="H158" i="17"/>
  <c r="H72" i="70"/>
  <c r="C72" i="70"/>
  <c r="M85" i="64"/>
  <c r="H19" i="64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4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F19" i="71"/>
  <c r="M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H63" i="66"/>
  <c r="K63" i="66"/>
  <c r="C63" i="66"/>
  <c r="M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M156" i="49"/>
  <c r="F156" i="49"/>
  <c r="H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C19" i="70"/>
  <c r="H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H29" i="51"/>
  <c r="M19" i="57"/>
  <c r="M19" i="68"/>
  <c r="C19" i="61"/>
  <c r="F19" i="52"/>
  <c r="H108" i="7"/>
  <c r="H19" i="59"/>
  <c r="C32" i="31"/>
  <c r="H103" i="53"/>
  <c r="C19" i="52"/>
  <c r="K19" i="64"/>
  <c r="K108" i="7"/>
  <c r="F19" i="63"/>
  <c r="F32" i="31"/>
  <c r="F108" i="7"/>
  <c r="M19" i="60"/>
  <c r="F19" i="55"/>
  <c r="M19" i="55"/>
  <c r="F19" i="54"/>
  <c r="C19" i="60"/>
  <c r="F72" i="59"/>
  <c r="F103" i="53"/>
  <c r="H19" i="45"/>
  <c r="K29" i="51"/>
  <c r="H72" i="59"/>
  <c r="M19" i="63"/>
  <c r="F158" i="17"/>
  <c r="F80" i="41"/>
  <c r="K80" i="41"/>
  <c r="C19" i="62"/>
  <c r="K248" i="25"/>
  <c r="M72" i="59"/>
  <c r="H19" i="53"/>
  <c r="M108" i="7"/>
  <c r="M19" i="62"/>
  <c r="K19" i="60"/>
  <c r="M32" i="31"/>
  <c r="M94" i="52"/>
  <c r="F19" i="62"/>
  <c r="C108" i="7"/>
  <c r="F248" i="25"/>
  <c r="C19" i="69"/>
  <c r="K19" i="69"/>
  <c r="K158" i="17"/>
  <c r="K19" i="55"/>
  <c r="F19" i="68"/>
  <c r="C72" i="59"/>
  <c r="C65" i="63"/>
  <c r="K19" i="62"/>
  <c r="F65" i="63"/>
  <c r="H19" i="69"/>
  <c r="M30" i="49"/>
  <c r="C19" i="68"/>
  <c r="C19" i="54"/>
  <c r="K19" i="66"/>
  <c r="K72" i="59"/>
  <c r="K30" i="49"/>
  <c r="K19" i="68"/>
  <c r="F19" i="69"/>
  <c r="H80" i="41"/>
  <c r="K101" i="57"/>
  <c r="H19" i="60"/>
  <c r="K19" i="52"/>
  <c r="C19" i="66"/>
  <c r="H19" i="57"/>
  <c r="C19" i="53"/>
  <c r="M19" i="61"/>
  <c r="C19" i="45"/>
  <c r="C19" i="63"/>
  <c r="H19" i="52"/>
  <c r="H67" i="60"/>
  <c r="M158" i="17"/>
  <c r="K19" i="61"/>
  <c r="F19" i="41"/>
  <c r="F19" i="57"/>
  <c r="M101" i="57"/>
  <c r="C30" i="49"/>
  <c r="K19" i="63"/>
  <c r="K19" i="53"/>
  <c r="C19" i="41"/>
  <c r="H30" i="49"/>
  <c r="M19" i="64"/>
  <c r="F19" i="3"/>
  <c r="F101" i="57"/>
  <c r="M29" i="51"/>
  <c r="C19" i="34"/>
  <c r="F19" i="61"/>
  <c r="C19" i="57"/>
  <c r="F29" i="51"/>
  <c r="C19" i="64"/>
  <c r="H19" i="55"/>
  <c r="M19" i="34"/>
  <c r="C101" i="57"/>
  <c r="C94" i="52"/>
  <c r="M67" i="60"/>
  <c r="M65" i="63"/>
  <c r="F19" i="64"/>
  <c r="C29" i="51"/>
  <c r="F19" i="59"/>
  <c r="C19" i="59"/>
  <c r="M106" i="45"/>
  <c r="F19" i="53"/>
  <c r="K103" i="53"/>
  <c r="H19" i="41"/>
  <c r="K19" i="41"/>
  <c r="K19" i="3"/>
  <c r="H65" i="63"/>
  <c r="C248" i="25"/>
  <c r="H106" i="45"/>
  <c r="M19" i="53"/>
  <c r="M19" i="69"/>
  <c r="M19" i="41"/>
  <c r="M19" i="54"/>
  <c r="F67" i="60"/>
  <c r="C80" i="41"/>
  <c r="H19" i="63"/>
  <c r="K67" i="60"/>
  <c r="K19" i="45"/>
  <c r="C103" i="53"/>
  <c r="M103" i="53"/>
  <c r="M19" i="66"/>
  <c r="F19" i="60"/>
  <c r="M19" i="59"/>
  <c r="H19" i="62"/>
  <c r="H248" i="25"/>
  <c r="M19" i="3"/>
  <c r="H101" i="57"/>
  <c r="C67" i="60"/>
  <c r="K19" i="34"/>
  <c r="K19" i="54"/>
  <c r="H19" i="34"/>
  <c r="K19" i="57"/>
  <c r="F19" i="66"/>
  <c r="F19" i="34"/>
  <c r="C19" i="3"/>
  <c r="M80" i="41"/>
  <c r="H19" i="68"/>
  <c r="H94" i="52"/>
  <c r="K65" i="63"/>
  <c r="H19" i="3"/>
  <c r="F30" i="49"/>
  <c r="F106" i="45"/>
  <c r="H19" i="61"/>
  <c r="K19" i="59"/>
  <c r="C106" i="45"/>
  <c r="K106" i="45"/>
  <c r="M19" i="52"/>
  <c r="C19" i="55"/>
  <c r="F94" i="52"/>
  <c r="H19" i="66"/>
  <c r="K94" i="52"/>
  <c r="K86" i="58"/>
  <c r="H19" i="58"/>
  <c r="F19" i="58"/>
  <c r="H86" i="58"/>
  <c r="F86" i="58"/>
  <c r="K19" i="58"/>
  <c r="C86" i="58"/>
  <c r="C19" i="58"/>
  <c r="M19" i="58"/>
  <c r="M86" i="58"/>
  <c r="H19" i="50"/>
  <c r="M19" i="50"/>
  <c r="F82" i="50"/>
  <c r="K19" i="50"/>
  <c r="M82" i="50"/>
  <c r="C19" i="50"/>
  <c r="K82" i="50"/>
  <c r="C82" i="50"/>
  <c r="F19" i="50"/>
  <c r="H82" i="50"/>
  <c r="K32" i="31"/>
  <c r="H32" i="31"/>
  <c r="H19" i="54"/>
  <c r="M248" i="25"/>
  <c r="K18" i="61" l="1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45" l="1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<sst xmlns="http://schemas.openxmlformats.org/spreadsheetml/2006/main" count="4900" uniqueCount="643">
  <si>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</si>
  <si>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</si>
  <si>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</si>
  <si>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</si>
  <si>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</si>
  <si>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</si>
  <si>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</si>
  <si>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</si>
  <si>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</si>
  <si>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</si>
  <si>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</si>
  <si>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</si>
  <si>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</si>
  <si>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</si>
  <si>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</si>
  <si>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</si>
  <si>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</si>
  <si>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</si>
  <si>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</si>
  <si>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</si>
  <si>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</si>
  <si>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</si>
  <si>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</si>
  <si>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</si>
  <si>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</si>
  <si>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</si>
  <si>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</si>
  <si>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</si>
  <si>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</si>
  <si>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</si>
  <si>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</si>
  <si>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</si>
  <si>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</si>
  <si>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</si>
  <si>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</si>
  <si>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</si>
  <si>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</si>
  <si>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</si>
  <si>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</si>
  <si>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</si>
  <si>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</si>
  <si>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</si>
  <si>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</si>
  <si>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</si>
  <si>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</si>
  <si>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</si>
  <si>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</si>
  <si>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</si>
  <si>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</si>
  <si>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</si>
  <si>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</si>
  <si>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</si>
  <si>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</si>
  <si>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</si>
  <si>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</si>
  <si>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</si>
  <si>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</si>
  <si>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</si>
  <si>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</si>
  <si>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</si>
  <si>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</si>
  <si>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</si>
  <si>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</si>
  <si>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</si>
  <si>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</si>
  <si>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</si>
  <si>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</si>
  <si>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</si>
  <si>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</si>
  <si>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</si>
  <si>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</si>
  <si>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</si>
  <si>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</si>
  <si>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</si>
  <si>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</si>
  <si>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</si>
  <si>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</si>
  <si>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</si>
  <si>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</si>
  <si>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</si>
  <si>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</si>
  <si>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</si>
  <si>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</si>
  <si>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</si>
  <si>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</si>
  <si>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</si>
  <si>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</si>
  <si>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</si>
  <si>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</si>
  <si>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</si>
  <si>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</si>
  <si>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</si>
  <si>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</si>
  <si>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</si>
  <si>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</si>
  <si>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</si>
  <si>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</si>
  <si>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</si>
  <si>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</si>
  <si>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</si>
  <si>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</si>
  <si>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</si>
  <si>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</si>
  <si>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</si>
  <si>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</si>
  <si>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</si>
  <si>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</si>
  <si>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</si>
  <si>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</si>
  <si>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</si>
  <si>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</si>
  <si>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</si>
  <si>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</si>
  <si>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</si>
  <si>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</si>
  <si>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</si>
  <si>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</si>
  <si>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</si>
  <si>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</si>
  <si>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</si>
  <si>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</si>
  <si>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</si>
  <si>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</si>
  <si>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</si>
  <si>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</si>
  <si>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</si>
  <si>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</si>
  <si>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</si>
  <si>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</si>
  <si>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</si>
  <si>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</si>
  <si>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</si>
  <si>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</si>
  <si>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</si>
  <si>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</si>
  <si>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</si>
  <si>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</si>
  <si>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</si>
  <si>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</si>
  <si>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</si>
  <si>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</si>
  <si>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</si>
  <si>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</si>
  <si>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</si>
  <si>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</si>
  <si>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</si>
  <si>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</si>
  <si>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</si>
  <si>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</si>
  <si>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</si>
  <si>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</si>
  <si>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</si>
  <si>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</si>
  <si>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</si>
  <si>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</si>
  <si>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</si>
  <si>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</si>
  <si>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</si>
  <si>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</si>
  <si>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</si>
  <si>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</si>
  <si>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</si>
  <si>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</si>
  <si>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</si>
  <si>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</si>
  <si>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</si>
  <si>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</si>
  <si>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</si>
  <si>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</si>
  <si>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</si>
  <si>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</si>
  <si>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</si>
  <si>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</si>
  <si>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</si>
  <si>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</si>
  <si>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</si>
  <si>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</si>
  <si>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</si>
  <si>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</si>
  <si>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</si>
  <si>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</si>
  <si>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</si>
  <si>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</si>
  <si>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</si>
  <si>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</si>
  <si>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</si>
  <si>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</si>
  <si>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</si>
  <si>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</si>
  <si>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</si>
  <si>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</si>
  <si>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</si>
  <si>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</si>
  <si>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</si>
  <si>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</si>
  <si>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</si>
  <si>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</si>
  <si>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</si>
  <si>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</si>
  <si>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</si>
  <si>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</si>
  <si>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</si>
  <si>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</si>
  <si>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</si>
  <si>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</si>
  <si>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</si>
  <si>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</si>
  <si>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</si>
  <si>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</si>
  <si>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</si>
  <si>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</si>
  <si>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</si>
  <si>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</si>
  <si>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</si>
  <si>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</si>
  <si>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</si>
  <si>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</si>
  <si>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</si>
  <si>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</si>
  <si>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</si>
  <si>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</si>
  <si>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</si>
  <si>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</si>
  <si>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</si>
  <si>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</si>
  <si>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</si>
  <si>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</si>
  <si>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</si>
  <si>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</si>
  <si>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</si>
  <si>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</si>
  <si>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</si>
  <si>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</si>
  <si>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</si>
  <si>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</si>
  <si>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</si>
  <si>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</si>
  <si>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</si>
  <si>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</si>
  <si>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</si>
  <si>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</si>
  <si>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</si>
  <si>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</si>
  <si>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</si>
  <si>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</si>
  <si>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</si>
  <si>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</si>
  <si>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</si>
  <si>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</si>
  <si>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</si>
  <si>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</si>
  <si>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</si>
  <si>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</si>
  <si>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</si>
  <si>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</si>
  <si>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</si>
  <si>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</si>
  <si>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</si>
  <si>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</si>
  <si>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</si>
  <si>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</si>
  <si>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</si>
  <si>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</si>
  <si>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</si>
  <si>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</si>
  <si>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</si>
  <si>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</si>
  <si>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</si>
  <si>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</si>
  <si>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</si>
  <si>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</si>
  <si>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</si>
  <si>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</si>
  <si>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</si>
  <si>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</si>
  <si>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</si>
  <si>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</si>
  <si>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</si>
  <si>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</si>
  <si>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</si>
  <si>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</si>
  <si>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</si>
  <si>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</si>
  <si>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</si>
  <si>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</si>
  <si>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</si>
  <si>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</si>
  <si>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</si>
  <si>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</si>
  <si>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</si>
  <si>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</si>
  <si>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</si>
  <si>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</si>
  <si>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</si>
  <si>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</si>
  <si>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</si>
  <si>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</si>
  <si>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</si>
  <si>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</si>
  <si>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</si>
  <si>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</si>
  <si>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</si>
  <si>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</si>
  <si>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</si>
  <si>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</si>
  <si>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</si>
  <si>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</si>
  <si>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</si>
  <si>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</si>
  <si>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</si>
  <si>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</si>
  <si>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</si>
  <si>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</si>
  <si>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</si>
  <si>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</si>
  <si>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</si>
  <si>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</si>
  <si>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</si>
  <si>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</si>
  <si>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</si>
  <si>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</si>
  <si>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</si>
  <si>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</si>
  <si>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</si>
  <si>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</si>
  <si>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</si>
  <si>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</si>
  <si>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</si>
  <si>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</si>
  <si>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</si>
  <si>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</si>
  <si>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</si>
  <si>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</si>
  <si>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</si>
  <si>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</si>
  <si>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</si>
  <si>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</si>
  <si>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</si>
  <si>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</si>
  <si>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</si>
  <si>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</si>
  <si>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</si>
  <si>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</si>
  <si>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</si>
  <si>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</si>
  <si>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</si>
  <si>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</si>
  <si>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</si>
  <si>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</si>
  <si>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</si>
  <si>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</si>
  <si>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</si>
  <si>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</si>
  <si>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</si>
  <si>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</si>
  <si>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</si>
  <si>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</si>
  <si>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</si>
  <si>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</si>
  <si>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</si>
  <si>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</si>
  <si>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</si>
  <si>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</si>
  <si>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</si>
  <si>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</si>
  <si>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</si>
  <si>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</si>
  <si>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</si>
  <si>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</si>
  <si>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</si>
  <si>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</si>
  <si>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</si>
  <si>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</si>
  <si>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</si>
  <si>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</si>
  <si>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</si>
  <si>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</si>
  <si>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</si>
  <si>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</si>
  <si>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</si>
  <si>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</si>
  <si>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</si>
  <si>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</si>
  <si>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</si>
  <si>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</si>
  <si>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</si>
  <si>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</si>
  <si>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</si>
  <si>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</si>
  <si>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</si>
  <si>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</si>
  <si>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</si>
  <si>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</si>
  <si>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</si>
  <si>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</si>
  <si>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</si>
  <si>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</si>
  <si>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</si>
  <si>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</si>
  <si>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</si>
  <si>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</si>
  <si>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</si>
  <si>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</si>
  <si>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</si>
  <si>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</si>
  <si>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</si>
  <si>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</si>
  <si>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</si>
  <si>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</si>
  <si>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</si>
  <si>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</si>
  <si>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</si>
  <si>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</si>
  <si>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</si>
  <si>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</si>
  <si>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</si>
  <si>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</si>
  <si>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</si>
  <si>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</si>
  <si>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</si>
  <si>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</si>
  <si>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</si>
  <si>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</si>
  <si>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</si>
  <si>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</si>
  <si>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</si>
  <si>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</si>
  <si>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</si>
  <si>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</si>
  <si>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</si>
  <si>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</si>
  <si>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</si>
  <si>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</si>
  <si>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</si>
  <si>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</si>
  <si>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</si>
  <si>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</si>
  <si>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</si>
  <si>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</si>
  <si>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</si>
  <si>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</si>
  <si>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</si>
  <si>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</si>
  <si>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</si>
  <si>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</si>
  <si>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</si>
  <si>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</si>
  <si>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</si>
  <si>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</si>
  <si>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</si>
  <si>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</si>
  <si>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</si>
  <si>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</si>
  <si>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</si>
  <si>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</si>
  <si>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</si>
  <si>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</si>
  <si>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</si>
  <si>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</si>
  <si>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</si>
  <si>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</si>
  <si>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</si>
  <si>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</si>
  <si>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</si>
  <si>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</si>
  <si>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</si>
  <si>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</si>
  <si>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</si>
  <si>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</si>
  <si>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</si>
  <si>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</si>
  <si>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</si>
  <si>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</si>
  <si>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</si>
  <si>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</si>
  <si>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</si>
  <si>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</si>
  <si>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</si>
  <si>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</si>
  <si>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</si>
  <si>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</si>
  <si>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</si>
  <si>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</si>
  <si>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</si>
  <si>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</si>
  <si>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</si>
  <si>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</si>
  <si>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</si>
  <si>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</si>
  <si>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</si>
  <si>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</si>
  <si>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</si>
  <si>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</si>
  <si>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</si>
  <si>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</si>
  <si>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</si>
  <si>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</si>
  <si>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</si>
  <si>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</si>
  <si>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</si>
  <si>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</si>
  <si>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</si>
  <si>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</si>
  <si>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</si>
  <si>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</si>
  <si>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</si>
  <si>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</si>
  <si>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</si>
  <si>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</si>
  <si>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</si>
  <si>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</si>
  <si>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</si>
  <si>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</si>
  <si>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</si>
  <si>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</si>
  <si>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</si>
  <si>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</si>
  <si>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</si>
  <si>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</si>
  <si>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</si>
  <si>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</si>
  <si>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</si>
  <si>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</si>
  <si>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</si>
  <si>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</si>
  <si>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</si>
  <si>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</si>
  <si>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</si>
  <si>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</si>
  <si>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</si>
  <si>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</si>
  <si>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</si>
  <si>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</si>
  <si>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</si>
  <si>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</si>
  <si>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</si>
  <si>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</si>
  <si>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</si>
  <si>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</si>
  <si>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</si>
  <si>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</si>
  <si>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</si>
  <si>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</si>
  <si>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</si>
  <si>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</si>
  <si>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</si>
  <si>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</si>
  <si>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</si>
  <si>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</si>
  <si>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69.30 - 106.67</t>
  </si>
  <si>
    <t>16.19 x 300</t>
  </si>
  <si>
    <t>16.20 x 2200</t>
  </si>
  <si>
    <t>16.14 - 16.63</t>
  </si>
  <si>
    <t>6.52 - 17.86</t>
  </si>
  <si>
    <t>13.79B</t>
  </si>
  <si>
    <t>0.20 (1.23%)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</si>
  <si>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</si>
  <si>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</si>
  <si>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</si>
  <si>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</si>
  <si>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</si>
  <si>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</si>
  <si>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</si>
  <si>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</si>
  <si>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</si>
  <si>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</si>
  <si>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</si>
  <si>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</si>
  <si>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</si>
  <si>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</si>
  <si>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</si>
  <si>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</si>
  <si>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</si>
  <si>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</si>
  <si>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</si>
  <si>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</si>
  <si>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</si>
  <si>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</si>
  <si>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</si>
  <si>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</si>
  <si>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</si>
  <si>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</si>
  <si>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</si>
  <si>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</si>
  <si>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</si>
  <si>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</si>
  <si>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</si>
  <si>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</si>
  <si>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</si>
  <si>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</si>
  <si>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</si>
  <si>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</si>
  <si>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</si>
  <si>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</si>
  <si>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</si>
  <si>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</si>
  <si>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</si>
  <si>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62.70 - 91.23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</si>
  <si>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</si>
  <si>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</si>
  <si>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</si>
  <si>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</si>
  <si>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</si>
  <si>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</si>
  <si>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</si>
  <si>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>EW</t>
  </si>
  <si>
    <t>21.00 ---&gt; 16.00</t>
  </si>
  <si>
    <t>55.90 x 200</t>
  </si>
  <si>
    <t>56.00 x 500</t>
  </si>
  <si>
    <t>55.30 - 56.11</t>
  </si>
  <si>
    <t>93.52B</t>
  </si>
  <si>
    <t>1.52 (2.69%)</t>
  </si>
  <si>
    <t>65.01 x 100</t>
  </si>
  <si>
    <t>73.81 x 100</t>
  </si>
  <si>
    <t>70.74 - 71.68</t>
  </si>
  <si>
    <t>22.67B</t>
  </si>
  <si>
    <t>77.32 x 100</t>
  </si>
  <si>
    <t>77.79 x 100</t>
  </si>
  <si>
    <t>76.35 - 78.31</t>
  </si>
  <si>
    <t>82.78B</t>
  </si>
  <si>
    <t>1.70 (2.21%)</t>
  </si>
  <si>
    <t>83.80 x 800</t>
  </si>
  <si>
    <t>85.56 x 100</t>
  </si>
  <si>
    <t>81.25 - 84.66</t>
  </si>
  <si>
    <t>72.20 - 121.75</t>
  </si>
  <si>
    <t>17.82B</t>
  </si>
  <si>
    <t>12.22 x 2000</t>
  </si>
  <si>
    <t>12.24 x 200</t>
  </si>
  <si>
    <t>12.15 - 12.58</t>
  </si>
  <si>
    <t>11.02 - 14.38</t>
  </si>
  <si>
    <t>48.64B</t>
  </si>
  <si>
    <t>0.60 (4.83%)</t>
  </si>
  <si>
    <t>141.95 x 800</t>
  </si>
  <si>
    <t>141.98 x 200</t>
  </si>
  <si>
    <t>139.32 - 143.16</t>
  </si>
  <si>
    <t>56.06B</t>
  </si>
  <si>
    <t>0.60 (0.43%)</t>
  </si>
  <si>
    <t>33.07 x 200</t>
  </si>
  <si>
    <t>33.64 x 600</t>
  </si>
  <si>
    <t>2-Mar-17KR Earnings announcement</t>
  </si>
  <si>
    <t>32.87 - 33.83</t>
  </si>
  <si>
    <t>31.44B</t>
  </si>
  <si>
    <t>0.48 (1.44%)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</si>
</sst>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728448"/>
        <c:axId val="540727664"/>
      </c:scatterChart>
      <c:valAx>
        <c:axId val="540728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27664"/>
        <c:crosses val="autoZero"/>
        <c:crossBetween val="midCat"/>
      </c:valAx>
      <c:valAx>
        <c:axId val="5407276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2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729232"/>
        <c:axId val="540729624"/>
      </c:scatterChart>
      <c:valAx>
        <c:axId val="540729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29624"/>
        <c:crosses val="autoZero"/>
        <c:crossBetween val="midCat"/>
      </c:valAx>
      <c:valAx>
        <c:axId val="5407296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2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730408"/>
        <c:axId val="540730800"/>
      </c:scatterChart>
      <c:valAx>
        <c:axId val="5407304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30800"/>
        <c:crosses val="autoZero"/>
        <c:crossBetween val="midCat"/>
      </c:valAx>
      <c:valAx>
        <c:axId val="5407308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3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066672"/>
        <c:axId val="646067064"/>
      </c:scatterChart>
      <c:valAx>
        <c:axId val="6460666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7064"/>
        <c:crosses val="autoZero"/>
        <c:crossBetween val="midCat"/>
      </c:valAx>
      <c:valAx>
        <c:axId val="6460670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066280"/>
        <c:axId val="646067848"/>
      </c:scatterChart>
      <c:valAx>
        <c:axId val="6460662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7848"/>
        <c:crosses val="autoZero"/>
        <c:crossBetween val="midCat"/>
      </c:valAx>
      <c:valAx>
        <c:axId val="6460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069024"/>
        <c:axId val="646069416"/>
      </c:scatterChart>
      <c:valAx>
        <c:axId val="646069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9416"/>
        <c:crosses val="autoZero"/>
        <c:crossBetween val="midCat"/>
      </c:valAx>
      <c:valAx>
        <c:axId val="64606941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070200"/>
        <c:axId val="646070592"/>
      </c:scatterChart>
      <c:valAx>
        <c:axId val="6460702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0592"/>
        <c:crosses val="autoZero"/>
        <c:crossBetween val="midCat"/>
      </c:valAx>
      <c:valAx>
        <c:axId val="646070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0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068632"/>
        <c:axId val="646072552"/>
      </c:lineChart>
      <c:dateAx>
        <c:axId val="64606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2552"/>
        <c:crosses val="autoZero"/>
        <c:auto val="1"/>
        <c:lblOffset val="100"/>
        <c:baseTimeUnit val="days"/>
      </c:dateAx>
      <c:valAx>
        <c:axId val="6460725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074512"/>
        <c:axId val="646074904"/>
      </c:lineChart>
      <c:dateAx>
        <c:axId val="64607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4904"/>
        <c:crosses val="autoZero"/>
        <c:auto val="1"/>
        <c:lblOffset val="100"/>
        <c:baseTimeUnit val="days"/>
      </c:dateAx>
      <c:valAx>
        <c:axId val="6460749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076864"/>
        <c:axId val="646077256"/>
      </c:lineChart>
      <c:dateAx>
        <c:axId val="64607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7256"/>
        <c:crosses val="autoZero"/>
        <c:auto val="1"/>
        <c:lblOffset val="100"/>
        <c:baseTimeUnit val="days"/>
      </c:dateAx>
      <c:valAx>
        <c:axId val="64607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079216"/>
        <c:axId val="646079608"/>
      </c:lineChart>
      <c:dateAx>
        <c:axId val="64607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9608"/>
        <c:crosses val="autoZero"/>
        <c:auto val="1"/>
        <c:lblOffset val="100"/>
        <c:baseTimeUnit val="days"/>
      </c:dateAx>
      <c:valAx>
        <c:axId val="646079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7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081568"/>
        <c:axId val="646081960"/>
      </c:lineChart>
      <c:dateAx>
        <c:axId val="64608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81960"/>
        <c:crosses val="autoZero"/>
        <c:auto val="1"/>
        <c:lblOffset val="100"/>
        <c:baseTimeUnit val="days"/>
      </c:dateAx>
      <c:valAx>
        <c:axId val="646081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08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74.56</c:v>
                </c:pt>
                <c:pt idx="1">
                  <c:v>73.48</c:v>
                </c:pt>
                <c:pt idx="2">
                  <c:v>77.319999999999993</c:v>
                </c:pt>
                <c:pt idx="3">
                  <c:v>78.31</c:v>
                </c:pt>
                <c:pt idx="4">
                  <c:v>78.66</c:v>
                </c:pt>
                <c:pt idx="5">
                  <c:v>80.06</c:v>
                </c:pt>
                <c:pt idx="6">
                  <c:v>79.709999999999994</c:v>
                </c:pt>
                <c:pt idx="7">
                  <c:v>79.3</c:v>
                </c:pt>
                <c:pt idx="8">
                  <c:v>76.739999999999995</c:v>
                </c:pt>
                <c:pt idx="9">
                  <c:v>76.87</c:v>
                </c:pt>
                <c:pt idx="10">
                  <c:v>76.91</c:v>
                </c:pt>
                <c:pt idx="11">
                  <c:v>76.64</c:v>
                </c:pt>
                <c:pt idx="12">
                  <c:v>76.849999999999994</c:v>
                </c:pt>
                <c:pt idx="13">
                  <c:v>76.66</c:v>
                </c:pt>
                <c:pt idx="14">
                  <c:v>74.7</c:v>
                </c:pt>
                <c:pt idx="15">
                  <c:v>74.38</c:v>
                </c:pt>
                <c:pt idx="16">
                  <c:v>71.5</c:v>
                </c:pt>
                <c:pt idx="17">
                  <c:v>69.72</c:v>
                </c:pt>
                <c:pt idx="18">
                  <c:v>69.77</c:v>
                </c:pt>
                <c:pt idx="19">
                  <c:v>68.53</c:v>
                </c:pt>
                <c:pt idx="20">
                  <c:v>68.53</c:v>
                </c:pt>
                <c:pt idx="21">
                  <c:v>69.599999999999994</c:v>
                </c:pt>
                <c:pt idx="22">
                  <c:v>69.05</c:v>
                </c:pt>
                <c:pt idx="23">
                  <c:v>69.09</c:v>
                </c:pt>
                <c:pt idx="24">
                  <c:v>68.34</c:v>
                </c:pt>
                <c:pt idx="25">
                  <c:v>67.45</c:v>
                </c:pt>
                <c:pt idx="26">
                  <c:v>68.27</c:v>
                </c:pt>
                <c:pt idx="27">
                  <c:v>68.17</c:v>
                </c:pt>
                <c:pt idx="28">
                  <c:v>68.27</c:v>
                </c:pt>
                <c:pt idx="29">
                  <c:v>67.930000000000007</c:v>
                </c:pt>
                <c:pt idx="30">
                  <c:v>67.98</c:v>
                </c:pt>
                <c:pt idx="31">
                  <c:v>68.7</c:v>
                </c:pt>
                <c:pt idx="32">
                  <c:v>68.69</c:v>
                </c:pt>
                <c:pt idx="33">
                  <c:v>68.489999999999995</c:v>
                </c:pt>
                <c:pt idx="34">
                  <c:v>68.98</c:v>
                </c:pt>
                <c:pt idx="35">
                  <c:v>69.349999999999994</c:v>
                </c:pt>
                <c:pt idx="36">
                  <c:v>69.06</c:v>
                </c:pt>
                <c:pt idx="37">
                  <c:v>68.7</c:v>
                </c:pt>
                <c:pt idx="38">
                  <c:v>69.41</c:v>
                </c:pt>
                <c:pt idx="39">
                  <c:v>69.66</c:v>
                </c:pt>
                <c:pt idx="40">
                  <c:v>69.05</c:v>
                </c:pt>
                <c:pt idx="41">
                  <c:v>66.97</c:v>
                </c:pt>
                <c:pt idx="42">
                  <c:v>68.05</c:v>
                </c:pt>
                <c:pt idx="43">
                  <c:v>69.7</c:v>
                </c:pt>
                <c:pt idx="44">
                  <c:v>69.989999999999995</c:v>
                </c:pt>
                <c:pt idx="45">
                  <c:v>69.319999999999993</c:v>
                </c:pt>
                <c:pt idx="46">
                  <c:v>70.5</c:v>
                </c:pt>
                <c:pt idx="47">
                  <c:v>71.599999999999994</c:v>
                </c:pt>
                <c:pt idx="48">
                  <c:v>71.69</c:v>
                </c:pt>
                <c:pt idx="49">
                  <c:v>72.09</c:v>
                </c:pt>
                <c:pt idx="50">
                  <c:v>71.89</c:v>
                </c:pt>
                <c:pt idx="51">
                  <c:v>72.180000000000007</c:v>
                </c:pt>
                <c:pt idx="52">
                  <c:v>71.72</c:v>
                </c:pt>
                <c:pt idx="53">
                  <c:v>71.83</c:v>
                </c:pt>
                <c:pt idx="54">
                  <c:v>71.91</c:v>
                </c:pt>
                <c:pt idx="55">
                  <c:v>72.53</c:v>
                </c:pt>
                <c:pt idx="56">
                  <c:v>71.510000000000005</c:v>
                </c:pt>
                <c:pt idx="57">
                  <c:v>70.38</c:v>
                </c:pt>
                <c:pt idx="58">
                  <c:v>71.77</c:v>
                </c:pt>
                <c:pt idx="60">
                  <c:v>70.58</c:v>
                </c:pt>
                <c:pt idx="61">
                  <c:v>70.67</c:v>
                </c:pt>
                <c:pt idx="62">
                  <c:v>71.75</c:v>
                </c:pt>
                <c:pt idx="63">
                  <c:v>72</c:v>
                </c:pt>
                <c:pt idx="64">
                  <c:v>73.319999999999993</c:v>
                </c:pt>
                <c:pt idx="65">
                  <c:v>73.78</c:v>
                </c:pt>
                <c:pt idx="66">
                  <c:v>73.41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7104"/>
        <c:axId val="657007496"/>
      </c:lineChart>
      <c:dateAx>
        <c:axId val="65700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7496"/>
        <c:crosses val="autoZero"/>
        <c:auto val="1"/>
        <c:lblOffset val="100"/>
        <c:baseTimeUnit val="days"/>
      </c:dateAx>
      <c:valAx>
        <c:axId val="657007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29.38</c:v>
                </c:pt>
                <c:pt idx="1">
                  <c:v>29.67</c:v>
                </c:pt>
                <c:pt idx="2">
                  <c:v>30.14</c:v>
                </c:pt>
                <c:pt idx="3">
                  <c:v>30.49</c:v>
                </c:pt>
                <c:pt idx="4">
                  <c:v>29.82</c:v>
                </c:pt>
                <c:pt idx="5">
                  <c:v>29.98</c:v>
                </c:pt>
                <c:pt idx="6">
                  <c:v>30.04</c:v>
                </c:pt>
                <c:pt idx="7">
                  <c:v>29.87</c:v>
                </c:pt>
                <c:pt idx="8">
                  <c:v>29.63</c:v>
                </c:pt>
                <c:pt idx="9">
                  <c:v>29.51</c:v>
                </c:pt>
                <c:pt idx="10">
                  <c:v>29.87</c:v>
                </c:pt>
                <c:pt idx="11">
                  <c:v>29.74</c:v>
                </c:pt>
                <c:pt idx="12">
                  <c:v>29.44</c:v>
                </c:pt>
                <c:pt idx="13">
                  <c:v>29.75</c:v>
                </c:pt>
                <c:pt idx="14">
                  <c:v>29.24</c:v>
                </c:pt>
                <c:pt idx="15">
                  <c:v>29.51</c:v>
                </c:pt>
                <c:pt idx="16">
                  <c:v>29.36</c:v>
                </c:pt>
                <c:pt idx="17">
                  <c:v>29.44</c:v>
                </c:pt>
                <c:pt idx="18">
                  <c:v>28.51</c:v>
                </c:pt>
                <c:pt idx="19">
                  <c:v>30.24</c:v>
                </c:pt>
                <c:pt idx="20">
                  <c:v>30.24</c:v>
                </c:pt>
                <c:pt idx="21">
                  <c:v>31.53</c:v>
                </c:pt>
                <c:pt idx="22">
                  <c:v>31.13</c:v>
                </c:pt>
                <c:pt idx="23">
                  <c:v>31.84</c:v>
                </c:pt>
                <c:pt idx="24">
                  <c:v>31.8</c:v>
                </c:pt>
                <c:pt idx="25">
                  <c:v>32</c:v>
                </c:pt>
                <c:pt idx="26">
                  <c:v>32.04</c:v>
                </c:pt>
                <c:pt idx="27">
                  <c:v>32.25</c:v>
                </c:pt>
                <c:pt idx="28">
                  <c:v>32.36</c:v>
                </c:pt>
                <c:pt idx="29">
                  <c:v>32.29</c:v>
                </c:pt>
                <c:pt idx="30">
                  <c:v>32.409999999999997</c:v>
                </c:pt>
                <c:pt idx="31">
                  <c:v>32.24</c:v>
                </c:pt>
                <c:pt idx="32">
                  <c:v>32.29</c:v>
                </c:pt>
                <c:pt idx="33">
                  <c:v>32.15</c:v>
                </c:pt>
                <c:pt idx="34">
                  <c:v>32.08</c:v>
                </c:pt>
                <c:pt idx="35">
                  <c:v>32.04</c:v>
                </c:pt>
                <c:pt idx="36">
                  <c:v>32.29</c:v>
                </c:pt>
                <c:pt idx="37">
                  <c:v>31.97</c:v>
                </c:pt>
                <c:pt idx="38">
                  <c:v>31.86</c:v>
                </c:pt>
                <c:pt idx="39">
                  <c:v>31.57</c:v>
                </c:pt>
                <c:pt idx="40">
                  <c:v>31.61</c:v>
                </c:pt>
                <c:pt idx="41">
                  <c:v>31.87</c:v>
                </c:pt>
                <c:pt idx="42">
                  <c:v>31.5</c:v>
                </c:pt>
                <c:pt idx="43">
                  <c:v>32.020000000000003</c:v>
                </c:pt>
                <c:pt idx="44">
                  <c:v>32.340000000000003</c:v>
                </c:pt>
                <c:pt idx="45">
                  <c:v>31.72</c:v>
                </c:pt>
                <c:pt idx="46">
                  <c:v>31.7</c:v>
                </c:pt>
                <c:pt idx="47">
                  <c:v>32.1</c:v>
                </c:pt>
                <c:pt idx="48">
                  <c:v>32.020000000000003</c:v>
                </c:pt>
                <c:pt idx="49">
                  <c:v>32.090000000000003</c:v>
                </c:pt>
                <c:pt idx="50">
                  <c:v>32.14</c:v>
                </c:pt>
                <c:pt idx="51">
                  <c:v>32.049999999999997</c:v>
                </c:pt>
                <c:pt idx="52">
                  <c:v>31.8</c:v>
                </c:pt>
                <c:pt idx="53">
                  <c:v>31.52</c:v>
                </c:pt>
                <c:pt idx="54">
                  <c:v>31.72</c:v>
                </c:pt>
                <c:pt idx="55">
                  <c:v>31.73</c:v>
                </c:pt>
                <c:pt idx="56">
                  <c:v>31.6</c:v>
                </c:pt>
                <c:pt idx="57">
                  <c:v>31.71</c:v>
                </c:pt>
                <c:pt idx="58">
                  <c:v>31.61</c:v>
                </c:pt>
                <c:pt idx="59">
                  <c:v>31.5</c:v>
                </c:pt>
                <c:pt idx="60">
                  <c:v>31.65</c:v>
                </c:pt>
                <c:pt idx="61">
                  <c:v>31.51</c:v>
                </c:pt>
                <c:pt idx="62">
                  <c:v>31.29</c:v>
                </c:pt>
                <c:pt idx="63">
                  <c:v>31.8</c:v>
                </c:pt>
                <c:pt idx="64">
                  <c:v>31.61</c:v>
                </c:pt>
                <c:pt idx="65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9456"/>
        <c:axId val="657009848"/>
      </c:lineChart>
      <c:dateAx>
        <c:axId val="65700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9848"/>
        <c:crosses val="autoZero"/>
        <c:auto val="1"/>
        <c:lblOffset val="100"/>
        <c:baseTimeUnit val="days"/>
      </c:dateAx>
      <c:valAx>
        <c:axId val="65700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1808"/>
        <c:axId val="657012200"/>
      </c:lineChart>
      <c:dateAx>
        <c:axId val="65701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2200"/>
        <c:crosses val="autoZero"/>
        <c:auto val="1"/>
        <c:lblOffset val="100"/>
        <c:baseTimeUnit val="days"/>
      </c:dateAx>
      <c:valAx>
        <c:axId val="657012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21.1</c:v>
                </c:pt>
                <c:pt idx="1">
                  <c:v>23.98</c:v>
                </c:pt>
                <c:pt idx="2">
                  <c:v>23.33</c:v>
                </c:pt>
                <c:pt idx="3">
                  <c:v>24</c:v>
                </c:pt>
                <c:pt idx="4">
                  <c:v>23.88</c:v>
                </c:pt>
                <c:pt idx="5">
                  <c:v>23.82</c:v>
                </c:pt>
                <c:pt idx="6">
                  <c:v>23.51</c:v>
                </c:pt>
                <c:pt idx="7">
                  <c:v>24.01</c:v>
                </c:pt>
                <c:pt idx="8">
                  <c:v>24.14</c:v>
                </c:pt>
                <c:pt idx="9">
                  <c:v>24.13</c:v>
                </c:pt>
                <c:pt idx="10">
                  <c:v>24.4</c:v>
                </c:pt>
                <c:pt idx="11">
                  <c:v>23.99</c:v>
                </c:pt>
                <c:pt idx="12">
                  <c:v>23.66</c:v>
                </c:pt>
                <c:pt idx="13">
                  <c:v>23.58</c:v>
                </c:pt>
                <c:pt idx="14">
                  <c:v>21.24</c:v>
                </c:pt>
                <c:pt idx="15">
                  <c:v>21.98</c:v>
                </c:pt>
                <c:pt idx="16">
                  <c:v>24.12</c:v>
                </c:pt>
                <c:pt idx="17">
                  <c:v>28.45</c:v>
                </c:pt>
                <c:pt idx="18">
                  <c:v>27.85</c:v>
                </c:pt>
                <c:pt idx="19">
                  <c:v>27.24</c:v>
                </c:pt>
                <c:pt idx="20">
                  <c:v>26.69</c:v>
                </c:pt>
                <c:pt idx="21">
                  <c:v>26.32</c:v>
                </c:pt>
                <c:pt idx="22">
                  <c:v>26.06</c:v>
                </c:pt>
                <c:pt idx="23">
                  <c:v>26.43</c:v>
                </c:pt>
                <c:pt idx="24">
                  <c:v>25.71</c:v>
                </c:pt>
                <c:pt idx="25">
                  <c:v>25.73</c:v>
                </c:pt>
                <c:pt idx="26">
                  <c:v>26.27</c:v>
                </c:pt>
                <c:pt idx="27">
                  <c:v>26.69</c:v>
                </c:pt>
                <c:pt idx="28">
                  <c:v>26.8</c:v>
                </c:pt>
                <c:pt idx="29">
                  <c:v>26.59</c:v>
                </c:pt>
                <c:pt idx="30">
                  <c:v>26.64</c:v>
                </c:pt>
                <c:pt idx="31">
                  <c:v>26.5</c:v>
                </c:pt>
                <c:pt idx="32">
                  <c:v>26.25</c:v>
                </c:pt>
                <c:pt idx="33">
                  <c:v>25.97</c:v>
                </c:pt>
                <c:pt idx="34">
                  <c:v>25.31</c:v>
                </c:pt>
                <c:pt idx="35">
                  <c:v>25.38</c:v>
                </c:pt>
                <c:pt idx="36">
                  <c:v>25.29</c:v>
                </c:pt>
                <c:pt idx="37">
                  <c:v>25.03</c:v>
                </c:pt>
                <c:pt idx="38">
                  <c:v>25.59</c:v>
                </c:pt>
                <c:pt idx="39">
                  <c:v>25.33</c:v>
                </c:pt>
                <c:pt idx="40">
                  <c:v>25.21</c:v>
                </c:pt>
                <c:pt idx="41">
                  <c:v>26.16</c:v>
                </c:pt>
                <c:pt idx="42">
                  <c:v>26.24</c:v>
                </c:pt>
                <c:pt idx="43">
                  <c:v>26.58</c:v>
                </c:pt>
                <c:pt idx="44">
                  <c:v>26.59</c:v>
                </c:pt>
                <c:pt idx="45">
                  <c:v>25.82</c:v>
                </c:pt>
                <c:pt idx="46">
                  <c:v>26</c:v>
                </c:pt>
                <c:pt idx="47">
                  <c:v>25.86</c:v>
                </c:pt>
                <c:pt idx="48">
                  <c:v>25.53</c:v>
                </c:pt>
                <c:pt idx="49">
                  <c:v>27.56</c:v>
                </c:pt>
                <c:pt idx="50">
                  <c:v>27.61</c:v>
                </c:pt>
                <c:pt idx="51">
                  <c:v>27.8</c:v>
                </c:pt>
                <c:pt idx="52">
                  <c:v>27.31</c:v>
                </c:pt>
                <c:pt idx="53">
                  <c:v>27.97</c:v>
                </c:pt>
                <c:pt idx="54">
                  <c:v>27.33</c:v>
                </c:pt>
                <c:pt idx="55">
                  <c:v>27.32</c:v>
                </c:pt>
                <c:pt idx="56">
                  <c:v>26.61</c:v>
                </c:pt>
                <c:pt idx="57">
                  <c:v>26.71</c:v>
                </c:pt>
                <c:pt idx="58">
                  <c:v>26.92</c:v>
                </c:pt>
                <c:pt idx="59">
                  <c:v>27.54</c:v>
                </c:pt>
                <c:pt idx="60">
                  <c:v>27.89</c:v>
                </c:pt>
                <c:pt idx="61">
                  <c:v>28.03</c:v>
                </c:pt>
                <c:pt idx="62">
                  <c:v>27.96</c:v>
                </c:pt>
                <c:pt idx="63">
                  <c:v>27.69</c:v>
                </c:pt>
                <c:pt idx="64">
                  <c:v>29.58</c:v>
                </c:pt>
                <c:pt idx="65">
                  <c:v>28.15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4160"/>
        <c:axId val="657014552"/>
      </c:lineChart>
      <c:dateAx>
        <c:axId val="65701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4552"/>
        <c:crosses val="autoZero"/>
        <c:auto val="1"/>
        <c:lblOffset val="100"/>
        <c:baseTimeUnit val="days"/>
      </c:dateAx>
      <c:valAx>
        <c:axId val="657014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28.72</c:v>
                </c:pt>
                <c:pt idx="2">
                  <c:v>28.94</c:v>
                </c:pt>
                <c:pt idx="3">
                  <c:v>27.43</c:v>
                </c:pt>
                <c:pt idx="4">
                  <c:v>28.19</c:v>
                </c:pt>
                <c:pt idx="5">
                  <c:v>28.55</c:v>
                </c:pt>
                <c:pt idx="6">
                  <c:v>28.38</c:v>
                </c:pt>
                <c:pt idx="7">
                  <c:v>28.39</c:v>
                </c:pt>
                <c:pt idx="8">
                  <c:v>29.87</c:v>
                </c:pt>
                <c:pt idx="9">
                  <c:v>28.96</c:v>
                </c:pt>
                <c:pt idx="10">
                  <c:v>27.09</c:v>
                </c:pt>
                <c:pt idx="11">
                  <c:v>27.44</c:v>
                </c:pt>
                <c:pt idx="12">
                  <c:v>27.8</c:v>
                </c:pt>
                <c:pt idx="13">
                  <c:v>28.2</c:v>
                </c:pt>
                <c:pt idx="14">
                  <c:v>27.78</c:v>
                </c:pt>
                <c:pt idx="15">
                  <c:v>27.13</c:v>
                </c:pt>
                <c:pt idx="17">
                  <c:v>26.48</c:v>
                </c:pt>
                <c:pt idx="18">
                  <c:v>24.34</c:v>
                </c:pt>
                <c:pt idx="19">
                  <c:v>23.29</c:v>
                </c:pt>
                <c:pt idx="20">
                  <c:v>23.11</c:v>
                </c:pt>
                <c:pt idx="21">
                  <c:v>22.6</c:v>
                </c:pt>
                <c:pt idx="22">
                  <c:v>24.7</c:v>
                </c:pt>
                <c:pt idx="23">
                  <c:v>24.89</c:v>
                </c:pt>
                <c:pt idx="24">
                  <c:v>24.01</c:v>
                </c:pt>
                <c:pt idx="25">
                  <c:v>24.52</c:v>
                </c:pt>
                <c:pt idx="26">
                  <c:v>24.53</c:v>
                </c:pt>
                <c:pt idx="27">
                  <c:v>25.55</c:v>
                </c:pt>
                <c:pt idx="28">
                  <c:v>25.54</c:v>
                </c:pt>
                <c:pt idx="29">
                  <c:v>25.35</c:v>
                </c:pt>
                <c:pt idx="30">
                  <c:v>25.92</c:v>
                </c:pt>
                <c:pt idx="31">
                  <c:v>24.98</c:v>
                </c:pt>
                <c:pt idx="32">
                  <c:v>24.15</c:v>
                </c:pt>
                <c:pt idx="33">
                  <c:v>23.46</c:v>
                </c:pt>
                <c:pt idx="34">
                  <c:v>22.6</c:v>
                </c:pt>
                <c:pt idx="35">
                  <c:v>22.28</c:v>
                </c:pt>
                <c:pt idx="36">
                  <c:v>23.04</c:v>
                </c:pt>
                <c:pt idx="37">
                  <c:v>22.92</c:v>
                </c:pt>
                <c:pt idx="38">
                  <c:v>23.46</c:v>
                </c:pt>
                <c:pt idx="39">
                  <c:v>23.86</c:v>
                </c:pt>
                <c:pt idx="40">
                  <c:v>23.95</c:v>
                </c:pt>
                <c:pt idx="41">
                  <c:v>24.66</c:v>
                </c:pt>
                <c:pt idx="42">
                  <c:v>24.86</c:v>
                </c:pt>
                <c:pt idx="43">
                  <c:v>24.4</c:v>
                </c:pt>
                <c:pt idx="44">
                  <c:v>24.21</c:v>
                </c:pt>
                <c:pt idx="45">
                  <c:v>24.35</c:v>
                </c:pt>
                <c:pt idx="46">
                  <c:v>24.2</c:v>
                </c:pt>
                <c:pt idx="47">
                  <c:v>23.95</c:v>
                </c:pt>
                <c:pt idx="48">
                  <c:v>22.89</c:v>
                </c:pt>
                <c:pt idx="49">
                  <c:v>22.64</c:v>
                </c:pt>
                <c:pt idx="50">
                  <c:v>22.63</c:v>
                </c:pt>
                <c:pt idx="51">
                  <c:v>23.23</c:v>
                </c:pt>
                <c:pt idx="52">
                  <c:v>23.03</c:v>
                </c:pt>
                <c:pt idx="53">
                  <c:v>23.3</c:v>
                </c:pt>
                <c:pt idx="54">
                  <c:v>23.68</c:v>
                </c:pt>
                <c:pt idx="55">
                  <c:v>24.02</c:v>
                </c:pt>
                <c:pt idx="56">
                  <c:v>24.09</c:v>
                </c:pt>
                <c:pt idx="57">
                  <c:v>24.03</c:v>
                </c:pt>
                <c:pt idx="58">
                  <c:v>24.01</c:v>
                </c:pt>
                <c:pt idx="59">
                  <c:v>25.51</c:v>
                </c:pt>
                <c:pt idx="60">
                  <c:v>25</c:v>
                </c:pt>
                <c:pt idx="61">
                  <c:v>25.96</c:v>
                </c:pt>
                <c:pt idx="62">
                  <c:v>25.53</c:v>
                </c:pt>
                <c:pt idx="63">
                  <c:v>25.65</c:v>
                </c:pt>
                <c:pt idx="64">
                  <c:v>25.94</c:v>
                </c:pt>
                <c:pt idx="65">
                  <c:v>25.6</c:v>
                </c:pt>
                <c:pt idx="66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6512"/>
        <c:axId val="657016904"/>
      </c:lineChart>
      <c:dateAx>
        <c:axId val="65701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6904"/>
        <c:crosses val="autoZero"/>
        <c:auto val="1"/>
        <c:lblOffset val="100"/>
        <c:baseTimeUnit val="days"/>
      </c:dateAx>
      <c:valAx>
        <c:axId val="657016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8864"/>
        <c:axId val="657019256"/>
      </c:lineChart>
      <c:dateAx>
        <c:axId val="657018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9256"/>
        <c:crosses val="autoZero"/>
        <c:auto val="1"/>
        <c:lblOffset val="100"/>
        <c:baseTimeUnit val="days"/>
      </c:dateAx>
      <c:valAx>
        <c:axId val="6570192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55.96</c:v>
                </c:pt>
                <c:pt idx="1">
                  <c:v>55.8</c:v>
                </c:pt>
                <c:pt idx="2">
                  <c:v>56.44</c:v>
                </c:pt>
                <c:pt idx="3">
                  <c:v>56.36</c:v>
                </c:pt>
                <c:pt idx="4">
                  <c:v>56.51</c:v>
                </c:pt>
                <c:pt idx="5">
                  <c:v>56.98</c:v>
                </c:pt>
                <c:pt idx="6">
                  <c:v>56.75</c:v>
                </c:pt>
                <c:pt idx="7">
                  <c:v>56.55</c:v>
                </c:pt>
                <c:pt idx="8">
                  <c:v>56.73</c:v>
                </c:pt>
                <c:pt idx="9">
                  <c:v>56.76</c:v>
                </c:pt>
                <c:pt idx="10">
                  <c:v>56.68</c:v>
                </c:pt>
                <c:pt idx="11">
                  <c:v>56.2</c:v>
                </c:pt>
                <c:pt idx="12">
                  <c:v>56.69</c:v>
                </c:pt>
                <c:pt idx="13">
                  <c:v>56.56</c:v>
                </c:pt>
                <c:pt idx="14">
                  <c:v>56.37</c:v>
                </c:pt>
                <c:pt idx="15">
                  <c:v>56.66</c:v>
                </c:pt>
                <c:pt idx="16">
                  <c:v>56.3</c:v>
                </c:pt>
                <c:pt idx="17">
                  <c:v>53.16</c:v>
                </c:pt>
                <c:pt idx="18">
                  <c:v>52.62</c:v>
                </c:pt>
                <c:pt idx="19">
                  <c:v>51.01</c:v>
                </c:pt>
                <c:pt idx="20">
                  <c:v>50.21</c:v>
                </c:pt>
                <c:pt idx="21">
                  <c:v>50.57</c:v>
                </c:pt>
                <c:pt idx="22">
                  <c:v>50.8</c:v>
                </c:pt>
                <c:pt idx="23">
                  <c:v>50.91</c:v>
                </c:pt>
                <c:pt idx="24">
                  <c:v>51</c:v>
                </c:pt>
                <c:pt idx="25">
                  <c:v>51.96</c:v>
                </c:pt>
                <c:pt idx="26">
                  <c:v>49.29</c:v>
                </c:pt>
                <c:pt idx="27">
                  <c:v>49.55</c:v>
                </c:pt>
                <c:pt idx="28">
                  <c:v>49.23</c:v>
                </c:pt>
                <c:pt idx="29">
                  <c:v>50.02</c:v>
                </c:pt>
                <c:pt idx="30">
                  <c:v>50.36</c:v>
                </c:pt>
                <c:pt idx="31">
                  <c:v>49.87</c:v>
                </c:pt>
                <c:pt idx="32">
                  <c:v>50.05</c:v>
                </c:pt>
                <c:pt idx="33">
                  <c:v>49.34</c:v>
                </c:pt>
                <c:pt idx="34">
                  <c:v>49.77</c:v>
                </c:pt>
                <c:pt idx="35">
                  <c:v>50.24</c:v>
                </c:pt>
                <c:pt idx="36">
                  <c:v>50.01</c:v>
                </c:pt>
                <c:pt idx="37">
                  <c:v>49.55</c:v>
                </c:pt>
                <c:pt idx="38">
                  <c:v>49.81</c:v>
                </c:pt>
                <c:pt idx="39">
                  <c:v>55.43</c:v>
                </c:pt>
                <c:pt idx="40">
                  <c:v>55.05</c:v>
                </c:pt>
                <c:pt idx="41">
                  <c:v>54.79</c:v>
                </c:pt>
                <c:pt idx="43">
                  <c:v>55.21</c:v>
                </c:pt>
                <c:pt idx="44">
                  <c:v>54.66</c:v>
                </c:pt>
                <c:pt idx="45">
                  <c:v>53.92</c:v>
                </c:pt>
                <c:pt idx="46">
                  <c:v>53.87</c:v>
                </c:pt>
                <c:pt idx="47">
                  <c:v>55.09</c:v>
                </c:pt>
                <c:pt idx="48">
                  <c:v>55.74</c:v>
                </c:pt>
                <c:pt idx="49">
                  <c:v>55.48</c:v>
                </c:pt>
                <c:pt idx="50">
                  <c:v>56.48</c:v>
                </c:pt>
                <c:pt idx="51">
                  <c:v>56.42</c:v>
                </c:pt>
                <c:pt idx="52">
                  <c:v>55.93</c:v>
                </c:pt>
                <c:pt idx="53">
                  <c:v>55.56</c:v>
                </c:pt>
                <c:pt idx="54">
                  <c:v>55.08</c:v>
                </c:pt>
                <c:pt idx="55">
                  <c:v>55.6</c:v>
                </c:pt>
                <c:pt idx="56">
                  <c:v>55.97</c:v>
                </c:pt>
                <c:pt idx="57">
                  <c:v>55.23</c:v>
                </c:pt>
                <c:pt idx="58">
                  <c:v>55.6</c:v>
                </c:pt>
                <c:pt idx="59">
                  <c:v>56.32</c:v>
                </c:pt>
                <c:pt idx="60">
                  <c:v>55.66</c:v>
                </c:pt>
                <c:pt idx="61">
                  <c:v>56.81</c:v>
                </c:pt>
                <c:pt idx="62">
                  <c:v>56.57</c:v>
                </c:pt>
                <c:pt idx="63">
                  <c:v>56.96</c:v>
                </c:pt>
                <c:pt idx="64">
                  <c:v>56.35</c:v>
                </c:pt>
                <c:pt idx="65">
                  <c:v>56.76</c:v>
                </c:pt>
                <c:pt idx="66">
                  <c:v>57.39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21216"/>
        <c:axId val="657021608"/>
      </c:lineChart>
      <c:dateAx>
        <c:axId val="65702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1608"/>
        <c:crosses val="autoZero"/>
        <c:auto val="1"/>
        <c:lblOffset val="100"/>
        <c:baseTimeUnit val="days"/>
      </c:dateAx>
      <c:valAx>
        <c:axId val="657021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894264"/>
        <c:axId val="658894656"/>
      </c:lineChart>
      <c:dateAx>
        <c:axId val="65889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4656"/>
        <c:crosses val="autoZero"/>
        <c:auto val="1"/>
        <c:lblOffset val="100"/>
        <c:baseTimeUnit val="days"/>
      </c:dateAx>
      <c:valAx>
        <c:axId val="658894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77.62</c:v>
                </c:pt>
                <c:pt idx="1">
                  <c:v>76.760000000000005</c:v>
                </c:pt>
                <c:pt idx="2">
                  <c:v>76.89</c:v>
                </c:pt>
                <c:pt idx="3">
                  <c:v>75.88</c:v>
                </c:pt>
                <c:pt idx="4">
                  <c:v>74.78</c:v>
                </c:pt>
                <c:pt idx="5">
                  <c:v>74.06</c:v>
                </c:pt>
                <c:pt idx="6">
                  <c:v>73.67</c:v>
                </c:pt>
                <c:pt idx="7">
                  <c:v>73.59</c:v>
                </c:pt>
                <c:pt idx="8">
                  <c:v>74.2</c:v>
                </c:pt>
                <c:pt idx="9">
                  <c:v>74.040000000000006</c:v>
                </c:pt>
                <c:pt idx="10">
                  <c:v>74.27</c:v>
                </c:pt>
                <c:pt idx="11">
                  <c:v>74.56</c:v>
                </c:pt>
                <c:pt idx="12">
                  <c:v>75.040000000000006</c:v>
                </c:pt>
                <c:pt idx="13">
                  <c:v>76</c:v>
                </c:pt>
                <c:pt idx="14">
                  <c:v>75.09</c:v>
                </c:pt>
                <c:pt idx="15">
                  <c:v>77.28</c:v>
                </c:pt>
                <c:pt idx="16">
                  <c:v>76.56</c:v>
                </c:pt>
                <c:pt idx="17">
                  <c:v>73.53</c:v>
                </c:pt>
                <c:pt idx="18">
                  <c:v>83.39</c:v>
                </c:pt>
                <c:pt idx="19">
                  <c:v>82.31</c:v>
                </c:pt>
                <c:pt idx="20">
                  <c:v>81.569999999999993</c:v>
                </c:pt>
                <c:pt idx="21">
                  <c:v>83.95</c:v>
                </c:pt>
                <c:pt idx="22">
                  <c:v>83.45</c:v>
                </c:pt>
                <c:pt idx="23">
                  <c:v>84.1</c:v>
                </c:pt>
                <c:pt idx="24">
                  <c:v>83.36</c:v>
                </c:pt>
                <c:pt idx="25">
                  <c:v>87.19</c:v>
                </c:pt>
                <c:pt idx="26">
                  <c:v>87.57</c:v>
                </c:pt>
                <c:pt idx="27">
                  <c:v>87.41</c:v>
                </c:pt>
                <c:pt idx="28">
                  <c:v>88</c:v>
                </c:pt>
                <c:pt idx="29">
                  <c:v>87.41</c:v>
                </c:pt>
                <c:pt idx="30">
                  <c:v>87.3</c:v>
                </c:pt>
                <c:pt idx="32">
                  <c:v>86.4</c:v>
                </c:pt>
                <c:pt idx="33">
                  <c:v>87.19</c:v>
                </c:pt>
                <c:pt idx="34">
                  <c:v>86.66</c:v>
                </c:pt>
                <c:pt idx="35">
                  <c:v>88.8</c:v>
                </c:pt>
                <c:pt idx="36">
                  <c:v>88</c:v>
                </c:pt>
                <c:pt idx="37">
                  <c:v>87.47</c:v>
                </c:pt>
                <c:pt idx="38">
                  <c:v>86.4</c:v>
                </c:pt>
                <c:pt idx="39">
                  <c:v>86.83</c:v>
                </c:pt>
                <c:pt idx="40">
                  <c:v>86.4</c:v>
                </c:pt>
                <c:pt idx="41">
                  <c:v>86.49</c:v>
                </c:pt>
                <c:pt idx="42">
                  <c:v>86.2</c:v>
                </c:pt>
                <c:pt idx="43">
                  <c:v>86.22</c:v>
                </c:pt>
                <c:pt idx="44">
                  <c:v>87.09</c:v>
                </c:pt>
                <c:pt idx="45">
                  <c:v>88.99</c:v>
                </c:pt>
                <c:pt idx="46">
                  <c:v>89.55</c:v>
                </c:pt>
                <c:pt idx="47">
                  <c:v>90.18</c:v>
                </c:pt>
                <c:pt idx="48">
                  <c:v>90.56</c:v>
                </c:pt>
                <c:pt idx="49">
                  <c:v>89.92</c:v>
                </c:pt>
                <c:pt idx="50">
                  <c:v>90.6</c:v>
                </c:pt>
                <c:pt idx="51">
                  <c:v>90.57</c:v>
                </c:pt>
                <c:pt idx="52">
                  <c:v>90.26</c:v>
                </c:pt>
                <c:pt idx="53">
                  <c:v>89.99</c:v>
                </c:pt>
                <c:pt idx="54">
                  <c:v>89.17</c:v>
                </c:pt>
                <c:pt idx="55">
                  <c:v>90.12</c:v>
                </c:pt>
                <c:pt idx="56">
                  <c:v>90.15</c:v>
                </c:pt>
                <c:pt idx="57">
                  <c:v>89.44</c:v>
                </c:pt>
                <c:pt idx="58">
                  <c:v>90.93</c:v>
                </c:pt>
                <c:pt idx="59">
                  <c:v>92.04</c:v>
                </c:pt>
                <c:pt idx="60">
                  <c:v>91.52</c:v>
                </c:pt>
                <c:pt idx="61">
                  <c:v>93.11</c:v>
                </c:pt>
                <c:pt idx="62">
                  <c:v>93.61</c:v>
                </c:pt>
                <c:pt idx="63">
                  <c:v>93.36</c:v>
                </c:pt>
                <c:pt idx="64">
                  <c:v>93.84</c:v>
                </c:pt>
                <c:pt idx="65">
                  <c:v>93.37</c:v>
                </c:pt>
                <c:pt idx="66">
                  <c:v>93.4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897008"/>
        <c:axId val="658897400"/>
      </c:lineChart>
      <c:dateAx>
        <c:axId val="65889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7400"/>
        <c:crosses val="autoZero"/>
        <c:auto val="1"/>
        <c:lblOffset val="100"/>
        <c:baseTimeUnit val="days"/>
      </c:dateAx>
      <c:valAx>
        <c:axId val="65889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</c:v>
                </c:pt>
                <c:pt idx="1">
                  <c:v>17.89</c:v>
                </c:pt>
                <c:pt idx="2">
                  <c:v>18.059999999999999</c:v>
                </c:pt>
                <c:pt idx="3">
                  <c:v>14.95</c:v>
                </c:pt>
                <c:pt idx="4">
                  <c:v>15.54</c:v>
                </c:pt>
                <c:pt idx="5">
                  <c:v>16.28</c:v>
                </c:pt>
                <c:pt idx="6">
                  <c:v>16.78</c:v>
                </c:pt>
                <c:pt idx="7">
                  <c:v>16.55</c:v>
                </c:pt>
                <c:pt idx="8">
                  <c:v>16.48</c:v>
                </c:pt>
                <c:pt idx="9">
                  <c:v>15.62</c:v>
                </c:pt>
                <c:pt idx="10">
                  <c:v>15.46</c:v>
                </c:pt>
                <c:pt idx="11">
                  <c:v>15.56</c:v>
                </c:pt>
                <c:pt idx="12">
                  <c:v>15.7</c:v>
                </c:pt>
                <c:pt idx="13">
                  <c:v>14.93</c:v>
                </c:pt>
                <c:pt idx="15">
                  <c:v>14.89</c:v>
                </c:pt>
                <c:pt idx="16">
                  <c:v>15.14</c:v>
                </c:pt>
                <c:pt idx="17">
                  <c:v>14.88</c:v>
                </c:pt>
                <c:pt idx="18">
                  <c:v>14.25</c:v>
                </c:pt>
                <c:pt idx="19">
                  <c:v>14.15</c:v>
                </c:pt>
                <c:pt idx="20">
                  <c:v>13.69</c:v>
                </c:pt>
                <c:pt idx="21">
                  <c:v>14.15</c:v>
                </c:pt>
                <c:pt idx="22">
                  <c:v>12.78</c:v>
                </c:pt>
                <c:pt idx="23">
                  <c:v>13.27</c:v>
                </c:pt>
                <c:pt idx="24">
                  <c:v>13.18</c:v>
                </c:pt>
                <c:pt idx="25">
                  <c:v>13.72</c:v>
                </c:pt>
                <c:pt idx="26">
                  <c:v>13.95</c:v>
                </c:pt>
                <c:pt idx="27">
                  <c:v>14.25</c:v>
                </c:pt>
                <c:pt idx="28">
                  <c:v>14.18</c:v>
                </c:pt>
                <c:pt idx="29">
                  <c:v>14.59</c:v>
                </c:pt>
                <c:pt idx="30">
                  <c:v>14.64</c:v>
                </c:pt>
                <c:pt idx="31">
                  <c:v>14.7</c:v>
                </c:pt>
                <c:pt idx="32">
                  <c:v>14.65</c:v>
                </c:pt>
                <c:pt idx="33">
                  <c:v>14.2</c:v>
                </c:pt>
                <c:pt idx="34">
                  <c:v>14.18</c:v>
                </c:pt>
                <c:pt idx="35">
                  <c:v>14.58</c:v>
                </c:pt>
                <c:pt idx="36">
                  <c:v>14.78</c:v>
                </c:pt>
                <c:pt idx="37">
                  <c:v>14.94</c:v>
                </c:pt>
                <c:pt idx="38">
                  <c:v>15.08</c:v>
                </c:pt>
                <c:pt idx="39">
                  <c:v>15.72</c:v>
                </c:pt>
                <c:pt idx="40">
                  <c:v>15.56</c:v>
                </c:pt>
                <c:pt idx="41">
                  <c:v>16.079999999999998</c:v>
                </c:pt>
                <c:pt idx="42">
                  <c:v>16.12</c:v>
                </c:pt>
                <c:pt idx="43">
                  <c:v>15.63</c:v>
                </c:pt>
                <c:pt idx="44">
                  <c:v>15.98</c:v>
                </c:pt>
                <c:pt idx="45">
                  <c:v>15.81</c:v>
                </c:pt>
                <c:pt idx="46">
                  <c:v>15.9</c:v>
                </c:pt>
                <c:pt idx="47">
                  <c:v>15.18</c:v>
                </c:pt>
                <c:pt idx="48">
                  <c:v>14.06</c:v>
                </c:pt>
                <c:pt idx="49">
                  <c:v>14.41</c:v>
                </c:pt>
                <c:pt idx="50">
                  <c:v>14.49</c:v>
                </c:pt>
                <c:pt idx="51">
                  <c:v>14.87</c:v>
                </c:pt>
                <c:pt idx="52">
                  <c:v>14.65</c:v>
                </c:pt>
                <c:pt idx="53">
                  <c:v>13.87</c:v>
                </c:pt>
                <c:pt idx="54">
                  <c:v>14.09</c:v>
                </c:pt>
                <c:pt idx="55">
                  <c:v>14.24</c:v>
                </c:pt>
                <c:pt idx="56">
                  <c:v>14.26</c:v>
                </c:pt>
                <c:pt idx="57">
                  <c:v>14.01</c:v>
                </c:pt>
                <c:pt idx="58">
                  <c:v>14.34</c:v>
                </c:pt>
                <c:pt idx="59">
                  <c:v>15.47</c:v>
                </c:pt>
                <c:pt idx="60">
                  <c:v>15.67</c:v>
                </c:pt>
                <c:pt idx="61">
                  <c:v>16.739999999999998</c:v>
                </c:pt>
                <c:pt idx="62">
                  <c:v>15.69</c:v>
                </c:pt>
                <c:pt idx="63">
                  <c:v>15.64</c:v>
                </c:pt>
                <c:pt idx="64">
                  <c:v>15.49</c:v>
                </c:pt>
                <c:pt idx="65">
                  <c:v>15.11</c:v>
                </c:pt>
                <c:pt idx="66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899360"/>
        <c:axId val="658899752"/>
      </c:lineChart>
      <c:dateAx>
        <c:axId val="658899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9752"/>
        <c:crosses val="autoZero"/>
        <c:auto val="1"/>
        <c:lblOffset val="100"/>
        <c:baseTimeUnit val="days"/>
      </c:dateAx>
      <c:valAx>
        <c:axId val="6588997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8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33.299999999999997</c:v>
                </c:pt>
                <c:pt idx="1">
                  <c:v>33.36</c:v>
                </c:pt>
                <c:pt idx="2">
                  <c:v>32.299999999999997</c:v>
                </c:pt>
                <c:pt idx="3">
                  <c:v>33.1</c:v>
                </c:pt>
                <c:pt idx="4">
                  <c:v>33.659999999999997</c:v>
                </c:pt>
                <c:pt idx="5">
                  <c:v>33.880000000000003</c:v>
                </c:pt>
                <c:pt idx="6">
                  <c:v>33.700000000000003</c:v>
                </c:pt>
                <c:pt idx="7">
                  <c:v>33.47</c:v>
                </c:pt>
                <c:pt idx="8">
                  <c:v>33.53</c:v>
                </c:pt>
                <c:pt idx="9">
                  <c:v>33.450000000000003</c:v>
                </c:pt>
                <c:pt idx="10">
                  <c:v>33.520000000000003</c:v>
                </c:pt>
                <c:pt idx="11">
                  <c:v>33.700000000000003</c:v>
                </c:pt>
                <c:pt idx="12">
                  <c:v>34.86</c:v>
                </c:pt>
                <c:pt idx="13">
                  <c:v>34.64</c:v>
                </c:pt>
                <c:pt idx="14">
                  <c:v>33.520000000000003</c:v>
                </c:pt>
                <c:pt idx="15">
                  <c:v>32.869999999999997</c:v>
                </c:pt>
                <c:pt idx="17">
                  <c:v>32.29</c:v>
                </c:pt>
                <c:pt idx="18">
                  <c:v>30.9</c:v>
                </c:pt>
                <c:pt idx="19">
                  <c:v>31.24</c:v>
                </c:pt>
                <c:pt idx="20">
                  <c:v>30.92</c:v>
                </c:pt>
                <c:pt idx="21">
                  <c:v>31.02</c:v>
                </c:pt>
                <c:pt idx="22">
                  <c:v>32.22</c:v>
                </c:pt>
                <c:pt idx="23">
                  <c:v>30.79</c:v>
                </c:pt>
                <c:pt idx="24">
                  <c:v>30.98</c:v>
                </c:pt>
                <c:pt idx="25">
                  <c:v>31.26</c:v>
                </c:pt>
                <c:pt idx="26">
                  <c:v>31.02</c:v>
                </c:pt>
                <c:pt idx="27">
                  <c:v>30.9</c:v>
                </c:pt>
                <c:pt idx="28">
                  <c:v>30.91</c:v>
                </c:pt>
                <c:pt idx="29">
                  <c:v>31.18</c:v>
                </c:pt>
                <c:pt idx="30">
                  <c:v>30.76</c:v>
                </c:pt>
                <c:pt idx="31">
                  <c:v>30.92</c:v>
                </c:pt>
                <c:pt idx="32">
                  <c:v>31.01</c:v>
                </c:pt>
                <c:pt idx="33">
                  <c:v>30.64</c:v>
                </c:pt>
                <c:pt idx="34">
                  <c:v>30.83</c:v>
                </c:pt>
                <c:pt idx="35">
                  <c:v>31.27</c:v>
                </c:pt>
                <c:pt idx="36">
                  <c:v>31.13</c:v>
                </c:pt>
                <c:pt idx="37">
                  <c:v>31.17</c:v>
                </c:pt>
                <c:pt idx="38">
                  <c:v>30.11</c:v>
                </c:pt>
                <c:pt idx="39">
                  <c:v>29.05</c:v>
                </c:pt>
                <c:pt idx="40">
                  <c:v>29</c:v>
                </c:pt>
                <c:pt idx="41">
                  <c:v>29.37</c:v>
                </c:pt>
                <c:pt idx="42">
                  <c:v>28.84</c:v>
                </c:pt>
                <c:pt idx="43">
                  <c:v>29</c:v>
                </c:pt>
                <c:pt idx="44">
                  <c:v>29.28</c:v>
                </c:pt>
                <c:pt idx="45">
                  <c:v>29.68</c:v>
                </c:pt>
                <c:pt idx="46">
                  <c:v>29.5</c:v>
                </c:pt>
                <c:pt idx="47">
                  <c:v>29.84</c:v>
                </c:pt>
                <c:pt idx="48">
                  <c:v>29.9</c:v>
                </c:pt>
                <c:pt idx="49">
                  <c:v>30.08</c:v>
                </c:pt>
                <c:pt idx="50">
                  <c:v>30.45</c:v>
                </c:pt>
                <c:pt idx="51">
                  <c:v>30.75</c:v>
                </c:pt>
                <c:pt idx="52">
                  <c:v>30.84</c:v>
                </c:pt>
                <c:pt idx="53">
                  <c:v>31.09</c:v>
                </c:pt>
                <c:pt idx="54">
                  <c:v>30.79</c:v>
                </c:pt>
                <c:pt idx="55">
                  <c:v>31.08</c:v>
                </c:pt>
                <c:pt idx="56">
                  <c:v>31.25</c:v>
                </c:pt>
                <c:pt idx="57">
                  <c:v>30.71</c:v>
                </c:pt>
                <c:pt idx="58">
                  <c:v>30.95</c:v>
                </c:pt>
                <c:pt idx="59">
                  <c:v>30.89</c:v>
                </c:pt>
                <c:pt idx="60">
                  <c:v>31.51</c:v>
                </c:pt>
                <c:pt idx="61">
                  <c:v>31.31</c:v>
                </c:pt>
                <c:pt idx="62">
                  <c:v>31.32</c:v>
                </c:pt>
                <c:pt idx="63">
                  <c:v>32.67</c:v>
                </c:pt>
                <c:pt idx="64">
                  <c:v>32.5</c:v>
                </c:pt>
                <c:pt idx="65">
                  <c:v>31.96</c:v>
                </c:pt>
                <c:pt idx="66">
                  <c:v>31.99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901712"/>
        <c:axId val="658902104"/>
      </c:lineChart>
      <c:dateAx>
        <c:axId val="65890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2104"/>
        <c:crosses val="autoZero"/>
        <c:auto val="1"/>
        <c:lblOffset val="100"/>
        <c:baseTimeUnit val="days"/>
      </c:dateAx>
      <c:valAx>
        <c:axId val="658902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12.24</c:v>
                </c:pt>
                <c:pt idx="1">
                  <c:v>12.43</c:v>
                </c:pt>
                <c:pt idx="2">
                  <c:v>11.96</c:v>
                </c:pt>
                <c:pt idx="3">
                  <c:v>11.92</c:v>
                </c:pt>
                <c:pt idx="4">
                  <c:v>11.92</c:v>
                </c:pt>
                <c:pt idx="5">
                  <c:v>12.04</c:v>
                </c:pt>
                <c:pt idx="6">
                  <c:v>11.9</c:v>
                </c:pt>
                <c:pt idx="7">
                  <c:v>11.89</c:v>
                </c:pt>
                <c:pt idx="8">
                  <c:v>11.79</c:v>
                </c:pt>
                <c:pt idx="9">
                  <c:v>11.76</c:v>
                </c:pt>
                <c:pt idx="10">
                  <c:v>11.87</c:v>
                </c:pt>
                <c:pt idx="11">
                  <c:v>12</c:v>
                </c:pt>
                <c:pt idx="12">
                  <c:v>12.04</c:v>
                </c:pt>
                <c:pt idx="13">
                  <c:v>12.06</c:v>
                </c:pt>
                <c:pt idx="14">
                  <c:v>12.28</c:v>
                </c:pt>
                <c:pt idx="15">
                  <c:v>11.94</c:v>
                </c:pt>
                <c:pt idx="16">
                  <c:v>11.58</c:v>
                </c:pt>
                <c:pt idx="17">
                  <c:v>11.48</c:v>
                </c:pt>
                <c:pt idx="18">
                  <c:v>11.58</c:v>
                </c:pt>
                <c:pt idx="19">
                  <c:v>11.34</c:v>
                </c:pt>
                <c:pt idx="20">
                  <c:v>11.35</c:v>
                </c:pt>
                <c:pt idx="21">
                  <c:v>11.4</c:v>
                </c:pt>
                <c:pt idx="22">
                  <c:v>11.61</c:v>
                </c:pt>
                <c:pt idx="23">
                  <c:v>11.74</c:v>
                </c:pt>
                <c:pt idx="24">
                  <c:v>11.72</c:v>
                </c:pt>
                <c:pt idx="25">
                  <c:v>11.74</c:v>
                </c:pt>
                <c:pt idx="26">
                  <c:v>11.88</c:v>
                </c:pt>
                <c:pt idx="27">
                  <c:v>11.85</c:v>
                </c:pt>
                <c:pt idx="29">
                  <c:v>12.19</c:v>
                </c:pt>
                <c:pt idx="30">
                  <c:v>12.02</c:v>
                </c:pt>
                <c:pt idx="31">
                  <c:v>11.97</c:v>
                </c:pt>
                <c:pt idx="32">
                  <c:v>12.01</c:v>
                </c:pt>
                <c:pt idx="33">
                  <c:v>11.89</c:v>
                </c:pt>
                <c:pt idx="34">
                  <c:v>11.88</c:v>
                </c:pt>
                <c:pt idx="35">
                  <c:v>11.91</c:v>
                </c:pt>
                <c:pt idx="36">
                  <c:v>11.91</c:v>
                </c:pt>
                <c:pt idx="37">
                  <c:v>11.96</c:v>
                </c:pt>
                <c:pt idx="38">
                  <c:v>11.99</c:v>
                </c:pt>
                <c:pt idx="39">
                  <c:v>12.12</c:v>
                </c:pt>
                <c:pt idx="40">
                  <c:v>12.29</c:v>
                </c:pt>
                <c:pt idx="41">
                  <c:v>12.39</c:v>
                </c:pt>
                <c:pt idx="42">
                  <c:v>12.48</c:v>
                </c:pt>
                <c:pt idx="43">
                  <c:v>12.2</c:v>
                </c:pt>
                <c:pt idx="44">
                  <c:v>12.1</c:v>
                </c:pt>
                <c:pt idx="45">
                  <c:v>12.07</c:v>
                </c:pt>
                <c:pt idx="46">
                  <c:v>11.97</c:v>
                </c:pt>
                <c:pt idx="47">
                  <c:v>12.09</c:v>
                </c:pt>
                <c:pt idx="48">
                  <c:v>11.98</c:v>
                </c:pt>
                <c:pt idx="49">
                  <c:v>12.01</c:v>
                </c:pt>
                <c:pt idx="50">
                  <c:v>12.17</c:v>
                </c:pt>
                <c:pt idx="51">
                  <c:v>12.18</c:v>
                </c:pt>
                <c:pt idx="52">
                  <c:v>12.09</c:v>
                </c:pt>
                <c:pt idx="53">
                  <c:v>12</c:v>
                </c:pt>
                <c:pt idx="54">
                  <c:v>12.11</c:v>
                </c:pt>
                <c:pt idx="55">
                  <c:v>12.11</c:v>
                </c:pt>
                <c:pt idx="56">
                  <c:v>12.11</c:v>
                </c:pt>
                <c:pt idx="57">
                  <c:v>12.14</c:v>
                </c:pt>
                <c:pt idx="58">
                  <c:v>12.38</c:v>
                </c:pt>
                <c:pt idx="59">
                  <c:v>12.7</c:v>
                </c:pt>
                <c:pt idx="60">
                  <c:v>12.38</c:v>
                </c:pt>
                <c:pt idx="61">
                  <c:v>12.73</c:v>
                </c:pt>
                <c:pt idx="62">
                  <c:v>12.7</c:v>
                </c:pt>
                <c:pt idx="63">
                  <c:v>12.67</c:v>
                </c:pt>
                <c:pt idx="64">
                  <c:v>12.5</c:v>
                </c:pt>
                <c:pt idx="65">
                  <c:v>12.44</c:v>
                </c:pt>
                <c:pt idx="66">
                  <c:v>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903672"/>
        <c:axId val="658904064"/>
      </c:lineChart>
      <c:dateAx>
        <c:axId val="65890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4064"/>
        <c:crosses val="autoZero"/>
        <c:auto val="1"/>
        <c:lblOffset val="100"/>
        <c:baseTimeUnit val="days"/>
      </c:dateAx>
      <c:valAx>
        <c:axId val="6589040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111.96</c:v>
                </c:pt>
                <c:pt idx="1">
                  <c:v>111.38</c:v>
                </c:pt>
                <c:pt idx="2">
                  <c:v>111.3</c:v>
                </c:pt>
                <c:pt idx="3">
                  <c:v>112.48</c:v>
                </c:pt>
                <c:pt idx="4">
                  <c:v>113.13</c:v>
                </c:pt>
                <c:pt idx="5">
                  <c:v>114.13</c:v>
                </c:pt>
                <c:pt idx="6">
                  <c:v>113.07</c:v>
                </c:pt>
                <c:pt idx="7">
                  <c:v>112.74</c:v>
                </c:pt>
                <c:pt idx="8">
                  <c:v>115</c:v>
                </c:pt>
                <c:pt idx="9">
                  <c:v>115.36</c:v>
                </c:pt>
                <c:pt idx="11">
                  <c:v>116.57</c:v>
                </c:pt>
                <c:pt idx="12">
                  <c:v>116.36</c:v>
                </c:pt>
                <c:pt idx="13">
                  <c:v>116.32</c:v>
                </c:pt>
                <c:pt idx="14">
                  <c:v>116.6</c:v>
                </c:pt>
                <c:pt idx="15">
                  <c:v>118.47</c:v>
                </c:pt>
                <c:pt idx="16">
                  <c:v>119.54</c:v>
                </c:pt>
                <c:pt idx="17">
                  <c:v>120.31</c:v>
                </c:pt>
                <c:pt idx="18">
                  <c:v>117.05</c:v>
                </c:pt>
                <c:pt idx="19">
                  <c:v>116.66</c:v>
                </c:pt>
                <c:pt idx="20">
                  <c:v>115.11</c:v>
                </c:pt>
                <c:pt idx="21">
                  <c:v>115.03</c:v>
                </c:pt>
                <c:pt idx="22">
                  <c:v>114.86</c:v>
                </c:pt>
                <c:pt idx="23">
                  <c:v>115.34</c:v>
                </c:pt>
                <c:pt idx="24">
                  <c:v>115.99</c:v>
                </c:pt>
                <c:pt idx="25">
                  <c:v>115.33</c:v>
                </c:pt>
                <c:pt idx="26">
                  <c:v>115.7</c:v>
                </c:pt>
                <c:pt idx="27">
                  <c:v>114.56</c:v>
                </c:pt>
                <c:pt idx="28">
                  <c:v>113.96</c:v>
                </c:pt>
                <c:pt idx="29">
                  <c:v>113.61</c:v>
                </c:pt>
                <c:pt idx="30">
                  <c:v>113.44</c:v>
                </c:pt>
                <c:pt idx="31">
                  <c:v>114.87</c:v>
                </c:pt>
                <c:pt idx="32">
                  <c:v>114.59</c:v>
                </c:pt>
                <c:pt idx="33">
                  <c:v>115.41</c:v>
                </c:pt>
                <c:pt idx="34">
                  <c:v>118.49</c:v>
                </c:pt>
                <c:pt idx="35">
                  <c:v>117.56</c:v>
                </c:pt>
                <c:pt idx="36">
                  <c:v>118.26</c:v>
                </c:pt>
                <c:pt idx="37">
                  <c:v>117.97</c:v>
                </c:pt>
                <c:pt idx="38">
                  <c:v>117.64</c:v>
                </c:pt>
                <c:pt idx="39">
                  <c:v>119.8</c:v>
                </c:pt>
                <c:pt idx="40">
                  <c:v>119.24</c:v>
                </c:pt>
                <c:pt idx="41">
                  <c:v>118.75</c:v>
                </c:pt>
                <c:pt idx="42">
                  <c:v>119.18</c:v>
                </c:pt>
                <c:pt idx="43">
                  <c:v>118.82</c:v>
                </c:pt>
                <c:pt idx="44">
                  <c:v>118.81</c:v>
                </c:pt>
                <c:pt idx="45">
                  <c:v>118.13</c:v>
                </c:pt>
                <c:pt idx="46">
                  <c:v>117.27</c:v>
                </c:pt>
                <c:pt idx="47">
                  <c:v>119.39</c:v>
                </c:pt>
                <c:pt idx="48">
                  <c:v>119.22</c:v>
                </c:pt>
                <c:pt idx="49">
                  <c:v>117.78</c:v>
                </c:pt>
                <c:pt idx="50">
                  <c:v>118.81</c:v>
                </c:pt>
                <c:pt idx="51">
                  <c:v>119.46</c:v>
                </c:pt>
                <c:pt idx="52">
                  <c:v>118.91</c:v>
                </c:pt>
                <c:pt idx="53">
                  <c:v>117.95</c:v>
                </c:pt>
                <c:pt idx="54">
                  <c:v>117.66</c:v>
                </c:pt>
                <c:pt idx="55">
                  <c:v>118.25</c:v>
                </c:pt>
                <c:pt idx="56">
                  <c:v>118.63</c:v>
                </c:pt>
                <c:pt idx="57">
                  <c:v>117.86</c:v>
                </c:pt>
                <c:pt idx="58">
                  <c:v>117.61</c:v>
                </c:pt>
                <c:pt idx="59">
                  <c:v>119.16</c:v>
                </c:pt>
                <c:pt idx="60">
                  <c:v>118.23</c:v>
                </c:pt>
                <c:pt idx="61">
                  <c:v>119.47</c:v>
                </c:pt>
                <c:pt idx="62">
                  <c:v>119.61</c:v>
                </c:pt>
                <c:pt idx="63">
                  <c:v>119.75</c:v>
                </c:pt>
                <c:pt idx="64">
                  <c:v>119.32</c:v>
                </c:pt>
                <c:pt idx="65">
                  <c:v>119.08</c:v>
                </c:pt>
                <c:pt idx="66">
                  <c:v>119.34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906024"/>
        <c:axId val="658906416"/>
      </c:lineChart>
      <c:dateAx>
        <c:axId val="65890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6416"/>
        <c:crosses val="autoZero"/>
        <c:auto val="1"/>
        <c:lblOffset val="100"/>
        <c:baseTimeUnit val="days"/>
      </c:dateAx>
      <c:valAx>
        <c:axId val="65890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10.5</c:v>
                </c:pt>
                <c:pt idx="1">
                  <c:v>10.41</c:v>
                </c:pt>
                <c:pt idx="2">
                  <c:v>11.15</c:v>
                </c:pt>
                <c:pt idx="3">
                  <c:v>11.53</c:v>
                </c:pt>
                <c:pt idx="4">
                  <c:v>11.92</c:v>
                </c:pt>
                <c:pt idx="5">
                  <c:v>11.72</c:v>
                </c:pt>
                <c:pt idx="6">
                  <c:v>11.61</c:v>
                </c:pt>
                <c:pt idx="7">
                  <c:v>11.48</c:v>
                </c:pt>
                <c:pt idx="8">
                  <c:v>11.75</c:v>
                </c:pt>
                <c:pt idx="9">
                  <c:v>11.63</c:v>
                </c:pt>
                <c:pt idx="10">
                  <c:v>11.85</c:v>
                </c:pt>
                <c:pt idx="11">
                  <c:v>11.6</c:v>
                </c:pt>
                <c:pt idx="12">
                  <c:v>11.77</c:v>
                </c:pt>
                <c:pt idx="13">
                  <c:v>11.58</c:v>
                </c:pt>
                <c:pt idx="14">
                  <c:v>11.24</c:v>
                </c:pt>
                <c:pt idx="15">
                  <c:v>11.2</c:v>
                </c:pt>
                <c:pt idx="16">
                  <c:v>11.74</c:v>
                </c:pt>
                <c:pt idx="17">
                  <c:v>11.46</c:v>
                </c:pt>
                <c:pt idx="18">
                  <c:v>11.47</c:v>
                </c:pt>
                <c:pt idx="19">
                  <c:v>11.14</c:v>
                </c:pt>
                <c:pt idx="20">
                  <c:v>11.1</c:v>
                </c:pt>
                <c:pt idx="21">
                  <c:v>10.89</c:v>
                </c:pt>
                <c:pt idx="22">
                  <c:v>11.8</c:v>
                </c:pt>
                <c:pt idx="23">
                  <c:v>11.9</c:v>
                </c:pt>
                <c:pt idx="24">
                  <c:v>11.76</c:v>
                </c:pt>
                <c:pt idx="25">
                  <c:v>11.93</c:v>
                </c:pt>
                <c:pt idx="26">
                  <c:v>11.9</c:v>
                </c:pt>
                <c:pt idx="27">
                  <c:v>12.16</c:v>
                </c:pt>
                <c:pt idx="28">
                  <c:v>12.42</c:v>
                </c:pt>
                <c:pt idx="29">
                  <c:v>12.66</c:v>
                </c:pt>
                <c:pt idx="30">
                  <c:v>12.98</c:v>
                </c:pt>
                <c:pt idx="31">
                  <c:v>13.07</c:v>
                </c:pt>
                <c:pt idx="32">
                  <c:v>12.83</c:v>
                </c:pt>
                <c:pt idx="33">
                  <c:v>12.63</c:v>
                </c:pt>
                <c:pt idx="34">
                  <c:v>12.91</c:v>
                </c:pt>
                <c:pt idx="35">
                  <c:v>13.02</c:v>
                </c:pt>
                <c:pt idx="36">
                  <c:v>12.95</c:v>
                </c:pt>
                <c:pt idx="37">
                  <c:v>12.96</c:v>
                </c:pt>
                <c:pt idx="38">
                  <c:v>13.15</c:v>
                </c:pt>
                <c:pt idx="39">
                  <c:v>12.55</c:v>
                </c:pt>
                <c:pt idx="40">
                  <c:v>12.34</c:v>
                </c:pt>
                <c:pt idx="41">
                  <c:v>12.33</c:v>
                </c:pt>
                <c:pt idx="42">
                  <c:v>12.2</c:v>
                </c:pt>
                <c:pt idx="43">
                  <c:v>12.5</c:v>
                </c:pt>
                <c:pt idx="44">
                  <c:v>12.64</c:v>
                </c:pt>
                <c:pt idx="45">
                  <c:v>12.76</c:v>
                </c:pt>
                <c:pt idx="46">
                  <c:v>13.31</c:v>
                </c:pt>
                <c:pt idx="47">
                  <c:v>13.47</c:v>
                </c:pt>
                <c:pt idx="48">
                  <c:v>13.67</c:v>
                </c:pt>
                <c:pt idx="49">
                  <c:v>13.9</c:v>
                </c:pt>
                <c:pt idx="50">
                  <c:v>13.91</c:v>
                </c:pt>
                <c:pt idx="51">
                  <c:v>13.79</c:v>
                </c:pt>
                <c:pt idx="52">
                  <c:v>13.62</c:v>
                </c:pt>
                <c:pt idx="53">
                  <c:v>13.26</c:v>
                </c:pt>
                <c:pt idx="54">
                  <c:v>13.29</c:v>
                </c:pt>
                <c:pt idx="55">
                  <c:v>13.12</c:v>
                </c:pt>
                <c:pt idx="56">
                  <c:v>12.91</c:v>
                </c:pt>
                <c:pt idx="57">
                  <c:v>13.03</c:v>
                </c:pt>
                <c:pt idx="58">
                  <c:v>13.62</c:v>
                </c:pt>
                <c:pt idx="59">
                  <c:v>13.4</c:v>
                </c:pt>
                <c:pt idx="60">
                  <c:v>13.86</c:v>
                </c:pt>
                <c:pt idx="61">
                  <c:v>13.42</c:v>
                </c:pt>
                <c:pt idx="62">
                  <c:v>12.72</c:v>
                </c:pt>
                <c:pt idx="63">
                  <c:v>12.48</c:v>
                </c:pt>
                <c:pt idx="64">
                  <c:v>12.13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908376"/>
        <c:axId val="658908768"/>
      </c:lineChart>
      <c:dateAx>
        <c:axId val="658908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8768"/>
        <c:crosses val="autoZero"/>
        <c:auto val="1"/>
        <c:lblOffset val="100"/>
        <c:baseTimeUnit val="days"/>
      </c:dateAx>
      <c:valAx>
        <c:axId val="6589087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90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83.35</c:v>
                </c:pt>
                <c:pt idx="1">
                  <c:v>81.47</c:v>
                </c:pt>
                <c:pt idx="2">
                  <c:v>82.85</c:v>
                </c:pt>
                <c:pt idx="3">
                  <c:v>83.9</c:v>
                </c:pt>
                <c:pt idx="4">
                  <c:v>84.3</c:v>
                </c:pt>
                <c:pt idx="5">
                  <c:v>85.8</c:v>
                </c:pt>
                <c:pt idx="6">
                  <c:v>86.86</c:v>
                </c:pt>
                <c:pt idx="7">
                  <c:v>85.04</c:v>
                </c:pt>
                <c:pt idx="8">
                  <c:v>89.2</c:v>
                </c:pt>
                <c:pt idx="9">
                  <c:v>89.03</c:v>
                </c:pt>
                <c:pt idx="10">
                  <c:v>90.72</c:v>
                </c:pt>
                <c:pt idx="11">
                  <c:v>89.13</c:v>
                </c:pt>
                <c:pt idx="12">
                  <c:v>88.91</c:v>
                </c:pt>
                <c:pt idx="13">
                  <c:v>86.59</c:v>
                </c:pt>
                <c:pt idx="14">
                  <c:v>91.01</c:v>
                </c:pt>
                <c:pt idx="15">
                  <c:v>92.85</c:v>
                </c:pt>
                <c:pt idx="16">
                  <c:v>92.45</c:v>
                </c:pt>
                <c:pt idx="17">
                  <c:v>91.39</c:v>
                </c:pt>
                <c:pt idx="18">
                  <c:v>91.34</c:v>
                </c:pt>
                <c:pt idx="19">
                  <c:v>89.63</c:v>
                </c:pt>
                <c:pt idx="20">
                  <c:v>89.3</c:v>
                </c:pt>
                <c:pt idx="21">
                  <c:v>88.71</c:v>
                </c:pt>
                <c:pt idx="22">
                  <c:v>92</c:v>
                </c:pt>
                <c:pt idx="23">
                  <c:v>95.22</c:v>
                </c:pt>
                <c:pt idx="24">
                  <c:v>96.16</c:v>
                </c:pt>
                <c:pt idx="25">
                  <c:v>92.2</c:v>
                </c:pt>
                <c:pt idx="26">
                  <c:v>94.25</c:v>
                </c:pt>
                <c:pt idx="27">
                  <c:v>113.68</c:v>
                </c:pt>
                <c:pt idx="28">
                  <c:v>117.03</c:v>
                </c:pt>
                <c:pt idx="29">
                  <c:v>117.68</c:v>
                </c:pt>
                <c:pt idx="30">
                  <c:v>117.86</c:v>
                </c:pt>
                <c:pt idx="31">
                  <c:v>117.66</c:v>
                </c:pt>
                <c:pt idx="32">
                  <c:v>118.22</c:v>
                </c:pt>
                <c:pt idx="33">
                  <c:v>115.55</c:v>
                </c:pt>
                <c:pt idx="34">
                  <c:v>116</c:v>
                </c:pt>
                <c:pt idx="35">
                  <c:v>118.66</c:v>
                </c:pt>
                <c:pt idx="36">
                  <c:v>118.16</c:v>
                </c:pt>
                <c:pt idx="37">
                  <c:v>118.25</c:v>
                </c:pt>
                <c:pt idx="38">
                  <c:v>121.36</c:v>
                </c:pt>
                <c:pt idx="39">
                  <c:v>120.09</c:v>
                </c:pt>
                <c:pt idx="40">
                  <c:v>119.72</c:v>
                </c:pt>
                <c:pt idx="41">
                  <c:v>120.01</c:v>
                </c:pt>
                <c:pt idx="42">
                  <c:v>119.17</c:v>
                </c:pt>
                <c:pt idx="43">
                  <c:v>119.71</c:v>
                </c:pt>
                <c:pt idx="44">
                  <c:v>120.56</c:v>
                </c:pt>
                <c:pt idx="45">
                  <c:v>119.26</c:v>
                </c:pt>
                <c:pt idx="46">
                  <c:v>120.46</c:v>
                </c:pt>
                <c:pt idx="47">
                  <c:v>121.22</c:v>
                </c:pt>
                <c:pt idx="48">
                  <c:v>118.94</c:v>
                </c:pt>
                <c:pt idx="49">
                  <c:v>119.77</c:v>
                </c:pt>
                <c:pt idx="50">
                  <c:v>120.87</c:v>
                </c:pt>
                <c:pt idx="51">
                  <c:v>119.17</c:v>
                </c:pt>
                <c:pt idx="52">
                  <c:v>117.42</c:v>
                </c:pt>
                <c:pt idx="53">
                  <c:v>116.74</c:v>
                </c:pt>
                <c:pt idx="54">
                  <c:v>116.6</c:v>
                </c:pt>
                <c:pt idx="55">
                  <c:v>116.97</c:v>
                </c:pt>
                <c:pt idx="56">
                  <c:v>114.72</c:v>
                </c:pt>
                <c:pt idx="57">
                  <c:v>114.25</c:v>
                </c:pt>
                <c:pt idx="58">
                  <c:v>116.22</c:v>
                </c:pt>
                <c:pt idx="59">
                  <c:v>114.6</c:v>
                </c:pt>
                <c:pt idx="60">
                  <c:v>117.33</c:v>
                </c:pt>
                <c:pt idx="61">
                  <c:v>116.47</c:v>
                </c:pt>
                <c:pt idx="62">
                  <c:v>117.54</c:v>
                </c:pt>
                <c:pt idx="63">
                  <c:v>115.85</c:v>
                </c:pt>
                <c:pt idx="64">
                  <c:v>115.87</c:v>
                </c:pt>
                <c:pt idx="65">
                  <c:v>115.16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16544"/>
        <c:axId val="668816936"/>
      </c:lineChart>
      <c:dateAx>
        <c:axId val="66881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16936"/>
        <c:crosses val="autoZero"/>
        <c:auto val="1"/>
        <c:lblOffset val="100"/>
        <c:baseTimeUnit val="days"/>
      </c:dateAx>
      <c:valAx>
        <c:axId val="668816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1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42705</c:v>
                </c:pt>
                <c:pt idx="3">
                  <c:v>42704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50.46</c:v>
                </c:pt>
                <c:pt idx="1">
                  <c:v>50.65</c:v>
                </c:pt>
                <c:pt idx="3">
                  <c:v>50.07</c:v>
                </c:pt>
                <c:pt idx="4">
                  <c:v>50.63</c:v>
                </c:pt>
                <c:pt idx="5">
                  <c:v>51.01</c:v>
                </c:pt>
                <c:pt idx="6">
                  <c:v>51.52</c:v>
                </c:pt>
                <c:pt idx="7">
                  <c:v>51.34</c:v>
                </c:pt>
                <c:pt idx="8">
                  <c:v>51.71</c:v>
                </c:pt>
                <c:pt idx="9">
                  <c:v>51.28</c:v>
                </c:pt>
                <c:pt idx="10">
                  <c:v>51.1</c:v>
                </c:pt>
                <c:pt idx="11">
                  <c:v>51.59</c:v>
                </c:pt>
                <c:pt idx="12">
                  <c:v>50.68</c:v>
                </c:pt>
                <c:pt idx="13">
                  <c:v>50.13</c:v>
                </c:pt>
                <c:pt idx="14">
                  <c:v>50.21</c:v>
                </c:pt>
                <c:pt idx="15">
                  <c:v>50.77</c:v>
                </c:pt>
                <c:pt idx="16">
                  <c:v>50.39</c:v>
                </c:pt>
                <c:pt idx="17">
                  <c:v>51.12</c:v>
                </c:pt>
                <c:pt idx="18">
                  <c:v>51.08</c:v>
                </c:pt>
                <c:pt idx="19">
                  <c:v>50.91</c:v>
                </c:pt>
                <c:pt idx="20">
                  <c:v>49.96</c:v>
                </c:pt>
                <c:pt idx="21">
                  <c:v>49.73</c:v>
                </c:pt>
                <c:pt idx="22">
                  <c:v>49.72</c:v>
                </c:pt>
                <c:pt idx="23">
                  <c:v>49.62</c:v>
                </c:pt>
                <c:pt idx="24">
                  <c:v>50.18</c:v>
                </c:pt>
                <c:pt idx="25">
                  <c:v>52.02</c:v>
                </c:pt>
                <c:pt idx="26">
                  <c:v>51.89</c:v>
                </c:pt>
                <c:pt idx="27">
                  <c:v>51.97</c:v>
                </c:pt>
                <c:pt idx="28">
                  <c:v>51.05</c:v>
                </c:pt>
                <c:pt idx="29">
                  <c:v>51.87</c:v>
                </c:pt>
                <c:pt idx="30">
                  <c:v>51.77</c:v>
                </c:pt>
                <c:pt idx="31">
                  <c:v>51.89</c:v>
                </c:pt>
                <c:pt idx="32">
                  <c:v>51.8</c:v>
                </c:pt>
                <c:pt idx="33">
                  <c:v>51.22</c:v>
                </c:pt>
                <c:pt idx="34">
                  <c:v>51.03</c:v>
                </c:pt>
                <c:pt idx="35">
                  <c:v>51.62</c:v>
                </c:pt>
                <c:pt idx="36">
                  <c:v>52.03</c:v>
                </c:pt>
                <c:pt idx="37">
                  <c:v>52.44</c:v>
                </c:pt>
                <c:pt idx="38">
                  <c:v>51.82</c:v>
                </c:pt>
                <c:pt idx="39">
                  <c:v>51.79</c:v>
                </c:pt>
                <c:pt idx="40">
                  <c:v>51.79</c:v>
                </c:pt>
                <c:pt idx="41">
                  <c:v>52.03</c:v>
                </c:pt>
                <c:pt idx="42">
                  <c:v>52.12</c:v>
                </c:pt>
                <c:pt idx="43">
                  <c:v>52.14</c:v>
                </c:pt>
                <c:pt idx="44">
                  <c:v>52.67</c:v>
                </c:pt>
                <c:pt idx="45">
                  <c:v>52.65</c:v>
                </c:pt>
                <c:pt idx="46">
                  <c:v>52.16</c:v>
                </c:pt>
                <c:pt idx="47">
                  <c:v>53.25</c:v>
                </c:pt>
                <c:pt idx="48">
                  <c:v>55.34</c:v>
                </c:pt>
                <c:pt idx="49">
                  <c:v>54.4</c:v>
                </c:pt>
                <c:pt idx="50">
                  <c:v>55.15</c:v>
                </c:pt>
                <c:pt idx="51">
                  <c:v>55.41</c:v>
                </c:pt>
                <c:pt idx="52">
                  <c:v>55.34</c:v>
                </c:pt>
                <c:pt idx="53">
                  <c:v>54.87</c:v>
                </c:pt>
                <c:pt idx="54">
                  <c:v>54.95</c:v>
                </c:pt>
                <c:pt idx="55">
                  <c:v>55.18</c:v>
                </c:pt>
                <c:pt idx="56">
                  <c:v>55.47</c:v>
                </c:pt>
                <c:pt idx="57">
                  <c:v>55.13</c:v>
                </c:pt>
                <c:pt idx="58">
                  <c:v>55.37</c:v>
                </c:pt>
                <c:pt idx="59">
                  <c:v>56.01</c:v>
                </c:pt>
                <c:pt idx="60">
                  <c:v>55.33</c:v>
                </c:pt>
                <c:pt idx="61">
                  <c:v>56.17</c:v>
                </c:pt>
                <c:pt idx="62">
                  <c:v>57.72</c:v>
                </c:pt>
                <c:pt idx="63">
                  <c:v>57.41</c:v>
                </c:pt>
                <c:pt idx="64">
                  <c:v>58.02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18896"/>
        <c:axId val="668819288"/>
      </c:lineChart>
      <c:dateAx>
        <c:axId val="66881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19288"/>
        <c:crosses val="autoZero"/>
        <c:auto val="1"/>
        <c:lblOffset val="100"/>
        <c:baseTimeUnit val="days"/>
      </c:dateAx>
      <c:valAx>
        <c:axId val="6688192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1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28.82</c:v>
                </c:pt>
                <c:pt idx="1">
                  <c:v>29.09</c:v>
                </c:pt>
                <c:pt idx="2">
                  <c:v>28.4</c:v>
                </c:pt>
                <c:pt idx="3">
                  <c:v>27.06</c:v>
                </c:pt>
                <c:pt idx="5">
                  <c:v>27.35</c:v>
                </c:pt>
                <c:pt idx="6">
                  <c:v>27.43</c:v>
                </c:pt>
                <c:pt idx="7">
                  <c:v>27.45</c:v>
                </c:pt>
                <c:pt idx="8">
                  <c:v>27.37</c:v>
                </c:pt>
                <c:pt idx="9">
                  <c:v>29.05</c:v>
                </c:pt>
                <c:pt idx="10">
                  <c:v>28.26</c:v>
                </c:pt>
                <c:pt idx="11">
                  <c:v>27.33</c:v>
                </c:pt>
                <c:pt idx="12">
                  <c:v>27.21</c:v>
                </c:pt>
                <c:pt idx="13">
                  <c:v>27.95</c:v>
                </c:pt>
                <c:pt idx="14">
                  <c:v>28.29</c:v>
                </c:pt>
                <c:pt idx="15">
                  <c:v>27.41</c:v>
                </c:pt>
                <c:pt idx="16">
                  <c:v>28.23</c:v>
                </c:pt>
                <c:pt idx="17">
                  <c:v>26.77</c:v>
                </c:pt>
                <c:pt idx="18">
                  <c:v>26.18</c:v>
                </c:pt>
                <c:pt idx="19">
                  <c:v>25.11</c:v>
                </c:pt>
                <c:pt idx="20">
                  <c:v>24.5</c:v>
                </c:pt>
                <c:pt idx="21">
                  <c:v>24.15</c:v>
                </c:pt>
                <c:pt idx="22">
                  <c:v>24.73</c:v>
                </c:pt>
                <c:pt idx="23">
                  <c:v>24.32</c:v>
                </c:pt>
                <c:pt idx="24">
                  <c:v>23.53</c:v>
                </c:pt>
                <c:pt idx="25">
                  <c:v>23.79</c:v>
                </c:pt>
                <c:pt idx="26">
                  <c:v>23.93</c:v>
                </c:pt>
                <c:pt idx="27">
                  <c:v>24.82</c:v>
                </c:pt>
                <c:pt idx="28">
                  <c:v>24.6</c:v>
                </c:pt>
                <c:pt idx="29">
                  <c:v>24.51</c:v>
                </c:pt>
                <c:pt idx="30">
                  <c:v>24.31</c:v>
                </c:pt>
                <c:pt idx="31">
                  <c:v>24.69</c:v>
                </c:pt>
                <c:pt idx="32">
                  <c:v>23.84</c:v>
                </c:pt>
                <c:pt idx="33">
                  <c:v>23.39</c:v>
                </c:pt>
                <c:pt idx="34">
                  <c:v>22.83</c:v>
                </c:pt>
                <c:pt idx="35">
                  <c:v>23.15</c:v>
                </c:pt>
                <c:pt idx="36">
                  <c:v>23.24</c:v>
                </c:pt>
                <c:pt idx="37">
                  <c:v>23.79</c:v>
                </c:pt>
                <c:pt idx="38">
                  <c:v>24.86</c:v>
                </c:pt>
                <c:pt idx="39">
                  <c:v>24.83</c:v>
                </c:pt>
                <c:pt idx="40">
                  <c:v>24.58</c:v>
                </c:pt>
                <c:pt idx="41">
                  <c:v>24.85</c:v>
                </c:pt>
                <c:pt idx="42">
                  <c:v>25.07</c:v>
                </c:pt>
                <c:pt idx="43">
                  <c:v>24.64</c:v>
                </c:pt>
                <c:pt idx="44">
                  <c:v>24.89</c:v>
                </c:pt>
                <c:pt idx="45">
                  <c:v>24.46</c:v>
                </c:pt>
                <c:pt idx="46">
                  <c:v>24.25</c:v>
                </c:pt>
                <c:pt idx="47">
                  <c:v>24.46</c:v>
                </c:pt>
                <c:pt idx="48">
                  <c:v>23.99</c:v>
                </c:pt>
                <c:pt idx="49">
                  <c:v>24.14</c:v>
                </c:pt>
                <c:pt idx="50">
                  <c:v>24.82</c:v>
                </c:pt>
                <c:pt idx="51">
                  <c:v>25.55</c:v>
                </c:pt>
                <c:pt idx="52">
                  <c:v>25.32</c:v>
                </c:pt>
                <c:pt idx="53">
                  <c:v>25.09</c:v>
                </c:pt>
                <c:pt idx="54">
                  <c:v>25.28</c:v>
                </c:pt>
                <c:pt idx="55">
                  <c:v>25.54</c:v>
                </c:pt>
                <c:pt idx="56">
                  <c:v>25.95</c:v>
                </c:pt>
                <c:pt idx="57">
                  <c:v>25.83</c:v>
                </c:pt>
                <c:pt idx="58">
                  <c:v>26.49</c:v>
                </c:pt>
                <c:pt idx="59">
                  <c:v>27.25</c:v>
                </c:pt>
                <c:pt idx="60">
                  <c:v>27.01</c:v>
                </c:pt>
                <c:pt idx="61">
                  <c:v>28.25</c:v>
                </c:pt>
                <c:pt idx="62">
                  <c:v>28.57</c:v>
                </c:pt>
                <c:pt idx="63">
                  <c:v>28.65</c:v>
                </c:pt>
                <c:pt idx="65">
                  <c:v>29.49</c:v>
                </c:pt>
                <c:pt idx="66">
                  <c:v>29.17</c:v>
                </c:pt>
                <c:pt idx="67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21248"/>
        <c:axId val="668821640"/>
      </c:lineChart>
      <c:dateAx>
        <c:axId val="66882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1640"/>
        <c:crosses val="autoZero"/>
        <c:auto val="1"/>
        <c:lblOffset val="100"/>
        <c:baseTimeUnit val="days"/>
      </c:dateAx>
      <c:valAx>
        <c:axId val="668821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23600"/>
        <c:axId val="668823992"/>
      </c:lineChart>
      <c:catAx>
        <c:axId val="66882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3992"/>
        <c:crosses val="autoZero"/>
        <c:auto val="1"/>
        <c:lblAlgn val="ctr"/>
        <c:lblOffset val="100"/>
        <c:noMultiLvlLbl val="0"/>
      </c:catAx>
      <c:valAx>
        <c:axId val="668823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18.79</c:v>
                </c:pt>
                <c:pt idx="1">
                  <c:v>18.48</c:v>
                </c:pt>
                <c:pt idx="2">
                  <c:v>19.53</c:v>
                </c:pt>
                <c:pt idx="3">
                  <c:v>19.420000000000002</c:v>
                </c:pt>
                <c:pt idx="4">
                  <c:v>19.989999999999998</c:v>
                </c:pt>
                <c:pt idx="5">
                  <c:v>20.13</c:v>
                </c:pt>
                <c:pt idx="6">
                  <c:v>19.91</c:v>
                </c:pt>
                <c:pt idx="7">
                  <c:v>19.739999999999998</c:v>
                </c:pt>
                <c:pt idx="8">
                  <c:v>19.489999999999998</c:v>
                </c:pt>
                <c:pt idx="9">
                  <c:v>19.21</c:v>
                </c:pt>
                <c:pt idx="10">
                  <c:v>19.18</c:v>
                </c:pt>
                <c:pt idx="11">
                  <c:v>18.239999999999998</c:v>
                </c:pt>
                <c:pt idx="12">
                  <c:v>18.100000000000001</c:v>
                </c:pt>
                <c:pt idx="13">
                  <c:v>17.71</c:v>
                </c:pt>
                <c:pt idx="14">
                  <c:v>17.670000000000002</c:v>
                </c:pt>
                <c:pt idx="15">
                  <c:v>16.989999999999998</c:v>
                </c:pt>
                <c:pt idx="16">
                  <c:v>17.2</c:v>
                </c:pt>
                <c:pt idx="17">
                  <c:v>17.41</c:v>
                </c:pt>
                <c:pt idx="18">
                  <c:v>17.38</c:v>
                </c:pt>
                <c:pt idx="19">
                  <c:v>16.68</c:v>
                </c:pt>
                <c:pt idx="20">
                  <c:v>16.62</c:v>
                </c:pt>
                <c:pt idx="21">
                  <c:v>16.68</c:v>
                </c:pt>
                <c:pt idx="22">
                  <c:v>16.98</c:v>
                </c:pt>
                <c:pt idx="23">
                  <c:v>17.16</c:v>
                </c:pt>
                <c:pt idx="24">
                  <c:v>17.2</c:v>
                </c:pt>
                <c:pt idx="25">
                  <c:v>17.53</c:v>
                </c:pt>
                <c:pt idx="26">
                  <c:v>17.64</c:v>
                </c:pt>
                <c:pt idx="27">
                  <c:v>17.54</c:v>
                </c:pt>
                <c:pt idx="28">
                  <c:v>17.059999999999999</c:v>
                </c:pt>
                <c:pt idx="29">
                  <c:v>16.940000000000001</c:v>
                </c:pt>
                <c:pt idx="30">
                  <c:v>17.2</c:v>
                </c:pt>
                <c:pt idx="31">
                  <c:v>17.22</c:v>
                </c:pt>
                <c:pt idx="32">
                  <c:v>17.41</c:v>
                </c:pt>
                <c:pt idx="33">
                  <c:v>16.989999999999998</c:v>
                </c:pt>
                <c:pt idx="34">
                  <c:v>17.13</c:v>
                </c:pt>
                <c:pt idx="35">
                  <c:v>16.850000000000001</c:v>
                </c:pt>
                <c:pt idx="36">
                  <c:v>16.78</c:v>
                </c:pt>
                <c:pt idx="37">
                  <c:v>16.86</c:v>
                </c:pt>
                <c:pt idx="38">
                  <c:v>17.5</c:v>
                </c:pt>
                <c:pt idx="39">
                  <c:v>17.61</c:v>
                </c:pt>
                <c:pt idx="40">
                  <c:v>17.73</c:v>
                </c:pt>
                <c:pt idx="41">
                  <c:v>17.7</c:v>
                </c:pt>
                <c:pt idx="42">
                  <c:v>17.8</c:v>
                </c:pt>
                <c:pt idx="43">
                  <c:v>17.73</c:v>
                </c:pt>
                <c:pt idx="44">
                  <c:v>17.78</c:v>
                </c:pt>
                <c:pt idx="45">
                  <c:v>17.54</c:v>
                </c:pt>
                <c:pt idx="46">
                  <c:v>17.440000000000001</c:v>
                </c:pt>
                <c:pt idx="47">
                  <c:v>18</c:v>
                </c:pt>
                <c:pt idx="48">
                  <c:v>17.36</c:v>
                </c:pt>
                <c:pt idx="49">
                  <c:v>17.48</c:v>
                </c:pt>
                <c:pt idx="50">
                  <c:v>17.59</c:v>
                </c:pt>
                <c:pt idx="51">
                  <c:v>17.66</c:v>
                </c:pt>
                <c:pt idx="52">
                  <c:v>16.920000000000002</c:v>
                </c:pt>
                <c:pt idx="53">
                  <c:v>16.95</c:v>
                </c:pt>
                <c:pt idx="54">
                  <c:v>17.48</c:v>
                </c:pt>
                <c:pt idx="55">
                  <c:v>17.45</c:v>
                </c:pt>
                <c:pt idx="56">
                  <c:v>16.93</c:v>
                </c:pt>
                <c:pt idx="57">
                  <c:v>16.75</c:v>
                </c:pt>
                <c:pt idx="58">
                  <c:v>17.149999999999999</c:v>
                </c:pt>
                <c:pt idx="59">
                  <c:v>16.809999999999999</c:v>
                </c:pt>
                <c:pt idx="60">
                  <c:v>17.45</c:v>
                </c:pt>
                <c:pt idx="61">
                  <c:v>17.16</c:v>
                </c:pt>
                <c:pt idx="62">
                  <c:v>17.010000000000002</c:v>
                </c:pt>
                <c:pt idx="63">
                  <c:v>16.7</c:v>
                </c:pt>
                <c:pt idx="64">
                  <c:v>16.64</c:v>
                </c:pt>
                <c:pt idx="65">
                  <c:v>16.489999999999998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25952"/>
        <c:axId val="668826344"/>
      </c:lineChart>
      <c:dateAx>
        <c:axId val="66882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6344"/>
        <c:crosses val="autoZero"/>
        <c:auto val="1"/>
        <c:lblOffset val="100"/>
        <c:baseTimeUnit val="days"/>
      </c:dateAx>
      <c:valAx>
        <c:axId val="6688263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28304"/>
        <c:axId val="668828696"/>
      </c:lineChart>
      <c:dateAx>
        <c:axId val="66882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8696"/>
        <c:crosses val="autoZero"/>
        <c:auto val="1"/>
        <c:lblOffset val="100"/>
        <c:baseTimeUnit val="days"/>
      </c:dateAx>
      <c:valAx>
        <c:axId val="668828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2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30656"/>
        <c:axId val="668831048"/>
      </c:lineChart>
      <c:catAx>
        <c:axId val="668830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1048"/>
        <c:crosses val="autoZero"/>
        <c:auto val="1"/>
        <c:lblAlgn val="ctr"/>
        <c:lblOffset val="100"/>
        <c:noMultiLvlLbl val="0"/>
      </c:catAx>
      <c:valAx>
        <c:axId val="668831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8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1632"/>
        <c:axId val="687872024"/>
      </c:lineChart>
      <c:dateAx>
        <c:axId val="68787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2024"/>
        <c:crosses val="autoZero"/>
        <c:auto val="1"/>
        <c:lblOffset val="100"/>
        <c:baseTimeUnit val="days"/>
      </c:dateAx>
      <c:valAx>
        <c:axId val="687872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3984"/>
        <c:axId val="687874376"/>
      </c:lineChart>
      <c:catAx>
        <c:axId val="68787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4376"/>
        <c:crosses val="autoZero"/>
        <c:auto val="1"/>
        <c:lblAlgn val="ctr"/>
        <c:lblOffset val="100"/>
        <c:noMultiLvlLbl val="0"/>
      </c:catAx>
      <c:valAx>
        <c:axId val="687874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39.28</c:v>
                </c:pt>
                <c:pt idx="1">
                  <c:v>38.85</c:v>
                </c:pt>
                <c:pt idx="2">
                  <c:v>39.81</c:v>
                </c:pt>
                <c:pt idx="3">
                  <c:v>40.71</c:v>
                </c:pt>
                <c:pt idx="4">
                  <c:v>40.1</c:v>
                </c:pt>
                <c:pt idx="5">
                  <c:v>40.58</c:v>
                </c:pt>
                <c:pt idx="6">
                  <c:v>39.979999999999997</c:v>
                </c:pt>
                <c:pt idx="7">
                  <c:v>40.25</c:v>
                </c:pt>
                <c:pt idx="8">
                  <c:v>39.590000000000003</c:v>
                </c:pt>
                <c:pt idx="9">
                  <c:v>39.68</c:v>
                </c:pt>
                <c:pt idx="10">
                  <c:v>39.83</c:v>
                </c:pt>
                <c:pt idx="11">
                  <c:v>39.57</c:v>
                </c:pt>
                <c:pt idx="12">
                  <c:v>40.17</c:v>
                </c:pt>
                <c:pt idx="13">
                  <c:v>41.34</c:v>
                </c:pt>
                <c:pt idx="14">
                  <c:v>38.42</c:v>
                </c:pt>
                <c:pt idx="15">
                  <c:v>37.97</c:v>
                </c:pt>
                <c:pt idx="16">
                  <c:v>35.53</c:v>
                </c:pt>
                <c:pt idx="17">
                  <c:v>39.130000000000003</c:v>
                </c:pt>
                <c:pt idx="18">
                  <c:v>37.83</c:v>
                </c:pt>
                <c:pt idx="19">
                  <c:v>37</c:v>
                </c:pt>
                <c:pt idx="20">
                  <c:v>37.21</c:v>
                </c:pt>
                <c:pt idx="21">
                  <c:v>37.49</c:v>
                </c:pt>
                <c:pt idx="22">
                  <c:v>37.700000000000003</c:v>
                </c:pt>
                <c:pt idx="23">
                  <c:v>38.869999999999997</c:v>
                </c:pt>
                <c:pt idx="24">
                  <c:v>38.24</c:v>
                </c:pt>
                <c:pt idx="25">
                  <c:v>35.71</c:v>
                </c:pt>
                <c:pt idx="26">
                  <c:v>37.97</c:v>
                </c:pt>
                <c:pt idx="27">
                  <c:v>37.729999999999997</c:v>
                </c:pt>
                <c:pt idx="28">
                  <c:v>38.06</c:v>
                </c:pt>
                <c:pt idx="29">
                  <c:v>37.99</c:v>
                </c:pt>
                <c:pt idx="30">
                  <c:v>38.74</c:v>
                </c:pt>
                <c:pt idx="31">
                  <c:v>38.11</c:v>
                </c:pt>
                <c:pt idx="32">
                  <c:v>38.25</c:v>
                </c:pt>
                <c:pt idx="33">
                  <c:v>37.47</c:v>
                </c:pt>
                <c:pt idx="34">
                  <c:v>37.33</c:v>
                </c:pt>
                <c:pt idx="35">
                  <c:v>37.79</c:v>
                </c:pt>
                <c:pt idx="36">
                  <c:v>38.08</c:v>
                </c:pt>
                <c:pt idx="37">
                  <c:v>37.950000000000003</c:v>
                </c:pt>
                <c:pt idx="38">
                  <c:v>38.479999999999997</c:v>
                </c:pt>
                <c:pt idx="39">
                  <c:v>38.46</c:v>
                </c:pt>
                <c:pt idx="40">
                  <c:v>38.64</c:v>
                </c:pt>
                <c:pt idx="41">
                  <c:v>38.26</c:v>
                </c:pt>
                <c:pt idx="42">
                  <c:v>38.049999999999997</c:v>
                </c:pt>
                <c:pt idx="43">
                  <c:v>37.78</c:v>
                </c:pt>
                <c:pt idx="44">
                  <c:v>37.700000000000003</c:v>
                </c:pt>
                <c:pt idx="45">
                  <c:v>37.159999999999997</c:v>
                </c:pt>
                <c:pt idx="46">
                  <c:v>37.44</c:v>
                </c:pt>
                <c:pt idx="47">
                  <c:v>37.69</c:v>
                </c:pt>
                <c:pt idx="48">
                  <c:v>36.72</c:v>
                </c:pt>
                <c:pt idx="49">
                  <c:v>37.42</c:v>
                </c:pt>
                <c:pt idx="50">
                  <c:v>37.17</c:v>
                </c:pt>
                <c:pt idx="51">
                  <c:v>36.299999999999997</c:v>
                </c:pt>
                <c:pt idx="52">
                  <c:v>36.31</c:v>
                </c:pt>
                <c:pt idx="53">
                  <c:v>35.340000000000003</c:v>
                </c:pt>
                <c:pt idx="54">
                  <c:v>35.75</c:v>
                </c:pt>
                <c:pt idx="55">
                  <c:v>36.24</c:v>
                </c:pt>
                <c:pt idx="56">
                  <c:v>35.96</c:v>
                </c:pt>
                <c:pt idx="57">
                  <c:v>35.29</c:v>
                </c:pt>
                <c:pt idx="58">
                  <c:v>35.25</c:v>
                </c:pt>
                <c:pt idx="59">
                  <c:v>34.5</c:v>
                </c:pt>
                <c:pt idx="60">
                  <c:v>34.4</c:v>
                </c:pt>
                <c:pt idx="61">
                  <c:v>34.97</c:v>
                </c:pt>
                <c:pt idx="62">
                  <c:v>35.31</c:v>
                </c:pt>
                <c:pt idx="63">
                  <c:v>35.61</c:v>
                </c:pt>
                <c:pt idx="64">
                  <c:v>37.049999999999997</c:v>
                </c:pt>
                <c:pt idx="65">
                  <c:v>35.89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6336"/>
        <c:axId val="687876728"/>
      </c:lineChart>
      <c:dateAx>
        <c:axId val="68787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6728"/>
        <c:crosses val="autoZero"/>
        <c:auto val="1"/>
        <c:lblOffset val="100"/>
        <c:baseTimeUnit val="days"/>
      </c:dateAx>
      <c:valAx>
        <c:axId val="687876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8688"/>
        <c:axId val="687879080"/>
      </c:lineChart>
      <c:dateAx>
        <c:axId val="68787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9080"/>
        <c:crosses val="autoZero"/>
        <c:auto val="1"/>
        <c:lblOffset val="100"/>
        <c:baseTimeUnit val="days"/>
      </c:dateAx>
      <c:valAx>
        <c:axId val="6878790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81040"/>
        <c:axId val="687881432"/>
      </c:lineChart>
      <c:dateAx>
        <c:axId val="68788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81432"/>
        <c:crosses val="autoZero"/>
        <c:auto val="1"/>
        <c:lblOffset val="100"/>
        <c:baseTimeUnit val="days"/>
      </c:dateAx>
      <c:valAx>
        <c:axId val="687881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83392"/>
        <c:axId val="687883784"/>
      </c:lineChart>
      <c:dateAx>
        <c:axId val="687883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83784"/>
        <c:crosses val="autoZero"/>
        <c:auto val="1"/>
        <c:lblOffset val="100"/>
        <c:baseTimeUnit val="days"/>
      </c:dateAx>
      <c:valAx>
        <c:axId val="687883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53.58</c:v>
                </c:pt>
                <c:pt idx="1">
                  <c:v>54.34</c:v>
                </c:pt>
                <c:pt idx="2">
                  <c:v>52.92</c:v>
                </c:pt>
                <c:pt idx="3">
                  <c:v>51.86</c:v>
                </c:pt>
                <c:pt idx="4">
                  <c:v>51.58</c:v>
                </c:pt>
                <c:pt idx="5">
                  <c:v>52.62</c:v>
                </c:pt>
                <c:pt idx="6">
                  <c:v>52.16</c:v>
                </c:pt>
                <c:pt idx="7">
                  <c:v>52.22</c:v>
                </c:pt>
                <c:pt idx="8">
                  <c:v>52.12</c:v>
                </c:pt>
                <c:pt idx="9">
                  <c:v>52.82</c:v>
                </c:pt>
                <c:pt idx="10">
                  <c:v>52.49</c:v>
                </c:pt>
                <c:pt idx="11">
                  <c:v>51.68</c:v>
                </c:pt>
                <c:pt idx="12">
                  <c:v>52.59</c:v>
                </c:pt>
                <c:pt idx="13">
                  <c:v>53.22</c:v>
                </c:pt>
                <c:pt idx="14">
                  <c:v>51.73</c:v>
                </c:pt>
                <c:pt idx="15">
                  <c:v>51.63</c:v>
                </c:pt>
                <c:pt idx="16">
                  <c:v>47.99</c:v>
                </c:pt>
                <c:pt idx="17">
                  <c:v>45.54</c:v>
                </c:pt>
                <c:pt idx="18">
                  <c:v>45.4</c:v>
                </c:pt>
                <c:pt idx="19">
                  <c:v>44.6</c:v>
                </c:pt>
                <c:pt idx="20">
                  <c:v>45.34</c:v>
                </c:pt>
                <c:pt idx="21">
                  <c:v>45.24</c:v>
                </c:pt>
                <c:pt idx="23">
                  <c:v>45.99</c:v>
                </c:pt>
                <c:pt idx="24">
                  <c:v>46.01</c:v>
                </c:pt>
                <c:pt idx="25">
                  <c:v>46.23</c:v>
                </c:pt>
                <c:pt idx="26">
                  <c:v>46.41</c:v>
                </c:pt>
                <c:pt idx="27">
                  <c:v>46.15</c:v>
                </c:pt>
                <c:pt idx="28">
                  <c:v>45.72</c:v>
                </c:pt>
                <c:pt idx="29">
                  <c:v>45.52</c:v>
                </c:pt>
                <c:pt idx="30">
                  <c:v>45.09</c:v>
                </c:pt>
                <c:pt idx="31">
                  <c:v>44.93</c:v>
                </c:pt>
                <c:pt idx="32">
                  <c:v>45.26</c:v>
                </c:pt>
                <c:pt idx="33">
                  <c:v>44.95</c:v>
                </c:pt>
                <c:pt idx="34">
                  <c:v>44.5</c:v>
                </c:pt>
                <c:pt idx="35">
                  <c:v>44.71</c:v>
                </c:pt>
                <c:pt idx="36">
                  <c:v>44.75</c:v>
                </c:pt>
                <c:pt idx="37">
                  <c:v>45.32</c:v>
                </c:pt>
                <c:pt idx="38">
                  <c:v>45.45</c:v>
                </c:pt>
                <c:pt idx="39">
                  <c:v>45.65</c:v>
                </c:pt>
                <c:pt idx="40">
                  <c:v>45.33</c:v>
                </c:pt>
                <c:pt idx="41">
                  <c:v>45.18</c:v>
                </c:pt>
                <c:pt idx="42">
                  <c:v>44.99</c:v>
                </c:pt>
                <c:pt idx="43">
                  <c:v>43.75</c:v>
                </c:pt>
                <c:pt idx="44">
                  <c:v>43.83</c:v>
                </c:pt>
                <c:pt idx="45">
                  <c:v>44.28</c:v>
                </c:pt>
                <c:pt idx="46">
                  <c:v>44.37</c:v>
                </c:pt>
                <c:pt idx="47">
                  <c:v>45.31</c:v>
                </c:pt>
                <c:pt idx="48">
                  <c:v>45.09</c:v>
                </c:pt>
                <c:pt idx="49">
                  <c:v>44.88</c:v>
                </c:pt>
                <c:pt idx="50">
                  <c:v>45.74</c:v>
                </c:pt>
                <c:pt idx="51">
                  <c:v>45.72</c:v>
                </c:pt>
                <c:pt idx="52">
                  <c:v>45.83</c:v>
                </c:pt>
                <c:pt idx="53">
                  <c:v>46.56</c:v>
                </c:pt>
                <c:pt idx="54">
                  <c:v>46.01</c:v>
                </c:pt>
                <c:pt idx="55">
                  <c:v>45.43</c:v>
                </c:pt>
                <c:pt idx="56">
                  <c:v>46.15</c:v>
                </c:pt>
                <c:pt idx="57">
                  <c:v>46.52</c:v>
                </c:pt>
                <c:pt idx="58">
                  <c:v>46.96</c:v>
                </c:pt>
                <c:pt idx="59">
                  <c:v>48.54</c:v>
                </c:pt>
                <c:pt idx="60">
                  <c:v>48.72</c:v>
                </c:pt>
                <c:pt idx="61">
                  <c:v>49.9</c:v>
                </c:pt>
                <c:pt idx="62">
                  <c:v>49.77</c:v>
                </c:pt>
                <c:pt idx="63">
                  <c:v>49.99</c:v>
                </c:pt>
                <c:pt idx="64">
                  <c:v>50.55</c:v>
                </c:pt>
                <c:pt idx="65">
                  <c:v>50.43</c:v>
                </c:pt>
                <c:pt idx="66">
                  <c:v>50.8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85744"/>
        <c:axId val="726078064"/>
      </c:lineChart>
      <c:dateAx>
        <c:axId val="68788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78064"/>
        <c:crosses val="autoZero"/>
        <c:auto val="1"/>
        <c:lblOffset val="100"/>
        <c:baseTimeUnit val="days"/>
      </c:dateAx>
      <c:valAx>
        <c:axId val="7260780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80024"/>
        <c:axId val="726080416"/>
      </c:lineChart>
      <c:dateAx>
        <c:axId val="72608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0416"/>
        <c:crosses val="autoZero"/>
        <c:auto val="1"/>
        <c:lblOffset val="100"/>
        <c:baseTimeUnit val="days"/>
      </c:dateAx>
      <c:valAx>
        <c:axId val="7260804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82376"/>
        <c:axId val="726082768"/>
      </c:lineChart>
      <c:dateAx>
        <c:axId val="72608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2768"/>
        <c:crosses val="autoZero"/>
        <c:auto val="1"/>
        <c:lblOffset val="100"/>
        <c:baseTimeUnit val="days"/>
      </c:dateAx>
      <c:valAx>
        <c:axId val="7260827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84728"/>
        <c:axId val="726085120"/>
      </c:lineChart>
      <c:dateAx>
        <c:axId val="72608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5120"/>
        <c:crosses val="autoZero"/>
        <c:auto val="1"/>
        <c:lblOffset val="100"/>
        <c:baseTimeUnit val="days"/>
      </c:dateAx>
      <c:valAx>
        <c:axId val="726085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46.2</c:v>
                </c:pt>
                <c:pt idx="1">
                  <c:v>46.23</c:v>
                </c:pt>
                <c:pt idx="2">
                  <c:v>46.49</c:v>
                </c:pt>
                <c:pt idx="3">
                  <c:v>47.71</c:v>
                </c:pt>
                <c:pt idx="4">
                  <c:v>48.03</c:v>
                </c:pt>
                <c:pt idx="5">
                  <c:v>48.91</c:v>
                </c:pt>
                <c:pt idx="6">
                  <c:v>48.59</c:v>
                </c:pt>
                <c:pt idx="7">
                  <c:v>48.27</c:v>
                </c:pt>
                <c:pt idx="8">
                  <c:v>48.14</c:v>
                </c:pt>
                <c:pt idx="9">
                  <c:v>47.57</c:v>
                </c:pt>
                <c:pt idx="10">
                  <c:v>48.57</c:v>
                </c:pt>
                <c:pt idx="11">
                  <c:v>47.51</c:v>
                </c:pt>
                <c:pt idx="12">
                  <c:v>46.9</c:v>
                </c:pt>
                <c:pt idx="13">
                  <c:v>47.16</c:v>
                </c:pt>
                <c:pt idx="14">
                  <c:v>49.7</c:v>
                </c:pt>
                <c:pt idx="15">
                  <c:v>51.76</c:v>
                </c:pt>
                <c:pt idx="16">
                  <c:v>50.18</c:v>
                </c:pt>
                <c:pt idx="17">
                  <c:v>50.32</c:v>
                </c:pt>
                <c:pt idx="18">
                  <c:v>50.3</c:v>
                </c:pt>
                <c:pt idx="19">
                  <c:v>49.09</c:v>
                </c:pt>
                <c:pt idx="20">
                  <c:v>48.24</c:v>
                </c:pt>
                <c:pt idx="21">
                  <c:v>49.73</c:v>
                </c:pt>
                <c:pt idx="22">
                  <c:v>50.37</c:v>
                </c:pt>
                <c:pt idx="23">
                  <c:v>50.78</c:v>
                </c:pt>
                <c:pt idx="24">
                  <c:v>50.12</c:v>
                </c:pt>
                <c:pt idx="25">
                  <c:v>48.17</c:v>
                </c:pt>
                <c:pt idx="26">
                  <c:v>48.56</c:v>
                </c:pt>
                <c:pt idx="27">
                  <c:v>48.55</c:v>
                </c:pt>
                <c:pt idx="28">
                  <c:v>48.84</c:v>
                </c:pt>
                <c:pt idx="29">
                  <c:v>48.95</c:v>
                </c:pt>
                <c:pt idx="30">
                  <c:v>49.6</c:v>
                </c:pt>
                <c:pt idx="31">
                  <c:v>50.1</c:v>
                </c:pt>
                <c:pt idx="32">
                  <c:v>47.52</c:v>
                </c:pt>
                <c:pt idx="33">
                  <c:v>46.55</c:v>
                </c:pt>
                <c:pt idx="34">
                  <c:v>46.65</c:v>
                </c:pt>
                <c:pt idx="35">
                  <c:v>46.63</c:v>
                </c:pt>
                <c:pt idx="36">
                  <c:v>46.77</c:v>
                </c:pt>
                <c:pt idx="37">
                  <c:v>45.65</c:v>
                </c:pt>
                <c:pt idx="38">
                  <c:v>46.42</c:v>
                </c:pt>
                <c:pt idx="39">
                  <c:v>46.96</c:v>
                </c:pt>
                <c:pt idx="40">
                  <c:v>47.52</c:v>
                </c:pt>
                <c:pt idx="41">
                  <c:v>47.01</c:v>
                </c:pt>
                <c:pt idx="42">
                  <c:v>47.35</c:v>
                </c:pt>
                <c:pt idx="43">
                  <c:v>46.44</c:v>
                </c:pt>
                <c:pt idx="44">
                  <c:v>46.79</c:v>
                </c:pt>
                <c:pt idx="45">
                  <c:v>46.87</c:v>
                </c:pt>
                <c:pt idx="46">
                  <c:v>48.24</c:v>
                </c:pt>
                <c:pt idx="47">
                  <c:v>48.17</c:v>
                </c:pt>
                <c:pt idx="48">
                  <c:v>47.97</c:v>
                </c:pt>
                <c:pt idx="49">
                  <c:v>50.51</c:v>
                </c:pt>
                <c:pt idx="50">
                  <c:v>50.11</c:v>
                </c:pt>
                <c:pt idx="51">
                  <c:v>49.84</c:v>
                </c:pt>
                <c:pt idx="52">
                  <c:v>49.12</c:v>
                </c:pt>
                <c:pt idx="53">
                  <c:v>49.62</c:v>
                </c:pt>
                <c:pt idx="54">
                  <c:v>47.85</c:v>
                </c:pt>
                <c:pt idx="55">
                  <c:v>47.68</c:v>
                </c:pt>
                <c:pt idx="56">
                  <c:v>47.49</c:v>
                </c:pt>
                <c:pt idx="57">
                  <c:v>47.5</c:v>
                </c:pt>
                <c:pt idx="58">
                  <c:v>48.31</c:v>
                </c:pt>
                <c:pt idx="59">
                  <c:v>47.73</c:v>
                </c:pt>
                <c:pt idx="60">
                  <c:v>49.17</c:v>
                </c:pt>
                <c:pt idx="61">
                  <c:v>49.92</c:v>
                </c:pt>
                <c:pt idx="62">
                  <c:v>48.74</c:v>
                </c:pt>
                <c:pt idx="63">
                  <c:v>49.21</c:v>
                </c:pt>
                <c:pt idx="64">
                  <c:v>49.62</c:v>
                </c:pt>
                <c:pt idx="65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87080"/>
        <c:axId val="726087472"/>
      </c:lineChart>
      <c:dateAx>
        <c:axId val="726087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7472"/>
        <c:crosses val="autoZero"/>
        <c:auto val="1"/>
        <c:lblOffset val="100"/>
        <c:baseTimeUnit val="days"/>
      </c:dateAx>
      <c:valAx>
        <c:axId val="726087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89432"/>
        <c:axId val="726089824"/>
      </c:lineChart>
      <c:catAx>
        <c:axId val="72608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9824"/>
        <c:crosses val="autoZero"/>
        <c:auto val="1"/>
        <c:lblAlgn val="ctr"/>
        <c:lblOffset val="100"/>
        <c:noMultiLvlLbl val="0"/>
      </c:catAx>
      <c:valAx>
        <c:axId val="7260898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8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091784"/>
        <c:axId val="726092176"/>
      </c:lineChart>
      <c:catAx>
        <c:axId val="72609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92176"/>
        <c:crosses val="autoZero"/>
        <c:auto val="1"/>
        <c:lblAlgn val="ctr"/>
        <c:lblOffset val="100"/>
        <c:noMultiLvlLbl val="0"/>
      </c:catAx>
      <c:valAx>
        <c:axId val="7260921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9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35184"/>
        <c:axId val="735835576"/>
      </c:lineChart>
      <c:catAx>
        <c:axId val="73583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35576"/>
        <c:crosses val="autoZero"/>
        <c:auto val="1"/>
        <c:lblAlgn val="ctr"/>
        <c:lblOffset val="100"/>
        <c:noMultiLvlLbl val="0"/>
      </c:catAx>
      <c:valAx>
        <c:axId val="735835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3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37536"/>
        <c:axId val="735837928"/>
      </c:lineChart>
      <c:dateAx>
        <c:axId val="73583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37928"/>
        <c:crosses val="autoZero"/>
        <c:auto val="1"/>
        <c:lblOffset val="100"/>
        <c:baseTimeUnit val="days"/>
      </c:dateAx>
      <c:valAx>
        <c:axId val="735837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3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70.83</c:v>
                </c:pt>
                <c:pt idx="1">
                  <c:v>70.930000000000007</c:v>
                </c:pt>
                <c:pt idx="2">
                  <c:v>71.010000000000005</c:v>
                </c:pt>
                <c:pt idx="3">
                  <c:v>70.989999999999995</c:v>
                </c:pt>
                <c:pt idx="4">
                  <c:v>71.569999999999993</c:v>
                </c:pt>
                <c:pt idx="5">
                  <c:v>71.11</c:v>
                </c:pt>
                <c:pt idx="6">
                  <c:v>70.55</c:v>
                </c:pt>
                <c:pt idx="7">
                  <c:v>70.13</c:v>
                </c:pt>
                <c:pt idx="8">
                  <c:v>70.25</c:v>
                </c:pt>
                <c:pt idx="9">
                  <c:v>70.77</c:v>
                </c:pt>
                <c:pt idx="10">
                  <c:v>71.64</c:v>
                </c:pt>
                <c:pt idx="11">
                  <c:v>70.83</c:v>
                </c:pt>
                <c:pt idx="12">
                  <c:v>71.39</c:v>
                </c:pt>
                <c:pt idx="13">
                  <c:v>72.349999999999994</c:v>
                </c:pt>
                <c:pt idx="14">
                  <c:v>71.37</c:v>
                </c:pt>
                <c:pt idx="15">
                  <c:v>71.72</c:v>
                </c:pt>
                <c:pt idx="16">
                  <c:v>69.25</c:v>
                </c:pt>
                <c:pt idx="17">
                  <c:v>65.349999999999994</c:v>
                </c:pt>
                <c:pt idx="18">
                  <c:v>66</c:v>
                </c:pt>
                <c:pt idx="19">
                  <c:v>65.17</c:v>
                </c:pt>
                <c:pt idx="20">
                  <c:v>65.38</c:v>
                </c:pt>
                <c:pt idx="21">
                  <c:v>68.66</c:v>
                </c:pt>
                <c:pt idx="22">
                  <c:v>66.89</c:v>
                </c:pt>
                <c:pt idx="23">
                  <c:v>68.69</c:v>
                </c:pt>
                <c:pt idx="24">
                  <c:v>67.5</c:v>
                </c:pt>
                <c:pt idx="25">
                  <c:v>74.8</c:v>
                </c:pt>
                <c:pt idx="26">
                  <c:v>74.400000000000006</c:v>
                </c:pt>
                <c:pt idx="27">
                  <c:v>74.91</c:v>
                </c:pt>
                <c:pt idx="28">
                  <c:v>75.61</c:v>
                </c:pt>
                <c:pt idx="29">
                  <c:v>75.150000000000006</c:v>
                </c:pt>
                <c:pt idx="30">
                  <c:v>75.58</c:v>
                </c:pt>
                <c:pt idx="31">
                  <c:v>75.209999999999994</c:v>
                </c:pt>
                <c:pt idx="32">
                  <c:v>75.73</c:v>
                </c:pt>
                <c:pt idx="33">
                  <c:v>74.959999999999994</c:v>
                </c:pt>
                <c:pt idx="34">
                  <c:v>75.27</c:v>
                </c:pt>
                <c:pt idx="35">
                  <c:v>75.34</c:v>
                </c:pt>
                <c:pt idx="36">
                  <c:v>75.790000000000006</c:v>
                </c:pt>
                <c:pt idx="37">
                  <c:v>75.319999999999993</c:v>
                </c:pt>
                <c:pt idx="38">
                  <c:v>76.47</c:v>
                </c:pt>
                <c:pt idx="39">
                  <c:v>76.400000000000006</c:v>
                </c:pt>
                <c:pt idx="40">
                  <c:v>76.709999999999994</c:v>
                </c:pt>
                <c:pt idx="41">
                  <c:v>75.88</c:v>
                </c:pt>
                <c:pt idx="42">
                  <c:v>75.69</c:v>
                </c:pt>
                <c:pt idx="43">
                  <c:v>75.790000000000006</c:v>
                </c:pt>
                <c:pt idx="44">
                  <c:v>77.7</c:v>
                </c:pt>
                <c:pt idx="45">
                  <c:v>76.900000000000006</c:v>
                </c:pt>
                <c:pt idx="47">
                  <c:v>78.260000000000005</c:v>
                </c:pt>
                <c:pt idx="48">
                  <c:v>78.14</c:v>
                </c:pt>
                <c:pt idx="49">
                  <c:v>76.88</c:v>
                </c:pt>
                <c:pt idx="50">
                  <c:v>77.66</c:v>
                </c:pt>
                <c:pt idx="51">
                  <c:v>77.56</c:v>
                </c:pt>
                <c:pt idx="52">
                  <c:v>76.849999999999994</c:v>
                </c:pt>
                <c:pt idx="53">
                  <c:v>75.959999999999994</c:v>
                </c:pt>
                <c:pt idx="54">
                  <c:v>76.569999999999993</c:v>
                </c:pt>
                <c:pt idx="55">
                  <c:v>77</c:v>
                </c:pt>
                <c:pt idx="56">
                  <c:v>76.599999999999994</c:v>
                </c:pt>
                <c:pt idx="57">
                  <c:v>75.260000000000005</c:v>
                </c:pt>
                <c:pt idx="58">
                  <c:v>78.09</c:v>
                </c:pt>
                <c:pt idx="59">
                  <c:v>79.98</c:v>
                </c:pt>
                <c:pt idx="60">
                  <c:v>78.81</c:v>
                </c:pt>
                <c:pt idx="61">
                  <c:v>80.709999999999994</c:v>
                </c:pt>
                <c:pt idx="62">
                  <c:v>81.16</c:v>
                </c:pt>
                <c:pt idx="63">
                  <c:v>80.81</c:v>
                </c:pt>
                <c:pt idx="64">
                  <c:v>79.73</c:v>
                </c:pt>
                <c:pt idx="65">
                  <c:v>79.7</c:v>
                </c:pt>
                <c:pt idx="66">
                  <c:v>79.67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39888"/>
        <c:axId val="735840280"/>
      </c:lineChart>
      <c:dateAx>
        <c:axId val="73583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0280"/>
        <c:crosses val="autoZero"/>
        <c:auto val="1"/>
        <c:lblOffset val="100"/>
        <c:baseTimeUnit val="days"/>
      </c:dateAx>
      <c:valAx>
        <c:axId val="7358402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3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42240"/>
        <c:axId val="735842632"/>
      </c:lineChart>
      <c:dateAx>
        <c:axId val="73584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2632"/>
        <c:crosses val="autoZero"/>
        <c:auto val="1"/>
        <c:lblOffset val="100"/>
        <c:baseTimeUnit val="days"/>
      </c:dateAx>
      <c:valAx>
        <c:axId val="7358426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44592"/>
        <c:axId val="735844984"/>
      </c:lineChart>
      <c:dateAx>
        <c:axId val="73584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4984"/>
        <c:crosses val="autoZero"/>
        <c:auto val="1"/>
        <c:lblOffset val="100"/>
        <c:baseTimeUnit val="days"/>
      </c:dateAx>
      <c:valAx>
        <c:axId val="735844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3.48</c:v>
                </c:pt>
                <c:pt idx="1">
                  <c:v>3.51</c:v>
                </c:pt>
                <c:pt idx="2">
                  <c:v>3.65</c:v>
                </c:pt>
                <c:pt idx="3">
                  <c:v>3.67</c:v>
                </c:pt>
                <c:pt idx="4">
                  <c:v>3.74</c:v>
                </c:pt>
                <c:pt idx="5">
                  <c:v>3.69</c:v>
                </c:pt>
                <c:pt idx="6">
                  <c:v>3.62</c:v>
                </c:pt>
                <c:pt idx="7">
                  <c:v>3.59</c:v>
                </c:pt>
                <c:pt idx="8">
                  <c:v>3.51</c:v>
                </c:pt>
                <c:pt idx="9">
                  <c:v>3.42</c:v>
                </c:pt>
                <c:pt idx="10">
                  <c:v>3.36</c:v>
                </c:pt>
                <c:pt idx="11">
                  <c:v>3.43</c:v>
                </c:pt>
                <c:pt idx="12">
                  <c:v>3.3</c:v>
                </c:pt>
                <c:pt idx="13">
                  <c:v>3.24</c:v>
                </c:pt>
                <c:pt idx="14">
                  <c:v>3.18</c:v>
                </c:pt>
                <c:pt idx="15">
                  <c:v>3.16</c:v>
                </c:pt>
                <c:pt idx="16">
                  <c:v>3.21</c:v>
                </c:pt>
                <c:pt idx="17">
                  <c:v>3.24</c:v>
                </c:pt>
                <c:pt idx="18">
                  <c:v>3.21</c:v>
                </c:pt>
                <c:pt idx="19">
                  <c:v>3.12</c:v>
                </c:pt>
                <c:pt idx="20">
                  <c:v>3.13</c:v>
                </c:pt>
                <c:pt idx="21">
                  <c:v>3.39</c:v>
                </c:pt>
                <c:pt idx="22">
                  <c:v>3.93</c:v>
                </c:pt>
                <c:pt idx="23">
                  <c:v>4.0199999999999996</c:v>
                </c:pt>
                <c:pt idx="24">
                  <c:v>4.03</c:v>
                </c:pt>
                <c:pt idx="25">
                  <c:v>4.17</c:v>
                </c:pt>
                <c:pt idx="26">
                  <c:v>4.09</c:v>
                </c:pt>
                <c:pt idx="27">
                  <c:v>4.1100000000000003</c:v>
                </c:pt>
                <c:pt idx="28">
                  <c:v>4.0999999999999996</c:v>
                </c:pt>
                <c:pt idx="29">
                  <c:v>4.07</c:v>
                </c:pt>
                <c:pt idx="30">
                  <c:v>4.09</c:v>
                </c:pt>
                <c:pt idx="31">
                  <c:v>4.09</c:v>
                </c:pt>
                <c:pt idx="32">
                  <c:v>4.08</c:v>
                </c:pt>
                <c:pt idx="33">
                  <c:v>3.9</c:v>
                </c:pt>
                <c:pt idx="34">
                  <c:v>3.94</c:v>
                </c:pt>
                <c:pt idx="35">
                  <c:v>4</c:v>
                </c:pt>
                <c:pt idx="36">
                  <c:v>4.0199999999999996</c:v>
                </c:pt>
                <c:pt idx="37">
                  <c:v>4.1500000000000004</c:v>
                </c:pt>
                <c:pt idx="38">
                  <c:v>4.1500000000000004</c:v>
                </c:pt>
                <c:pt idx="39">
                  <c:v>4.2300000000000004</c:v>
                </c:pt>
                <c:pt idx="40">
                  <c:v>3.99</c:v>
                </c:pt>
                <c:pt idx="41">
                  <c:v>4.03</c:v>
                </c:pt>
                <c:pt idx="42">
                  <c:v>4.0999999999999996</c:v>
                </c:pt>
                <c:pt idx="43">
                  <c:v>4.1399999999999997</c:v>
                </c:pt>
                <c:pt idx="44">
                  <c:v>4.16</c:v>
                </c:pt>
                <c:pt idx="45">
                  <c:v>4.25</c:v>
                </c:pt>
                <c:pt idx="46">
                  <c:v>4.34</c:v>
                </c:pt>
                <c:pt idx="47">
                  <c:v>4.34</c:v>
                </c:pt>
                <c:pt idx="48">
                  <c:v>4.3600000000000003</c:v>
                </c:pt>
                <c:pt idx="49">
                  <c:v>4.33</c:v>
                </c:pt>
                <c:pt idx="50">
                  <c:v>4.33</c:v>
                </c:pt>
                <c:pt idx="51">
                  <c:v>4.13</c:v>
                </c:pt>
                <c:pt idx="52">
                  <c:v>4.21</c:v>
                </c:pt>
                <c:pt idx="53">
                  <c:v>4.3</c:v>
                </c:pt>
                <c:pt idx="54">
                  <c:v>4.28</c:v>
                </c:pt>
                <c:pt idx="55">
                  <c:v>4.3499999999999996</c:v>
                </c:pt>
                <c:pt idx="56">
                  <c:v>4.3899999999999997</c:v>
                </c:pt>
                <c:pt idx="57">
                  <c:v>4.4800000000000004</c:v>
                </c:pt>
                <c:pt idx="59">
                  <c:v>4.6399999999999997</c:v>
                </c:pt>
                <c:pt idx="60">
                  <c:v>4.5599999999999996</c:v>
                </c:pt>
                <c:pt idx="61">
                  <c:v>4.7699999999999996</c:v>
                </c:pt>
                <c:pt idx="62">
                  <c:v>4.7300000000000004</c:v>
                </c:pt>
                <c:pt idx="63">
                  <c:v>4.68</c:v>
                </c:pt>
                <c:pt idx="64">
                  <c:v>4.5599999999999996</c:v>
                </c:pt>
                <c:pt idx="65">
                  <c:v>4.54</c:v>
                </c:pt>
                <c:pt idx="66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46944"/>
        <c:axId val="735847336"/>
      </c:lineChart>
      <c:dateAx>
        <c:axId val="735846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7336"/>
        <c:crosses val="autoZero"/>
        <c:auto val="1"/>
        <c:lblOffset val="100"/>
        <c:baseTimeUnit val="days"/>
      </c:dateAx>
      <c:valAx>
        <c:axId val="7358473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14-Sep-16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72.42</c:v>
                </c:pt>
                <c:pt idx="1">
                  <c:v>72.84</c:v>
                </c:pt>
                <c:pt idx="2">
                  <c:v>73.7</c:v>
                </c:pt>
                <c:pt idx="3">
                  <c:v>74.87</c:v>
                </c:pt>
                <c:pt idx="4">
                  <c:v>74.540000000000006</c:v>
                </c:pt>
                <c:pt idx="5">
                  <c:v>75.44</c:v>
                </c:pt>
                <c:pt idx="6">
                  <c:v>75.3</c:v>
                </c:pt>
                <c:pt idx="7">
                  <c:v>74.459999999999994</c:v>
                </c:pt>
                <c:pt idx="8">
                  <c:v>74.98</c:v>
                </c:pt>
                <c:pt idx="9">
                  <c:v>74.62</c:v>
                </c:pt>
                <c:pt idx="10">
                  <c:v>75.58</c:v>
                </c:pt>
                <c:pt idx="11">
                  <c:v>76</c:v>
                </c:pt>
                <c:pt idx="12">
                  <c:v>76.349999999999994</c:v>
                </c:pt>
                <c:pt idx="13">
                  <c:v>76.75</c:v>
                </c:pt>
                <c:pt idx="14">
                  <c:v>76.42</c:v>
                </c:pt>
                <c:pt idx="15">
                  <c:v>77.84</c:v>
                </c:pt>
                <c:pt idx="16">
                  <c:v>78.47</c:v>
                </c:pt>
                <c:pt idx="17">
                  <c:v>74.040000000000006</c:v>
                </c:pt>
                <c:pt idx="18">
                  <c:v>74</c:v>
                </c:pt>
                <c:pt idx="19">
                  <c:v>72.430000000000007</c:v>
                </c:pt>
                <c:pt idx="20">
                  <c:v>71.760000000000005</c:v>
                </c:pt>
                <c:pt idx="21">
                  <c:v>72.510000000000005</c:v>
                </c:pt>
                <c:pt idx="22">
                  <c:v>74.069999999999993</c:v>
                </c:pt>
                <c:pt idx="23">
                  <c:v>73.63</c:v>
                </c:pt>
                <c:pt idx="24">
                  <c:v>73.88</c:v>
                </c:pt>
                <c:pt idx="25">
                  <c:v>75.83</c:v>
                </c:pt>
                <c:pt idx="26">
                  <c:v>75.38</c:v>
                </c:pt>
                <c:pt idx="27">
                  <c:v>74.41</c:v>
                </c:pt>
                <c:pt idx="28">
                  <c:v>74.150000000000006</c:v>
                </c:pt>
                <c:pt idx="29">
                  <c:v>74.290000000000006</c:v>
                </c:pt>
                <c:pt idx="30">
                  <c:v>74.31</c:v>
                </c:pt>
                <c:pt idx="31">
                  <c:v>73.34</c:v>
                </c:pt>
                <c:pt idx="32">
                  <c:v>73.41</c:v>
                </c:pt>
                <c:pt idx="33">
                  <c:v>72.64</c:v>
                </c:pt>
                <c:pt idx="34">
                  <c:v>72.75</c:v>
                </c:pt>
                <c:pt idx="35">
                  <c:v>73.06</c:v>
                </c:pt>
                <c:pt idx="36">
                  <c:v>73.03</c:v>
                </c:pt>
                <c:pt idx="37">
                  <c:v>73.819999999999993</c:v>
                </c:pt>
                <c:pt idx="38">
                  <c:v>75.489999999999995</c:v>
                </c:pt>
                <c:pt idx="39">
                  <c:v>75.239999999999995</c:v>
                </c:pt>
                <c:pt idx="40">
                  <c:v>76.209999999999994</c:v>
                </c:pt>
                <c:pt idx="41">
                  <c:v>77.569999999999993</c:v>
                </c:pt>
                <c:pt idx="42">
                  <c:v>77.239999999999995</c:v>
                </c:pt>
                <c:pt idx="43">
                  <c:v>78.03</c:v>
                </c:pt>
                <c:pt idx="44">
                  <c:v>79.12</c:v>
                </c:pt>
                <c:pt idx="45">
                  <c:v>77.86</c:v>
                </c:pt>
                <c:pt idx="46">
                  <c:v>78.97</c:v>
                </c:pt>
                <c:pt idx="47">
                  <c:v>79.25</c:v>
                </c:pt>
                <c:pt idx="48">
                  <c:v>80.62</c:v>
                </c:pt>
                <c:pt idx="49">
                  <c:v>81.37</c:v>
                </c:pt>
                <c:pt idx="50">
                  <c:v>81.52</c:v>
                </c:pt>
                <c:pt idx="51">
                  <c:v>81.7</c:v>
                </c:pt>
                <c:pt idx="52">
                  <c:v>81.78</c:v>
                </c:pt>
                <c:pt idx="53">
                  <c:v>78.989999999999995</c:v>
                </c:pt>
                <c:pt idx="54">
                  <c:v>78.8</c:v>
                </c:pt>
                <c:pt idx="55">
                  <c:v>78.84</c:v>
                </c:pt>
                <c:pt idx="56">
                  <c:v>77.62</c:v>
                </c:pt>
                <c:pt idx="58">
                  <c:v>78.06</c:v>
                </c:pt>
                <c:pt idx="59">
                  <c:v>78.849999999999994</c:v>
                </c:pt>
                <c:pt idx="60">
                  <c:v>78.05</c:v>
                </c:pt>
                <c:pt idx="61">
                  <c:v>78.989999999999995</c:v>
                </c:pt>
                <c:pt idx="62">
                  <c:v>78.22</c:v>
                </c:pt>
                <c:pt idx="63">
                  <c:v>77.88</c:v>
                </c:pt>
                <c:pt idx="64">
                  <c:v>76.89</c:v>
                </c:pt>
                <c:pt idx="65">
                  <c:v>77.42</c:v>
                </c:pt>
                <c:pt idx="66">
                  <c:v>78.38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849296"/>
        <c:axId val="735849688"/>
      </c:lineChart>
      <c:catAx>
        <c:axId val="73584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9688"/>
        <c:crosses val="autoZero"/>
        <c:auto val="1"/>
        <c:lblAlgn val="ctr"/>
        <c:lblOffset val="100"/>
        <c:noMultiLvlLbl val="0"/>
      </c:catAx>
      <c:valAx>
        <c:axId val="7358496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84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66616"/>
        <c:axId val="721167008"/>
      </c:lineChart>
      <c:dateAx>
        <c:axId val="72116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67008"/>
        <c:crosses val="autoZero"/>
        <c:auto val="1"/>
        <c:lblOffset val="100"/>
        <c:baseTimeUnit val="days"/>
      </c:dateAx>
      <c:valAx>
        <c:axId val="721167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60.94</c:v>
                </c:pt>
                <c:pt idx="1">
                  <c:v>60.59</c:v>
                </c:pt>
                <c:pt idx="2">
                  <c:v>60.94</c:v>
                </c:pt>
                <c:pt idx="3">
                  <c:v>62.66</c:v>
                </c:pt>
                <c:pt idx="4">
                  <c:v>62.08</c:v>
                </c:pt>
                <c:pt idx="5">
                  <c:v>62.3</c:v>
                </c:pt>
                <c:pt idx="6">
                  <c:v>61.48</c:v>
                </c:pt>
                <c:pt idx="7">
                  <c:v>62.68</c:v>
                </c:pt>
                <c:pt idx="8">
                  <c:v>61.63</c:v>
                </c:pt>
                <c:pt idx="9">
                  <c:v>61.26</c:v>
                </c:pt>
                <c:pt idx="10">
                  <c:v>61.36</c:v>
                </c:pt>
                <c:pt idx="11">
                  <c:v>61.26</c:v>
                </c:pt>
                <c:pt idx="12">
                  <c:v>61.3</c:v>
                </c:pt>
                <c:pt idx="13">
                  <c:v>61.2</c:v>
                </c:pt>
                <c:pt idx="14">
                  <c:v>61.04</c:v>
                </c:pt>
                <c:pt idx="15">
                  <c:v>61.07</c:v>
                </c:pt>
                <c:pt idx="16">
                  <c:v>62.74</c:v>
                </c:pt>
                <c:pt idx="17">
                  <c:v>63.71</c:v>
                </c:pt>
                <c:pt idx="18">
                  <c:v>61.83</c:v>
                </c:pt>
                <c:pt idx="19">
                  <c:v>60.65</c:v>
                </c:pt>
                <c:pt idx="20">
                  <c:v>61.12</c:v>
                </c:pt>
                <c:pt idx="21">
                  <c:v>61.38</c:v>
                </c:pt>
                <c:pt idx="22">
                  <c:v>61.63</c:v>
                </c:pt>
                <c:pt idx="23">
                  <c:v>61.98</c:v>
                </c:pt>
                <c:pt idx="24">
                  <c:v>61.66</c:v>
                </c:pt>
                <c:pt idx="25">
                  <c:v>60.72</c:v>
                </c:pt>
                <c:pt idx="26">
                  <c:v>60.84</c:v>
                </c:pt>
                <c:pt idx="27">
                  <c:v>61.1</c:v>
                </c:pt>
                <c:pt idx="28">
                  <c:v>60.89</c:v>
                </c:pt>
                <c:pt idx="29">
                  <c:v>60.71</c:v>
                </c:pt>
                <c:pt idx="30">
                  <c:v>61</c:v>
                </c:pt>
                <c:pt idx="31">
                  <c:v>61.57</c:v>
                </c:pt>
                <c:pt idx="32">
                  <c:v>61.91</c:v>
                </c:pt>
                <c:pt idx="33">
                  <c:v>61.77</c:v>
                </c:pt>
                <c:pt idx="34">
                  <c:v>61.78</c:v>
                </c:pt>
                <c:pt idx="35">
                  <c:v>62.22</c:v>
                </c:pt>
                <c:pt idx="36">
                  <c:v>62.13</c:v>
                </c:pt>
                <c:pt idx="37">
                  <c:v>61.95</c:v>
                </c:pt>
                <c:pt idx="38">
                  <c:v>62.44</c:v>
                </c:pt>
                <c:pt idx="39">
                  <c:v>62.13</c:v>
                </c:pt>
                <c:pt idx="40">
                  <c:v>62.42</c:v>
                </c:pt>
                <c:pt idx="41">
                  <c:v>62.36</c:v>
                </c:pt>
                <c:pt idx="43">
                  <c:v>63.05</c:v>
                </c:pt>
                <c:pt idx="44">
                  <c:v>63.88</c:v>
                </c:pt>
                <c:pt idx="45">
                  <c:v>63.88</c:v>
                </c:pt>
                <c:pt idx="46">
                  <c:v>63.66</c:v>
                </c:pt>
                <c:pt idx="47">
                  <c:v>64.08</c:v>
                </c:pt>
                <c:pt idx="48">
                  <c:v>63.92</c:v>
                </c:pt>
                <c:pt idx="49">
                  <c:v>63.9</c:v>
                </c:pt>
                <c:pt idx="50">
                  <c:v>64.650000000000006</c:v>
                </c:pt>
                <c:pt idx="51">
                  <c:v>65.06</c:v>
                </c:pt>
                <c:pt idx="52">
                  <c:v>65.260000000000005</c:v>
                </c:pt>
                <c:pt idx="53">
                  <c:v>64.7</c:v>
                </c:pt>
                <c:pt idx="54">
                  <c:v>65.209999999999994</c:v>
                </c:pt>
                <c:pt idx="55">
                  <c:v>65.19</c:v>
                </c:pt>
                <c:pt idx="56">
                  <c:v>65.540000000000006</c:v>
                </c:pt>
                <c:pt idx="57">
                  <c:v>65.48</c:v>
                </c:pt>
                <c:pt idx="58">
                  <c:v>65.599999999999994</c:v>
                </c:pt>
                <c:pt idx="59">
                  <c:v>66.28</c:v>
                </c:pt>
                <c:pt idx="60">
                  <c:v>65.05</c:v>
                </c:pt>
                <c:pt idx="61">
                  <c:v>67.47</c:v>
                </c:pt>
                <c:pt idx="62">
                  <c:v>67.849999999999994</c:v>
                </c:pt>
                <c:pt idx="63">
                  <c:v>70.900000000000006</c:v>
                </c:pt>
                <c:pt idx="64">
                  <c:v>70.94</c:v>
                </c:pt>
                <c:pt idx="65">
                  <c:v>70.11</c:v>
                </c:pt>
                <c:pt idx="66">
                  <c:v>70.819999999999993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68968"/>
        <c:axId val="721169360"/>
      </c:lineChart>
      <c:dateAx>
        <c:axId val="72116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69360"/>
        <c:crosses val="autoZero"/>
        <c:auto val="1"/>
        <c:lblOffset val="100"/>
        <c:baseTimeUnit val="days"/>
      </c:dateAx>
      <c:valAx>
        <c:axId val="721169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71320"/>
        <c:axId val="721171712"/>
      </c:lineChart>
      <c:catAx>
        <c:axId val="72117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1712"/>
        <c:crosses val="autoZero"/>
        <c:auto val="1"/>
        <c:lblAlgn val="ctr"/>
        <c:lblOffset val="100"/>
        <c:noMultiLvlLbl val="0"/>
      </c:catAx>
      <c:valAx>
        <c:axId val="721171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13-Sep-16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141.91</c:v>
                </c:pt>
                <c:pt idx="1">
                  <c:v>139.63</c:v>
                </c:pt>
                <c:pt idx="2">
                  <c:v>140.11000000000001</c:v>
                </c:pt>
                <c:pt idx="3">
                  <c:v>141.27000000000001</c:v>
                </c:pt>
                <c:pt idx="4">
                  <c:v>140.32</c:v>
                </c:pt>
                <c:pt idx="5">
                  <c:v>144.18</c:v>
                </c:pt>
                <c:pt idx="6">
                  <c:v>143.51</c:v>
                </c:pt>
                <c:pt idx="7">
                  <c:v>143</c:v>
                </c:pt>
                <c:pt idx="8">
                  <c:v>146.16999999999999</c:v>
                </c:pt>
                <c:pt idx="9">
                  <c:v>145.81</c:v>
                </c:pt>
                <c:pt idx="10">
                  <c:v>148.88</c:v>
                </c:pt>
                <c:pt idx="11">
                  <c:v>149.49</c:v>
                </c:pt>
                <c:pt idx="12">
                  <c:v>148.66</c:v>
                </c:pt>
                <c:pt idx="13">
                  <c:v>148.02000000000001</c:v>
                </c:pt>
                <c:pt idx="14">
                  <c:v>151.25</c:v>
                </c:pt>
                <c:pt idx="15">
                  <c:v>154.35</c:v>
                </c:pt>
                <c:pt idx="16">
                  <c:v>152.05000000000001</c:v>
                </c:pt>
                <c:pt idx="17">
                  <c:v>152.56</c:v>
                </c:pt>
                <c:pt idx="18">
                  <c:v>151.81</c:v>
                </c:pt>
                <c:pt idx="19">
                  <c:v>146.57</c:v>
                </c:pt>
                <c:pt idx="20">
                  <c:v>146.08000000000001</c:v>
                </c:pt>
                <c:pt idx="21">
                  <c:v>145.80000000000001</c:v>
                </c:pt>
                <c:pt idx="22">
                  <c:v>146.02000000000001</c:v>
                </c:pt>
                <c:pt idx="23">
                  <c:v>147.03</c:v>
                </c:pt>
                <c:pt idx="24">
                  <c:v>147.21</c:v>
                </c:pt>
                <c:pt idx="25">
                  <c:v>149.22</c:v>
                </c:pt>
                <c:pt idx="26">
                  <c:v>148.04</c:v>
                </c:pt>
                <c:pt idx="27">
                  <c:v>147.97</c:v>
                </c:pt>
                <c:pt idx="28">
                  <c:v>153.11000000000001</c:v>
                </c:pt>
                <c:pt idx="29">
                  <c:v>150.66</c:v>
                </c:pt>
                <c:pt idx="30">
                  <c:v>151.66</c:v>
                </c:pt>
                <c:pt idx="31">
                  <c:v>151.80000000000001</c:v>
                </c:pt>
                <c:pt idx="32">
                  <c:v>151.66999999999999</c:v>
                </c:pt>
                <c:pt idx="33">
                  <c:v>150.78</c:v>
                </c:pt>
                <c:pt idx="34">
                  <c:v>151.71</c:v>
                </c:pt>
                <c:pt idx="35">
                  <c:v>152.03</c:v>
                </c:pt>
                <c:pt idx="36">
                  <c:v>153.80000000000001</c:v>
                </c:pt>
                <c:pt idx="37">
                  <c:v>154.9</c:v>
                </c:pt>
                <c:pt idx="38">
                  <c:v>159.11000000000001</c:v>
                </c:pt>
                <c:pt idx="39">
                  <c:v>158.21</c:v>
                </c:pt>
                <c:pt idx="40">
                  <c:v>158.44</c:v>
                </c:pt>
                <c:pt idx="41">
                  <c:v>158.28</c:v>
                </c:pt>
                <c:pt idx="42">
                  <c:v>157.57</c:v>
                </c:pt>
                <c:pt idx="43">
                  <c:v>159.12</c:v>
                </c:pt>
                <c:pt idx="44">
                  <c:v>159.06</c:v>
                </c:pt>
                <c:pt idx="45">
                  <c:v>156.06</c:v>
                </c:pt>
                <c:pt idx="46">
                  <c:v>158.63999999999999</c:v>
                </c:pt>
                <c:pt idx="47">
                  <c:v>158.88</c:v>
                </c:pt>
                <c:pt idx="48">
                  <c:v>156.16</c:v>
                </c:pt>
                <c:pt idx="49">
                  <c:v>157.66</c:v>
                </c:pt>
                <c:pt idx="50">
                  <c:v>157.66</c:v>
                </c:pt>
                <c:pt idx="51">
                  <c:v>155.41999999999999</c:v>
                </c:pt>
                <c:pt idx="52">
                  <c:v>151.62</c:v>
                </c:pt>
                <c:pt idx="53">
                  <c:v>150</c:v>
                </c:pt>
                <c:pt idx="54">
                  <c:v>150.05000000000001</c:v>
                </c:pt>
                <c:pt idx="55">
                  <c:v>150</c:v>
                </c:pt>
                <c:pt idx="56">
                  <c:v>147.85</c:v>
                </c:pt>
                <c:pt idx="57">
                  <c:v>145.15</c:v>
                </c:pt>
                <c:pt idx="59">
                  <c:v>146.4</c:v>
                </c:pt>
                <c:pt idx="60">
                  <c:v>143.68</c:v>
                </c:pt>
                <c:pt idx="61">
                  <c:v>150.65</c:v>
                </c:pt>
                <c:pt idx="62">
                  <c:v>150.5</c:v>
                </c:pt>
                <c:pt idx="63">
                  <c:v>151</c:v>
                </c:pt>
                <c:pt idx="64">
                  <c:v>151.18</c:v>
                </c:pt>
                <c:pt idx="65">
                  <c:v>150.94999999999999</c:v>
                </c:pt>
                <c:pt idx="66">
                  <c:v>152.19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73672"/>
        <c:axId val="721174064"/>
      </c:lineChart>
      <c:catAx>
        <c:axId val="721173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4064"/>
        <c:crosses val="autoZero"/>
        <c:auto val="1"/>
        <c:lblAlgn val="ctr"/>
        <c:lblOffset val="100"/>
        <c:noMultiLvlLbl val="0"/>
      </c:catAx>
      <c:valAx>
        <c:axId val="721174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76024"/>
        <c:axId val="721176416"/>
      </c:lineChart>
      <c:catAx>
        <c:axId val="72117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6416"/>
        <c:crosses val="autoZero"/>
        <c:auto val="1"/>
        <c:lblAlgn val="ctr"/>
        <c:lblOffset val="100"/>
        <c:noMultiLvlLbl val="0"/>
      </c:catAx>
      <c:valAx>
        <c:axId val="721176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78376"/>
        <c:axId val="721178768"/>
      </c:lineChart>
      <c:dateAx>
        <c:axId val="721178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8768"/>
        <c:crosses val="autoZero"/>
        <c:auto val="1"/>
        <c:lblOffset val="100"/>
        <c:baseTimeUnit val="days"/>
      </c:dateAx>
      <c:valAx>
        <c:axId val="721178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7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180728"/>
        <c:axId val="721181120"/>
      </c:lineChart>
      <c:dateAx>
        <c:axId val="721180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81120"/>
        <c:crosses val="autoZero"/>
        <c:auto val="1"/>
        <c:lblOffset val="100"/>
        <c:baseTimeUnit val="days"/>
      </c:dateAx>
      <c:valAx>
        <c:axId val="721181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18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T212" sqref="T21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241</v>
      </c>
      <c r="R242" s="464"/>
      <c r="S242" s="431" t="s">
        <v>228</v>
      </c>
      <c r="T242" s="429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155</v>
      </c>
      <c r="N244" s="574">
        <f>T263</f>
        <v>1008.3000000000002</v>
      </c>
      <c r="Q244" s="366">
        <v>42451</v>
      </c>
      <c r="R244" s="464">
        <v>0.01</v>
      </c>
      <c r="S244" s="492">
        <v>42278</v>
      </c>
      <c r="T244" s="429">
        <v>0.19</v>
      </c>
    </row>
    <row r="245" spans="1:21" ht="18" customHeight="1" x14ac:dyDescent="0.25">
      <c r="M245" s="26" t="s">
        <v>131</v>
      </c>
      <c r="N245" s="145">
        <f>SUM(ACTIVE!L:L)</f>
        <v>15780.298000001569</v>
      </c>
      <c r="Q245" s="511"/>
      <c r="R245" s="464"/>
      <c r="S245" s="492">
        <v>42309</v>
      </c>
      <c r="T245" s="429">
        <v>0.26</v>
      </c>
    </row>
    <row r="246" spans="1:21" ht="18" customHeight="1" x14ac:dyDescent="0.25">
      <c r="Q246" s="365"/>
      <c r="R246" s="464"/>
      <c r="S246" s="492">
        <v>42339</v>
      </c>
      <c r="T246" s="429">
        <v>0.23</v>
      </c>
    </row>
    <row r="247" spans="1:21" ht="18" customHeight="1" x14ac:dyDescent="0.25">
      <c r="M247" s="26" t="s">
        <v>146</v>
      </c>
      <c r="N247" s="145">
        <f>SUM(N242:N245)</f>
        <v>13669.148000001635</v>
      </c>
      <c r="Q247" s="365"/>
      <c r="R247" s="464"/>
      <c r="S247" s="492">
        <v>42370</v>
      </c>
      <c r="T247" s="429">
        <v>0.08</v>
      </c>
    </row>
    <row r="248" spans="1:21" ht="18" customHeight="1" x14ac:dyDescent="0.25">
      <c r="M248" s="26" t="s">
        <v>147</v>
      </c>
      <c r="N248" s="145">
        <f>Balance!X2</f>
        <v>13669.119999999995</v>
      </c>
      <c r="Q248" s="365"/>
      <c r="R248" s="464"/>
      <c r="S248" s="492">
        <v>42401</v>
      </c>
      <c r="T248" s="429">
        <v>0.57999999999999996</v>
      </c>
    </row>
    <row r="249" spans="1:21" ht="18" customHeight="1" x14ac:dyDescent="0.25">
      <c r="M249" s="26" t="s">
        <v>198</v>
      </c>
      <c r="N249" s="575">
        <f>R263</f>
        <v>0.03</v>
      </c>
      <c r="O249" s="352"/>
      <c r="Q249" s="365"/>
      <c r="R249" s="464"/>
      <c r="S249" s="492">
        <v>42430</v>
      </c>
      <c r="T249" s="429">
        <v>0.68</v>
      </c>
    </row>
    <row r="250" spans="1:21" ht="18" customHeight="1" x14ac:dyDescent="0.25">
      <c r="Q250" s="365"/>
      <c r="R250" s="464"/>
      <c r="S250" s="492">
        <v>42461</v>
      </c>
      <c r="T250" s="429">
        <v>0.37</v>
      </c>
    </row>
    <row r="251" spans="1:21" ht="18" customHeight="1" x14ac:dyDescent="0.25">
      <c r="M251" s="26" t="s">
        <v>133</v>
      </c>
      <c r="N251" s="576">
        <f>N247-N249-N248</f>
        <v>-1.999998361498001E-3</v>
      </c>
      <c r="Q251" s="365"/>
      <c r="R251" s="464"/>
      <c r="S251" s="492">
        <v>42491</v>
      </c>
      <c r="T251" s="429">
        <v>0.13</v>
      </c>
    </row>
    <row r="252" spans="1:21" ht="18" customHeight="1" x14ac:dyDescent="0.25">
      <c r="Q252" s="365"/>
      <c r="R252" s="464"/>
      <c r="S252" s="492">
        <v>42552</v>
      </c>
      <c r="T252" s="429">
        <v>0.64</v>
      </c>
    </row>
    <row r="253" spans="1:21" ht="18" customHeight="1" x14ac:dyDescent="0.25">
      <c r="Q253" s="365"/>
      <c r="R253" s="464"/>
      <c r="S253" s="492">
        <v>42580</v>
      </c>
      <c r="T253" s="429">
        <v>-0.66</v>
      </c>
      <c r="U253" s="25" t="s">
        <v>286</v>
      </c>
    </row>
    <row r="254" spans="1:21" ht="18" customHeight="1" x14ac:dyDescent="0.25">
      <c r="Q254" s="365"/>
      <c r="R254" s="464"/>
      <c r="S254" s="492">
        <v>42582</v>
      </c>
      <c r="T254" s="429">
        <v>0.26</v>
      </c>
    </row>
    <row r="255" spans="1:21" ht="18" customHeight="1" x14ac:dyDescent="0.25">
      <c r="Q255" s="365"/>
      <c r="R255" s="464"/>
      <c r="S255" s="492">
        <v>42608</v>
      </c>
      <c r="T255" s="429">
        <v>0.44</v>
      </c>
    </row>
    <row r="256" spans="1:21" ht="18" customHeight="1" x14ac:dyDescent="0.25">
      <c r="Q256" s="365"/>
      <c r="R256" s="464"/>
      <c r="S256" s="492">
        <v>42614</v>
      </c>
      <c r="T256" s="429">
        <v>0.23</v>
      </c>
    </row>
    <row r="257" spans="17:20" ht="18" customHeight="1" x14ac:dyDescent="0.25">
      <c r="Q257" s="365"/>
      <c r="R257" s="464"/>
      <c r="S257" s="492">
        <v>42639</v>
      </c>
      <c r="T257" s="429">
        <v>0.56999999999999995</v>
      </c>
    </row>
    <row r="258" spans="17:20" ht="18" customHeight="1" x14ac:dyDescent="0.25">
      <c r="Q258" s="365"/>
      <c r="R258" s="464"/>
      <c r="S258" s="492">
        <v>42644</v>
      </c>
      <c r="T258" s="429">
        <v>0.14000000000000001</v>
      </c>
    </row>
    <row r="259" spans="17:20" ht="18" customHeight="1" x14ac:dyDescent="0.25">
      <c r="Q259" s="365"/>
      <c r="R259" s="464"/>
      <c r="S259" s="492">
        <v>42674</v>
      </c>
      <c r="T259" s="429">
        <v>0.45</v>
      </c>
    </row>
    <row r="260" spans="17:20" ht="18" customHeight="1" x14ac:dyDescent="0.25">
      <c r="Q260" s="365"/>
      <c r="R260" s="464"/>
      <c r="S260" s="492">
        <v>42704</v>
      </c>
      <c r="T260" s="429">
        <v>0.43</v>
      </c>
    </row>
    <row r="261" spans="17:20" ht="18" customHeight="1" x14ac:dyDescent="0.25">
      <c r="Q261" s="365"/>
      <c r="R261" s="464"/>
      <c r="S261" s="492"/>
      <c r="T261" s="429"/>
    </row>
    <row r="262" spans="17:20" ht="18" customHeight="1" x14ac:dyDescent="0.25">
      <c r="Q262" s="365"/>
      <c r="R262" s="464"/>
      <c r="S262" s="492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41"/>
    </row>
    <row r="275" spans="1:1" ht="18" customHeight="1" x14ac:dyDescent="0.25">
      <c r="A275" s="542"/>
    </row>
    <row r="276" spans="1:1" ht="18" customHeight="1" x14ac:dyDescent="0.25">
      <c r="A276" s="542"/>
    </row>
    <row r="277" spans="1:1" ht="18" customHeight="1" x14ac:dyDescent="0.25">
      <c r="A277" s="541"/>
    </row>
    <row r="278" spans="1:1" ht="18" customHeight="1" x14ac:dyDescent="0.25">
      <c r="A278" s="542"/>
    </row>
    <row r="279" spans="1:1" ht="18" customHeight="1" x14ac:dyDescent="0.25">
      <c r="A279" s="542"/>
    </row>
    <row r="280" spans="1:1" ht="18" customHeight="1" x14ac:dyDescent="0.25">
      <c r="A280" s="541"/>
    </row>
    <row r="281" spans="1:1" ht="18" customHeight="1" x14ac:dyDescent="0.25">
      <c r="A281" s="542"/>
    </row>
    <row r="282" spans="1:1" ht="18" customHeight="1" x14ac:dyDescent="0.25">
      <c r="A282" s="542"/>
    </row>
    <row r="283" spans="1:1" ht="18" customHeight="1" x14ac:dyDescent="0.25">
      <c r="A283" s="542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0"/>
  <sheetViews>
    <sheetView zoomScaleNormal="100" workbookViewId="0">
      <pane ySplit="1" topLeftCell="A293" activePane="bottomLeft" state="frozen"/>
      <selection pane="bottomLeft" activeCell="L316" sqref="L316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137</v>
      </c>
      <c r="D1" s="349" t="s">
        <v>139</v>
      </c>
      <c r="E1" s="349" t="s">
        <v>143</v>
      </c>
      <c r="F1" s="349" t="s">
        <v>156</v>
      </c>
      <c r="G1" s="349" t="s">
        <v>333</v>
      </c>
      <c r="H1" s="349" t="s">
        <v>332</v>
      </c>
      <c r="I1" s="347" t="s">
        <v>85</v>
      </c>
      <c r="J1" s="347" t="s">
        <v>87</v>
      </c>
      <c r="K1" s="347" t="s">
        <v>136</v>
      </c>
      <c r="L1" s="347" t="s">
        <v>138</v>
      </c>
      <c r="M1" s="350" t="s">
        <v>96</v>
      </c>
      <c r="N1" s="350" t="s">
        <v>76</v>
      </c>
      <c r="O1" s="347" t="s">
        <v>152</v>
      </c>
      <c r="P1" s="351" t="s">
        <v>194</v>
      </c>
      <c r="Q1" s="351" t="s">
        <v>195</v>
      </c>
      <c r="R1" s="351" t="s">
        <v>196</v>
      </c>
      <c r="S1" s="351" t="s">
        <v>226</v>
      </c>
      <c r="T1" s="351" t="s">
        <v>227</v>
      </c>
      <c r="U1" s="350" t="s">
        <v>239</v>
      </c>
      <c r="V1" s="350" t="s">
        <v>240</v>
      </c>
      <c r="W1" s="350" t="s">
        <v>334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13669.119999999995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7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8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8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6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5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5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6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6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5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5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ref="D308" si="991">(C308-C307)/C307</f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ref="G308" si="993">(F308-F307)/F307</f>
        <v>-1.0451847707489449E-2</v>
      </c>
      <c r="H308" s="208">
        <f t="shared" ref="H308" si="994">(F308-F$2)/F$2</f>
        <v>4.5560421863032087E-2</v>
      </c>
      <c r="I308" s="506">
        <v>366163.6</v>
      </c>
      <c r="J308" s="177">
        <v>350000</v>
      </c>
      <c r="K308" s="177">
        <f t="shared" ref="K308" si="995">I308-I307-J308+J307</f>
        <v>22596.239999999991</v>
      </c>
      <c r="L308" s="175">
        <f t="shared" ref="L308" si="996">K308/I307</f>
        <v>5.7413907494767838E-2</v>
      </c>
      <c r="M308" s="187">
        <f t="shared" ref="M308" si="997">I308-J308</f>
        <v>16163.599999999977</v>
      </c>
      <c r="N308" s="189">
        <f t="shared" ref="N308" si="998">M308/J308</f>
        <v>4.6181714285714222E-2</v>
      </c>
      <c r="O308" s="187" t="b">
        <f t="shared" ref="O308" si="999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1000">I308-Q308</f>
        <v>118154.31999999998</v>
      </c>
      <c r="S308" s="177">
        <v>-30474</v>
      </c>
      <c r="T308" s="177">
        <f t="shared" ref="T308" si="1001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ref="D309" si="1002">(C309-C308)/C308</f>
        <v>-3.5155379500730025E-3</v>
      </c>
      <c r="E309" s="214">
        <f t="shared" ref="E309" si="1003">(C309-$C$2)/$C$2</f>
        <v>4.2160537280493078E-2</v>
      </c>
      <c r="F309" s="224">
        <v>5251.1</v>
      </c>
      <c r="G309" s="175">
        <f t="shared" ref="G309" si="1004">(F309-F308)/F308</f>
        <v>-1.3633426501968549E-2</v>
      </c>
      <c r="H309" s="208">
        <f t="shared" ref="H309" si="1005">(F309-F$2)/F$2</f>
        <v>3.1305850698195213E-2</v>
      </c>
      <c r="I309" s="226">
        <v>361692.5</v>
      </c>
      <c r="J309" s="177">
        <v>350000</v>
      </c>
      <c r="K309" s="177">
        <f t="shared" ref="K309" si="1006">I309-I308-J309+J308</f>
        <v>-4471.0999999999767</v>
      </c>
      <c r="L309" s="175">
        <f t="shared" ref="L309" si="1007">K309/I308</f>
        <v>-1.2210662119336758E-2</v>
      </c>
      <c r="M309" s="187">
        <f t="shared" ref="M309" si="1008">I309-J309</f>
        <v>11692.5</v>
      </c>
      <c r="N309" s="189">
        <f t="shared" ref="N309" si="1009">M309/J309</f>
        <v>3.3407142857142857E-2</v>
      </c>
      <c r="O309" s="187" t="b">
        <f t="shared" ref="O309" si="1010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11">I309-Q309</f>
        <v>107629.29999999999</v>
      </c>
      <c r="S309" s="177">
        <v>-33426</v>
      </c>
      <c r="T309" s="177">
        <f t="shared" ref="T309" si="1012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>N309/V309</f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ref="D310" si="1013">(C310-C309)/C309</f>
        <v>3.9706446136147054E-4</v>
      </c>
      <c r="E310" s="214">
        <f t="shared" ref="E310" si="1014">(C310-$C$2)/$C$2</f>
        <v>4.2574342192880539E-2</v>
      </c>
      <c r="F310" s="224">
        <v>5255.65</v>
      </c>
      <c r="G310" s="175">
        <f t="shared" ref="G310" si="1015">(F310-F309)/F309</f>
        <v>8.664851174038339E-4</v>
      </c>
      <c r="H310" s="208">
        <f t="shared" ref="H310" si="1016">(F310-F$2)/F$2</f>
        <v>3.2199461869316694E-2</v>
      </c>
      <c r="I310" s="226">
        <v>313669.12</v>
      </c>
      <c r="J310" s="177">
        <v>300000</v>
      </c>
      <c r="K310" s="177">
        <f t="shared" ref="K310" si="1017">I310-I309-J310+J309</f>
        <v>1976.6199999999953</v>
      </c>
      <c r="L310" s="175">
        <f t="shared" ref="L310" si="1018">K310/I309</f>
        <v>5.4649184044457521E-3</v>
      </c>
      <c r="M310" s="187">
        <f t="shared" ref="M310" si="1019">I310-J310</f>
        <v>13669.119999999995</v>
      </c>
      <c r="N310" s="189">
        <f t="shared" ref="N310" si="1020">M310/J310</f>
        <v>4.5563733333333314E-2</v>
      </c>
      <c r="O310" s="187" t="b">
        <f t="shared" ref="O310" si="1021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22">I310-Q310</f>
        <v>59604.919999999984</v>
      </c>
      <c r="S310" s="177">
        <v>-33097</v>
      </c>
      <c r="T310" s="177">
        <f t="shared" ref="T310" si="1023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>N310/V310</f>
        <v>0.12345656469129385</v>
      </c>
    </row>
  </sheetData>
  <conditionalFormatting sqref="D3:D310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0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0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0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1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8"/>
  <sheetViews>
    <sheetView tabSelected="1" zoomScaleNormal="100" workbookViewId="0">
      <pane ySplit="1" topLeftCell="A32" activePane="bottomLeft" state="frozen"/>
      <selection pane="bottomLeft" activeCell="R41" sqref="R4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7" t="s">
        <v>187</v>
      </c>
      <c r="K1" s="363" t="s">
        <v>217</v>
      </c>
      <c r="L1" s="58" t="s">
        <v>184</v>
      </c>
      <c r="M1" s="58" t="s">
        <v>254</v>
      </c>
      <c r="N1" s="58" t="s">
        <v>92</v>
      </c>
      <c r="O1" s="363" t="s">
        <v>216</v>
      </c>
      <c r="P1" s="363" t="s">
        <v>330</v>
      </c>
    </row>
    <row r="2" spans="1:20" ht="21.95" customHeight="1" x14ac:dyDescent="0.25">
      <c r="A2" s="51"/>
      <c r="B2" s="51"/>
      <c r="C2" s="51"/>
      <c r="E2" s="23" t="s">
        <v>10</v>
      </c>
      <c r="F2" s="248">
        <v>29.04</v>
      </c>
      <c r="G2" s="248">
        <v>29.04</v>
      </c>
      <c r="H2" s="336">
        <v>0</v>
      </c>
      <c r="I2" s="49">
        <v>0</v>
      </c>
      <c r="J2" s="378">
        <v>0</v>
      </c>
      <c r="K2" s="364">
        <v>0</v>
      </c>
      <c r="L2" s="378">
        <v>1128.3800000000047</v>
      </c>
      <c r="M2">
        <v>0</v>
      </c>
      <c r="N2" s="375" t="str">
        <f t="shared" ref="N2:N33" si="0">HYPERLINK("http://finance.yahoo.com/q?s=" &amp; E2, "Link")</f>
        <v>Link</v>
      </c>
      <c r="O2" s="374">
        <v>1.2500000000000001E-2</v>
      </c>
      <c r="P2" s="374">
        <v>5.4999999999999997E-3</v>
      </c>
    </row>
    <row r="3" spans="1:20" ht="21.95" customHeight="1" x14ac:dyDescent="0.25">
      <c r="A3" s="51"/>
      <c r="B3" s="51"/>
      <c r="C3" s="52"/>
      <c r="E3" s="23" t="s">
        <v>212</v>
      </c>
      <c r="F3" s="248">
        <v>109.9</v>
      </c>
      <c r="G3" s="248">
        <v>109.9</v>
      </c>
      <c r="H3" s="336">
        <v>0</v>
      </c>
      <c r="I3" s="49">
        <v>0</v>
      </c>
      <c r="J3" s="378">
        <v>0</v>
      </c>
      <c r="K3" s="364">
        <v>0</v>
      </c>
      <c r="L3" s="378">
        <v>363.09999999999945</v>
      </c>
      <c r="M3">
        <v>0</v>
      </c>
      <c r="N3" s="375" t="str">
        <f t="shared" si="0"/>
        <v>Link</v>
      </c>
      <c r="O3" s="374">
        <v>2.0400000000000001E-2</v>
      </c>
      <c r="P3" s="374">
        <v>3.7000000000000002E-3</v>
      </c>
      <c r="R3" s="49"/>
    </row>
    <row r="4" spans="1:20" ht="21.95" customHeight="1" x14ac:dyDescent="0.25">
      <c r="A4" s="51"/>
      <c r="B4" s="51"/>
      <c r="C4" s="52"/>
      <c r="E4" s="23" t="s">
        <v>279</v>
      </c>
      <c r="F4" s="248">
        <v>63.87</v>
      </c>
      <c r="G4" s="248">
        <v>63.87</v>
      </c>
      <c r="H4" s="336">
        <v>0</v>
      </c>
      <c r="I4" s="49">
        <v>0</v>
      </c>
      <c r="J4" s="378">
        <v>0</v>
      </c>
      <c r="K4" s="364">
        <v>0</v>
      </c>
      <c r="L4" s="378">
        <v>92.650000000000091</v>
      </c>
      <c r="M4">
        <v>0</v>
      </c>
      <c r="N4" s="375" t="str">
        <f t="shared" si="0"/>
        <v>Link</v>
      </c>
      <c r="O4" s="374">
        <v>0</v>
      </c>
      <c r="P4" s="374">
        <v>5.7000000000000002E-3</v>
      </c>
      <c r="Q4" s="49"/>
      <c r="R4" s="49"/>
      <c r="S4" s="49"/>
      <c r="T4" s="49"/>
    </row>
    <row r="5" spans="1:20" ht="21.95" customHeight="1" x14ac:dyDescent="0.25">
      <c r="A5" s="159"/>
      <c r="B5" s="51"/>
      <c r="C5" s="52"/>
      <c r="E5" s="23" t="s">
        <v>45</v>
      </c>
      <c r="F5" s="248">
        <v>70.61</v>
      </c>
      <c r="G5" s="248">
        <v>70.61</v>
      </c>
      <c r="H5" s="50">
        <v>0</v>
      </c>
      <c r="I5" s="49">
        <v>0</v>
      </c>
      <c r="J5" s="378">
        <v>0</v>
      </c>
      <c r="K5" s="364">
        <v>0</v>
      </c>
      <c r="L5" s="49">
        <v>523.61999999999898</v>
      </c>
      <c r="M5">
        <v>0</v>
      </c>
      <c r="N5" s="375" t="str">
        <f t="shared" si="0"/>
        <v>Link</v>
      </c>
      <c r="O5" s="364" t="e">
        <v>#VALUE!</v>
      </c>
      <c r="P5" s="364">
        <v>3.7000000000000002E-3</v>
      </c>
      <c r="Q5" s="49"/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164.22</v>
      </c>
      <c r="G6" s="248">
        <v>164.22</v>
      </c>
      <c r="H6" s="336">
        <v>0</v>
      </c>
      <c r="I6" s="442">
        <v>0</v>
      </c>
      <c r="J6" s="378">
        <v>0</v>
      </c>
      <c r="K6" s="364">
        <v>0</v>
      </c>
      <c r="L6" s="378">
        <v>780.73999999999796</v>
      </c>
      <c r="M6">
        <v>0</v>
      </c>
      <c r="N6" s="375" t="str">
        <f t="shared" si="0"/>
        <v>Link</v>
      </c>
      <c r="O6" s="374">
        <v>1.15E-2</v>
      </c>
      <c r="P6" s="374">
        <v>8.8000000000000005E-3</v>
      </c>
      <c r="Q6" s="152"/>
    </row>
    <row r="7" spans="1:20" ht="21.95" customHeight="1" x14ac:dyDescent="0.25">
      <c r="A7" s="51"/>
      <c r="B7" s="51"/>
      <c r="C7" s="52"/>
      <c r="E7" s="23" t="s">
        <v>245</v>
      </c>
      <c r="F7" s="248">
        <v>71.86</v>
      </c>
      <c r="G7" s="248">
        <v>71.86</v>
      </c>
      <c r="H7" s="336">
        <v>0</v>
      </c>
      <c r="I7" s="49">
        <v>0</v>
      </c>
      <c r="J7" s="378">
        <v>0</v>
      </c>
      <c r="K7" s="364">
        <v>0</v>
      </c>
      <c r="L7" s="378">
        <v>231.53999999999996</v>
      </c>
      <c r="M7">
        <v>0</v>
      </c>
      <c r="N7" s="375" t="str">
        <f t="shared" si="0"/>
        <v>Link</v>
      </c>
      <c r="O7" s="374">
        <v>1.7600000000000001E-2</v>
      </c>
      <c r="P7" s="374">
        <v>-9.1999999999999998E-3</v>
      </c>
      <c r="Q7" s="152"/>
      <c r="R7" s="49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297.19</v>
      </c>
      <c r="G8" s="248">
        <v>297.19</v>
      </c>
      <c r="H8" s="336">
        <v>0</v>
      </c>
      <c r="I8" s="49">
        <v>0</v>
      </c>
      <c r="J8" s="378">
        <v>0</v>
      </c>
      <c r="K8" s="364">
        <v>0</v>
      </c>
      <c r="L8" s="378">
        <v>1659.3600000000079</v>
      </c>
      <c r="M8">
        <v>0</v>
      </c>
      <c r="N8" s="375" t="str">
        <f t="shared" si="0"/>
        <v>Link</v>
      </c>
      <c r="O8" s="374">
        <v>0</v>
      </c>
      <c r="P8" s="374">
        <v>4.7999999999999996E-3</v>
      </c>
      <c r="Q8" s="152"/>
      <c r="T8" s="49"/>
    </row>
    <row r="9" spans="1:20" ht="21.95" customHeight="1" x14ac:dyDescent="0.25">
      <c r="A9" s="52"/>
      <c r="B9" s="52"/>
      <c r="C9" s="52"/>
      <c r="E9" s="23" t="s">
        <v>365</v>
      </c>
      <c r="F9" s="248">
        <v>55.96</v>
      </c>
      <c r="G9" s="248">
        <v>49.18</v>
      </c>
      <c r="H9" s="50">
        <v>50</v>
      </c>
      <c r="I9" s="49">
        <v>2459</v>
      </c>
      <c r="J9" s="378">
        <v>339</v>
      </c>
      <c r="K9" s="364">
        <v>0.13786091907279385</v>
      </c>
      <c r="L9" s="49">
        <v>339</v>
      </c>
      <c r="M9">
        <v>50</v>
      </c>
      <c r="N9" s="375" t="str">
        <f t="shared" si="0"/>
        <v>Link</v>
      </c>
      <c r="O9" s="364">
        <v>2.69E-2</v>
      </c>
      <c r="P9" s="364">
        <v>2.8999999999999998E-3</v>
      </c>
      <c r="S9" s="49"/>
    </row>
    <row r="10" spans="1:20" ht="21.95" customHeight="1" x14ac:dyDescent="0.25">
      <c r="A10" s="52"/>
      <c r="B10" s="159"/>
      <c r="C10" s="337"/>
      <c r="E10" s="23" t="s">
        <v>52</v>
      </c>
      <c r="F10" s="248">
        <v>70.83</v>
      </c>
      <c r="G10" s="248">
        <v>73.070899999999995</v>
      </c>
      <c r="H10" s="336">
        <v>100</v>
      </c>
      <c r="I10" s="49">
        <v>7307.0899999999992</v>
      </c>
      <c r="J10" s="378">
        <v>-224.09000000000015</v>
      </c>
      <c r="K10" s="364">
        <v>-3.0667475013993212E-2</v>
      </c>
      <c r="L10" s="378">
        <v>266.85999999999876</v>
      </c>
      <c r="M10">
        <v>100</v>
      </c>
      <c r="N10" s="375" t="str">
        <f t="shared" si="0"/>
        <v>Link</v>
      </c>
      <c r="O10" s="374">
        <v>2.53E-2</v>
      </c>
      <c r="P10" s="374">
        <v>-1.4E-3</v>
      </c>
      <c r="R10" s="49"/>
    </row>
    <row r="11" spans="1:20" ht="21.95" customHeight="1" x14ac:dyDescent="0.25">
      <c r="A11" s="51"/>
      <c r="B11" s="51"/>
      <c r="C11" s="52"/>
      <c r="E11" s="23" t="s">
        <v>242</v>
      </c>
      <c r="F11" s="248">
        <v>28.38</v>
      </c>
      <c r="G11" s="248">
        <v>16.231050000000014</v>
      </c>
      <c r="H11" s="336">
        <v>200</v>
      </c>
      <c r="I11" s="49">
        <v>3246.2100000000028</v>
      </c>
      <c r="J11" s="378">
        <v>2429.7899999999972</v>
      </c>
      <c r="K11" s="364">
        <v>0.74850055911354929</v>
      </c>
      <c r="L11" s="378">
        <v>2429.7899999999972</v>
      </c>
      <c r="M11">
        <v>200</v>
      </c>
      <c r="N11" s="375" t="str">
        <f t="shared" si="0"/>
        <v>Link</v>
      </c>
      <c r="O11" s="374">
        <v>4.2000000000000003E-2</v>
      </c>
      <c r="P11" s="374">
        <v>-1.18E-2</v>
      </c>
      <c r="Q11" s="460"/>
      <c r="R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67.459999999999994</v>
      </c>
      <c r="G12" s="248">
        <v>67.459999999999994</v>
      </c>
      <c r="H12" s="336">
        <v>0</v>
      </c>
      <c r="I12" s="49">
        <v>0</v>
      </c>
      <c r="J12" s="378">
        <v>0</v>
      </c>
      <c r="K12" s="364">
        <v>0</v>
      </c>
      <c r="L12" s="378">
        <v>121.94999999999982</v>
      </c>
      <c r="M12">
        <v>0</v>
      </c>
      <c r="N12" s="375" t="str">
        <f t="shared" si="0"/>
        <v>Link</v>
      </c>
      <c r="O12" s="374">
        <v>1.6799999999999999E-2</v>
      </c>
      <c r="P12" s="374">
        <v>-4.3E-3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17</v>
      </c>
      <c r="F13" s="248">
        <v>10.5</v>
      </c>
      <c r="G13" s="248">
        <v>18.104412500000048</v>
      </c>
      <c r="H13" s="336">
        <v>4000</v>
      </c>
      <c r="I13" s="49">
        <v>72417.650000000198</v>
      </c>
      <c r="J13" s="378">
        <v>-30417.650000000198</v>
      </c>
      <c r="K13" s="364">
        <v>-0.42003089025948942</v>
      </c>
      <c r="L13" s="378">
        <v>-30417.650000000198</v>
      </c>
      <c r="M13">
        <v>2200</v>
      </c>
      <c r="N13" s="375" t="str">
        <f t="shared" si="0"/>
        <v>Link</v>
      </c>
      <c r="O13" s="374">
        <v>0</v>
      </c>
      <c r="P13" s="374">
        <v>8.6E-3</v>
      </c>
      <c r="R13" s="49"/>
      <c r="S13" s="49"/>
    </row>
    <row r="14" spans="1:20" ht="21.95" customHeight="1" x14ac:dyDescent="0.25">
      <c r="A14" s="61"/>
      <c r="B14" s="62"/>
      <c r="C14" s="61"/>
      <c r="E14" s="23" t="s">
        <v>322</v>
      </c>
      <c r="F14" s="248">
        <v>77.62</v>
      </c>
      <c r="G14" s="248">
        <v>85.38</v>
      </c>
      <c r="H14" s="50">
        <v>80</v>
      </c>
      <c r="I14" s="49">
        <v>6830.4</v>
      </c>
      <c r="J14" s="378">
        <v>-620.79999999999927</v>
      </c>
      <c r="K14" s="364">
        <v>-9.0887795736706384E-2</v>
      </c>
      <c r="L14" s="49">
        <v>-620.79999999999927</v>
      </c>
      <c r="M14">
        <v>80</v>
      </c>
      <c r="N14" s="375" t="str">
        <f t="shared" si="0"/>
        <v>Link</v>
      </c>
      <c r="O14" s="364">
        <v>2.2100000000000002E-2</v>
      </c>
      <c r="P14" s="364">
        <v>1.12E-2</v>
      </c>
      <c r="R14" s="49"/>
    </row>
    <row r="15" spans="1:20" ht="21.95" customHeight="1" x14ac:dyDescent="0.25">
      <c r="A15" s="52"/>
      <c r="B15" s="52"/>
      <c r="C15" s="52"/>
      <c r="E15" s="23" t="s">
        <v>32</v>
      </c>
      <c r="F15" s="248">
        <v>48.31</v>
      </c>
      <c r="G15" s="248">
        <v>48.31</v>
      </c>
      <c r="H15" s="50">
        <v>0</v>
      </c>
      <c r="I15" s="49">
        <v>0</v>
      </c>
      <c r="J15" s="378">
        <v>0</v>
      </c>
      <c r="K15" s="364">
        <v>0</v>
      </c>
      <c r="L15" s="49">
        <v>1198.4699999999971</v>
      </c>
      <c r="M15">
        <v>0</v>
      </c>
      <c r="N15" s="375" t="str">
        <f t="shared" si="0"/>
        <v>Link</v>
      </c>
      <c r="O15" s="364">
        <v>1.6500000000000001E-2</v>
      </c>
      <c r="P15" s="364">
        <v>1.1299999999999999E-2</v>
      </c>
      <c r="Q15" s="49"/>
      <c r="S15" s="49"/>
    </row>
    <row r="16" spans="1:20" ht="21.95" customHeight="1" x14ac:dyDescent="0.25">
      <c r="A16" s="52"/>
      <c r="B16" s="52"/>
      <c r="C16" s="52"/>
      <c r="E16" s="23" t="s">
        <v>310</v>
      </c>
      <c r="F16" s="248">
        <v>74.56</v>
      </c>
      <c r="G16" s="248">
        <v>74.56</v>
      </c>
      <c r="H16" s="336">
        <v>0</v>
      </c>
      <c r="I16" s="49">
        <v>0</v>
      </c>
      <c r="J16" s="378">
        <v>0</v>
      </c>
      <c r="K16" s="364">
        <v>0</v>
      </c>
      <c r="L16" s="378">
        <v>158.29999999999927</v>
      </c>
      <c r="M16">
        <v>0</v>
      </c>
      <c r="N16" s="375" t="str">
        <f t="shared" si="0"/>
        <v>Link</v>
      </c>
      <c r="O16" s="374">
        <v>1.2500000000000001E-2</v>
      </c>
      <c r="P16" s="374">
        <v>1.47E-2</v>
      </c>
      <c r="R16" s="49"/>
    </row>
    <row r="17" spans="1:21" ht="21.95" customHeight="1" x14ac:dyDescent="0.25">
      <c r="A17" s="51"/>
      <c r="B17" s="51"/>
      <c r="C17" s="52"/>
      <c r="E17" s="23" t="s">
        <v>63</v>
      </c>
      <c r="F17" s="248">
        <v>98.5</v>
      </c>
      <c r="G17" s="248">
        <v>98.5</v>
      </c>
      <c r="H17" s="336">
        <v>0</v>
      </c>
      <c r="I17" s="49">
        <v>0</v>
      </c>
      <c r="J17" s="378">
        <v>0</v>
      </c>
      <c r="K17" s="364">
        <v>0</v>
      </c>
      <c r="L17" s="378">
        <v>257.30999999999949</v>
      </c>
      <c r="M17">
        <v>0</v>
      </c>
      <c r="N17" s="375" t="str">
        <f t="shared" si="0"/>
        <v>Link</v>
      </c>
      <c r="O17" s="374">
        <v>1.44E-2</v>
      </c>
      <c r="P17" s="374">
        <v>-4.4000000000000003E-3</v>
      </c>
      <c r="Q17" s="152"/>
    </row>
    <row r="18" spans="1:21" ht="21.95" customHeight="1" x14ac:dyDescent="0.25">
      <c r="A18" s="51"/>
      <c r="B18" s="51"/>
      <c r="C18" s="52"/>
      <c r="E18" s="23" t="s">
        <v>605</v>
      </c>
      <c r="F18" s="248">
        <v>83.35</v>
      </c>
      <c r="G18" s="248">
        <v>83.05</v>
      </c>
      <c r="H18" s="336">
        <v>40</v>
      </c>
      <c r="I18" s="49">
        <v>3322</v>
      </c>
      <c r="J18" s="378">
        <v>12</v>
      </c>
      <c r="K18" s="364">
        <v>3.612281757977088E-3</v>
      </c>
      <c r="L18" s="378">
        <v>12</v>
      </c>
      <c r="M18" s="30">
        <v>42737</v>
      </c>
      <c r="N18" s="375" t="str">
        <f t="shared" si="0"/>
        <v>Link</v>
      </c>
      <c r="O18" s="374">
        <v>0</v>
      </c>
      <c r="P18" s="374">
        <v>2.3099999999999999E-2</v>
      </c>
      <c r="R18" s="49"/>
      <c r="T18" s="49"/>
    </row>
    <row r="19" spans="1:21" ht="21.95" customHeight="1" x14ac:dyDescent="0.25">
      <c r="A19" s="51"/>
      <c r="B19" s="51"/>
      <c r="C19" s="52"/>
      <c r="E19" s="23" t="s">
        <v>205</v>
      </c>
      <c r="F19" s="248">
        <v>12.24</v>
      </c>
      <c r="G19" s="248">
        <v>11.423400000000001</v>
      </c>
      <c r="H19" s="336">
        <v>200</v>
      </c>
      <c r="I19" s="49">
        <v>2284.6800000000003</v>
      </c>
      <c r="J19" s="378">
        <v>163.31999999999971</v>
      </c>
      <c r="K19" s="364">
        <v>7.1484846893219114E-2</v>
      </c>
      <c r="L19" s="378">
        <v>163.31999999999971</v>
      </c>
      <c r="M19">
        <v>200</v>
      </c>
      <c r="N19" s="375" t="str">
        <f t="shared" si="0"/>
        <v>Link</v>
      </c>
      <c r="O19" s="374">
        <v>4.8300000000000003E-2</v>
      </c>
      <c r="P19" s="374">
        <v>-1.5299999999999999E-2</v>
      </c>
      <c r="Q19" s="49"/>
      <c r="R19" s="49"/>
      <c r="S19" s="49"/>
    </row>
    <row r="20" spans="1:21" ht="21.95" customHeight="1" x14ac:dyDescent="0.25">
      <c r="A20" s="51"/>
      <c r="B20" s="52"/>
      <c r="C20" s="52"/>
      <c r="E20" s="23" t="s">
        <v>311</v>
      </c>
      <c r="F20" s="248">
        <v>27.4</v>
      </c>
      <c r="G20" s="248">
        <v>27.4</v>
      </c>
      <c r="H20" s="336">
        <v>0</v>
      </c>
      <c r="I20" s="49">
        <v>0</v>
      </c>
      <c r="J20" s="378">
        <v>0</v>
      </c>
      <c r="K20" s="364">
        <v>0</v>
      </c>
      <c r="L20" s="378">
        <v>98.449999999999818</v>
      </c>
      <c r="M20">
        <v>0</v>
      </c>
      <c r="N20" s="375" t="str">
        <f t="shared" si="0"/>
        <v>Link</v>
      </c>
      <c r="O20" s="374">
        <v>1.2699999999999999E-2</v>
      </c>
      <c r="P20" s="374">
        <v>-2.8400000000000002E-2</v>
      </c>
      <c r="Q20" s="152"/>
      <c r="R20" s="49"/>
    </row>
    <row r="21" spans="1:21" ht="21.95" customHeight="1" x14ac:dyDescent="0.25">
      <c r="A21" s="51"/>
      <c r="B21" s="51"/>
      <c r="C21" s="52"/>
      <c r="E21" s="23" t="s">
        <v>9</v>
      </c>
      <c r="F21" s="248">
        <v>3.48</v>
      </c>
      <c r="G21" s="248">
        <v>3.6873428571428564</v>
      </c>
      <c r="H21" s="336">
        <v>700</v>
      </c>
      <c r="I21" s="49">
        <v>2581.1399999999994</v>
      </c>
      <c r="J21" s="378">
        <v>-145.13999999999942</v>
      </c>
      <c r="K21" s="364">
        <v>-5.6230967711941041E-2</v>
      </c>
      <c r="L21" s="378">
        <v>289.79000000000087</v>
      </c>
      <c r="M21">
        <v>700</v>
      </c>
      <c r="N21" s="375" t="str">
        <f t="shared" si="0"/>
        <v>Link</v>
      </c>
      <c r="O21" s="374">
        <v>0.1138</v>
      </c>
      <c r="P21" s="374">
        <v>-8.5000000000000006E-3</v>
      </c>
      <c r="Q21" s="460"/>
      <c r="R21" s="49"/>
      <c r="S21" s="49"/>
    </row>
    <row r="22" spans="1:21" ht="21.95" customHeight="1" x14ac:dyDescent="0.25">
      <c r="A22" s="52"/>
      <c r="B22" s="52"/>
      <c r="C22" s="52"/>
      <c r="E22" s="23" t="s">
        <v>55</v>
      </c>
      <c r="F22" s="248">
        <v>72.42</v>
      </c>
      <c r="G22" s="248">
        <v>80.65603999999999</v>
      </c>
      <c r="H22" s="336">
        <v>250</v>
      </c>
      <c r="I22" s="49">
        <v>20164.009999999998</v>
      </c>
      <c r="J22" s="378">
        <v>-2059.0099999999984</v>
      </c>
      <c r="K22" s="364">
        <v>-0.10211312134838246</v>
      </c>
      <c r="L22" s="378">
        <v>-2059.0099999999984</v>
      </c>
      <c r="M22">
        <v>100</v>
      </c>
      <c r="N22" s="375" t="str">
        <f t="shared" si="0"/>
        <v>Link</v>
      </c>
      <c r="O22" s="374">
        <v>2.4899999999999999E-2</v>
      </c>
      <c r="P22" s="374">
        <v>-5.7999999999999996E-3</v>
      </c>
    </row>
    <row r="23" spans="1:21" ht="21.95" customHeight="1" x14ac:dyDescent="0.25">
      <c r="A23" s="51"/>
      <c r="B23" s="51"/>
      <c r="C23" s="52"/>
      <c r="E23" s="23" t="s">
        <v>176</v>
      </c>
      <c r="F23" s="248">
        <v>60.94</v>
      </c>
      <c r="G23" s="248">
        <v>63.73</v>
      </c>
      <c r="H23" s="336">
        <v>50</v>
      </c>
      <c r="I23" s="49">
        <v>3186.5</v>
      </c>
      <c r="J23" s="378">
        <v>-139.5</v>
      </c>
      <c r="K23" s="364">
        <v>-4.3778440294994496E-2</v>
      </c>
      <c r="L23" s="378">
        <v>-89.550000000000182</v>
      </c>
      <c r="M23">
        <v>50</v>
      </c>
      <c r="N23" s="375" t="str">
        <f t="shared" si="0"/>
        <v>Link</v>
      </c>
      <c r="O23" s="374">
        <v>3.0800000000000001E-2</v>
      </c>
      <c r="P23" s="374">
        <v>5.7999999999999996E-3</v>
      </c>
      <c r="Q23" s="49"/>
      <c r="R23" s="49"/>
      <c r="S23" s="49"/>
      <c r="T23" s="362"/>
      <c r="U23" s="362"/>
    </row>
    <row r="24" spans="1:21" ht="21.95" customHeight="1" x14ac:dyDescent="0.25">
      <c r="A24" s="51"/>
      <c r="B24" s="51"/>
      <c r="C24" s="52"/>
      <c r="E24" s="23" t="s">
        <v>56</v>
      </c>
      <c r="F24" s="248">
        <v>35.409999999999997</v>
      </c>
      <c r="G24" s="248">
        <v>35.409999999999997</v>
      </c>
      <c r="H24" s="336">
        <v>0</v>
      </c>
      <c r="I24" s="49">
        <v>0</v>
      </c>
      <c r="J24" s="378">
        <v>0</v>
      </c>
      <c r="K24" s="364">
        <v>0</v>
      </c>
      <c r="L24" s="378">
        <v>36.819999999999709</v>
      </c>
      <c r="M24">
        <v>0</v>
      </c>
      <c r="N24" s="375" t="str">
        <f t="shared" si="0"/>
        <v>Link</v>
      </c>
      <c r="O24" s="374">
        <v>4.4400000000000002E-2</v>
      </c>
      <c r="P24" s="374">
        <v>-2.8000000000000001E-2</v>
      </c>
      <c r="R24" s="49"/>
    </row>
    <row r="25" spans="1:21" ht="21.95" customHeight="1" x14ac:dyDescent="0.25">
      <c r="A25" s="51"/>
      <c r="B25" s="51"/>
      <c r="C25" s="52"/>
      <c r="E25" s="23" t="s">
        <v>22</v>
      </c>
      <c r="F25" s="248">
        <v>57.92</v>
      </c>
      <c r="G25" s="248">
        <v>57.92</v>
      </c>
      <c r="H25" s="336">
        <v>0</v>
      </c>
      <c r="I25" s="49">
        <v>0</v>
      </c>
      <c r="J25" s="378">
        <v>0</v>
      </c>
      <c r="K25" s="364">
        <v>0</v>
      </c>
      <c r="L25" s="378">
        <v>3178.8000000000466</v>
      </c>
      <c r="M25">
        <v>0</v>
      </c>
      <c r="N25" s="375" t="str">
        <f t="shared" si="0"/>
        <v>Link</v>
      </c>
      <c r="O25" s="374">
        <v>1.9E-2</v>
      </c>
      <c r="P25" s="374">
        <v>3.2300000000000002E-2</v>
      </c>
      <c r="Q25" s="152"/>
    </row>
    <row r="26" spans="1:21" ht="21.95" customHeight="1" x14ac:dyDescent="0.25">
      <c r="A26" s="51"/>
      <c r="B26" s="51"/>
      <c r="C26" s="52"/>
      <c r="E26" s="23" t="s">
        <v>27</v>
      </c>
      <c r="F26" s="248">
        <v>34.159999999999997</v>
      </c>
      <c r="G26" s="248">
        <v>34.159999999999997</v>
      </c>
      <c r="H26" s="336">
        <v>0</v>
      </c>
      <c r="I26" s="49">
        <v>0</v>
      </c>
      <c r="J26" s="378">
        <v>0</v>
      </c>
      <c r="K26" s="364">
        <v>0</v>
      </c>
      <c r="L26" s="378">
        <v>1407.5400000000009</v>
      </c>
      <c r="M26">
        <v>0</v>
      </c>
      <c r="N26" s="375" t="str">
        <f t="shared" si="0"/>
        <v>Link</v>
      </c>
      <c r="O26" s="374">
        <v>2.93E-2</v>
      </c>
      <c r="P26" s="374">
        <v>1.18E-2</v>
      </c>
    </row>
    <row r="27" spans="1:21" ht="21.95" customHeight="1" x14ac:dyDescent="0.25">
      <c r="A27" s="51"/>
      <c r="B27" s="51"/>
      <c r="C27" s="52"/>
      <c r="E27" s="23" t="s">
        <v>177</v>
      </c>
      <c r="F27" s="248">
        <v>50.46</v>
      </c>
      <c r="G27" s="248">
        <v>50.46</v>
      </c>
      <c r="H27" s="336">
        <v>0</v>
      </c>
      <c r="I27" s="49">
        <v>0</v>
      </c>
      <c r="J27" s="378">
        <v>0</v>
      </c>
      <c r="K27" s="364">
        <v>0</v>
      </c>
      <c r="L27" s="378">
        <v>119.92000000000053</v>
      </c>
      <c r="M27">
        <v>0</v>
      </c>
      <c r="N27" s="375" t="str">
        <f t="shared" si="0"/>
        <v>Link</v>
      </c>
      <c r="O27" s="374">
        <v>3.7900000000000003E-2</v>
      </c>
      <c r="P27" s="374">
        <v>1.47E-2</v>
      </c>
    </row>
    <row r="28" spans="1:21" ht="21.95" customHeight="1" x14ac:dyDescent="0.25">
      <c r="A28" s="51"/>
      <c r="B28" s="51"/>
      <c r="C28" s="51"/>
      <c r="E28" s="23" t="s">
        <v>316</v>
      </c>
      <c r="F28" s="248">
        <v>111.96</v>
      </c>
      <c r="G28" s="248">
        <v>116.16000000000001</v>
      </c>
      <c r="H28" s="50">
        <v>30</v>
      </c>
      <c r="I28" s="49">
        <v>3484.8</v>
      </c>
      <c r="J28" s="378">
        <v>-126.00000000000045</v>
      </c>
      <c r="K28" s="364">
        <v>-3.6157024793388573E-2</v>
      </c>
      <c r="L28" s="49">
        <v>-126.00000000000045</v>
      </c>
      <c r="M28">
        <v>20</v>
      </c>
      <c r="N28" s="375" t="str">
        <f t="shared" si="0"/>
        <v>Link</v>
      </c>
      <c r="O28" s="364">
        <v>2.8000000000000001E-2</v>
      </c>
      <c r="P28" s="364">
        <v>5.1999999999999998E-3</v>
      </c>
    </row>
    <row r="29" spans="1:21" ht="21.95" customHeight="1" x14ac:dyDescent="0.25">
      <c r="A29" s="51"/>
      <c r="B29" s="51"/>
      <c r="C29" s="52"/>
      <c r="E29" s="23" t="s">
        <v>15</v>
      </c>
      <c r="F29" s="248">
        <v>14.85</v>
      </c>
      <c r="G29" s="248">
        <v>14.85</v>
      </c>
      <c r="H29" s="336">
        <v>0</v>
      </c>
      <c r="I29" s="49">
        <v>0</v>
      </c>
      <c r="J29" s="378">
        <v>0</v>
      </c>
      <c r="K29" s="364">
        <v>0</v>
      </c>
      <c r="L29" s="378">
        <v>155.90000000000146</v>
      </c>
      <c r="M29">
        <v>0</v>
      </c>
      <c r="N29" s="375" t="str">
        <f t="shared" si="0"/>
        <v>Link</v>
      </c>
      <c r="O29" s="374">
        <v>0</v>
      </c>
      <c r="P29" s="374">
        <v>3.1300000000000001E-2</v>
      </c>
      <c r="Q29" s="460"/>
    </row>
    <row r="30" spans="1:21" ht="21.95" customHeight="1" x14ac:dyDescent="0.25">
      <c r="A30" s="51"/>
      <c r="B30" s="51"/>
      <c r="C30" s="52"/>
      <c r="E30" s="23" t="s">
        <v>24</v>
      </c>
      <c r="F30" s="248">
        <v>46.2</v>
      </c>
      <c r="G30" s="248">
        <v>46.2</v>
      </c>
      <c r="H30" s="336">
        <v>0</v>
      </c>
      <c r="I30" s="49">
        <v>0</v>
      </c>
      <c r="J30" s="378">
        <v>0</v>
      </c>
      <c r="K30" s="364">
        <v>0</v>
      </c>
      <c r="L30" s="378">
        <v>745.43999999999505</v>
      </c>
      <c r="M30">
        <v>0</v>
      </c>
      <c r="N30" s="375" t="str">
        <f t="shared" si="0"/>
        <v>Link</v>
      </c>
      <c r="O30" s="374">
        <v>0</v>
      </c>
      <c r="P30" s="374">
        <v>-5.9999999999999995E-4</v>
      </c>
      <c r="Q30" s="152"/>
      <c r="S30" s="49"/>
    </row>
    <row r="31" spans="1:21" ht="21.95" customHeight="1" x14ac:dyDescent="0.25">
      <c r="A31" s="51"/>
      <c r="B31" s="51"/>
      <c r="C31" s="52"/>
      <c r="E31" s="23" t="s">
        <v>204</v>
      </c>
      <c r="F31" s="248">
        <v>33.299999999999997</v>
      </c>
      <c r="G31" s="248">
        <v>30.527849999999997</v>
      </c>
      <c r="H31" s="50">
        <v>400</v>
      </c>
      <c r="I31" s="49">
        <v>12211.14</v>
      </c>
      <c r="J31" s="378">
        <v>1108.8599999999988</v>
      </c>
      <c r="K31" s="364">
        <v>9.0807246497869976E-2</v>
      </c>
      <c r="L31" s="49">
        <v>1108.8599999999988</v>
      </c>
      <c r="M31">
        <v>400</v>
      </c>
      <c r="N31" s="375" t="str">
        <f t="shared" si="0"/>
        <v>Link</v>
      </c>
      <c r="O31" s="364">
        <v>1.44E-2</v>
      </c>
      <c r="P31" s="364">
        <v>-1.8E-3</v>
      </c>
    </row>
    <row r="32" spans="1:21" ht="21.95" customHeight="1" x14ac:dyDescent="0.25">
      <c r="A32" s="159"/>
      <c r="B32" s="51"/>
      <c r="C32" s="52"/>
      <c r="E32" s="23" t="s">
        <v>36</v>
      </c>
      <c r="F32" s="248">
        <v>47.91</v>
      </c>
      <c r="G32" s="248">
        <v>47.91</v>
      </c>
      <c r="H32" s="336">
        <v>0</v>
      </c>
      <c r="I32" s="49">
        <v>0</v>
      </c>
      <c r="J32" s="378">
        <v>0</v>
      </c>
      <c r="K32" s="364">
        <v>0</v>
      </c>
      <c r="L32" s="378">
        <v>117.73999999999978</v>
      </c>
      <c r="M32">
        <v>0</v>
      </c>
      <c r="N32" s="375" t="str">
        <f t="shared" si="0"/>
        <v>Link</v>
      </c>
      <c r="O32" s="374">
        <v>8.3999999999999995E-3</v>
      </c>
      <c r="P32" s="374">
        <v>1.78E-2</v>
      </c>
      <c r="R32" s="49"/>
      <c r="S32" s="49"/>
    </row>
    <row r="33" spans="1:20" ht="21.95" customHeight="1" x14ac:dyDescent="0.25">
      <c r="A33" s="51"/>
      <c r="B33" s="51"/>
      <c r="C33" s="52"/>
      <c r="E33" s="23" t="s">
        <v>246</v>
      </c>
      <c r="F33" s="248">
        <v>28.82</v>
      </c>
      <c r="G33" s="248">
        <v>22.507399999999997</v>
      </c>
      <c r="H33" s="336">
        <v>100</v>
      </c>
      <c r="I33" s="49">
        <v>2250.7399999999998</v>
      </c>
      <c r="J33" s="378">
        <v>631.26000000000022</v>
      </c>
      <c r="K33" s="364">
        <v>0.2804677572709422</v>
      </c>
      <c r="L33" s="378">
        <v>919.20000000000027</v>
      </c>
      <c r="M33">
        <v>100</v>
      </c>
      <c r="N33" s="375" t="str">
        <f t="shared" si="0"/>
        <v>Link</v>
      </c>
      <c r="O33" s="374">
        <v>2.9000000000000001E-2</v>
      </c>
      <c r="P33" s="374">
        <v>-9.2999999999999992E-3</v>
      </c>
      <c r="R33" s="49"/>
    </row>
    <row r="34" spans="1:20" ht="21.95" customHeight="1" x14ac:dyDescent="0.25">
      <c r="A34" s="52"/>
      <c r="B34" s="52"/>
      <c r="C34" s="52"/>
      <c r="E34" s="23" t="s">
        <v>50</v>
      </c>
      <c r="F34" s="248">
        <v>18.2</v>
      </c>
      <c r="G34" s="248">
        <v>14.164473799999655</v>
      </c>
      <c r="H34" s="336">
        <v>5000</v>
      </c>
      <c r="I34" s="49">
        <v>70822.368999998274</v>
      </c>
      <c r="J34" s="378">
        <v>20177.631000001682</v>
      </c>
      <c r="K34" s="364">
        <v>0.2849047735186917</v>
      </c>
      <c r="L34" s="378">
        <v>20177.631000001682</v>
      </c>
      <c r="M34">
        <v>1200</v>
      </c>
      <c r="N34" s="375" t="str">
        <f t="shared" ref="N34:N54" si="1">HYPERLINK("http://finance.yahoo.com/q?s=" &amp; E34, "Link")</f>
        <v>Link</v>
      </c>
      <c r="O34" s="374">
        <v>1.23E-2</v>
      </c>
      <c r="P34" s="374">
        <v>1.7299999999999999E-2</v>
      </c>
      <c r="Q34" s="49"/>
      <c r="T34" s="49"/>
    </row>
    <row r="35" spans="1:20" ht="21.95" customHeight="1" x14ac:dyDescent="0.25">
      <c r="A35" s="51"/>
      <c r="B35" s="51"/>
      <c r="C35" s="52"/>
      <c r="E35" s="23" t="s">
        <v>34</v>
      </c>
      <c r="F35" s="248">
        <v>18.79</v>
      </c>
      <c r="G35" s="50">
        <v>16.476223888888878</v>
      </c>
      <c r="H35" s="336">
        <v>1800</v>
      </c>
      <c r="I35" s="49">
        <v>29657.20299999998</v>
      </c>
      <c r="J35" s="378">
        <v>4164.7970000000205</v>
      </c>
      <c r="K35" s="364">
        <v>0.14043121328737646</v>
      </c>
      <c r="L35" s="378">
        <v>4164.7970000000205</v>
      </c>
      <c r="M35">
        <v>1450</v>
      </c>
      <c r="N35" s="375" t="str">
        <f t="shared" si="1"/>
        <v>Link</v>
      </c>
      <c r="O35" s="374">
        <v>0</v>
      </c>
      <c r="P35" s="374">
        <v>1.6799999999999999E-2</v>
      </c>
      <c r="Q35" s="152"/>
      <c r="S35" s="49"/>
    </row>
    <row r="36" spans="1:20" ht="21.95" customHeight="1" x14ac:dyDescent="0.25">
      <c r="A36" s="52"/>
      <c r="B36" s="52"/>
      <c r="C36" s="52"/>
      <c r="E36" s="23" t="s">
        <v>213</v>
      </c>
      <c r="F36" s="248">
        <v>35.99</v>
      </c>
      <c r="G36" s="248">
        <v>35.99</v>
      </c>
      <c r="H36" s="336">
        <v>0</v>
      </c>
      <c r="I36" s="49">
        <v>0</v>
      </c>
      <c r="J36" s="378">
        <v>0</v>
      </c>
      <c r="K36" s="364">
        <v>0</v>
      </c>
      <c r="L36" s="378">
        <v>439.77999999999975</v>
      </c>
      <c r="M36">
        <v>0</v>
      </c>
      <c r="N36" s="375" t="str">
        <f t="shared" si="1"/>
        <v>Link</v>
      </c>
      <c r="O36" s="374">
        <v>0</v>
      </c>
      <c r="P36" s="374">
        <v>-1.1000000000000001E-3</v>
      </c>
      <c r="R36" s="49"/>
    </row>
    <row r="37" spans="1:20" ht="21.95" customHeight="1" x14ac:dyDescent="0.25">
      <c r="A37" s="51"/>
      <c r="B37" s="52"/>
      <c r="C37" s="52"/>
      <c r="E37" s="23" t="s">
        <v>314</v>
      </c>
      <c r="F37" s="248">
        <v>39.28</v>
      </c>
      <c r="G37" s="248">
        <v>36.58</v>
      </c>
      <c r="H37" s="336">
        <v>50</v>
      </c>
      <c r="I37" s="49">
        <v>1829</v>
      </c>
      <c r="J37" s="378">
        <v>135</v>
      </c>
      <c r="K37" s="364">
        <v>7.3810825587752954E-2</v>
      </c>
      <c r="L37" s="378">
        <v>327.96000000000004</v>
      </c>
      <c r="M37">
        <v>50</v>
      </c>
      <c r="N37" s="375" t="str">
        <f t="shared" si="1"/>
        <v>Link</v>
      </c>
      <c r="O37" s="374">
        <v>0</v>
      </c>
      <c r="P37" s="374">
        <v>1.11E-2</v>
      </c>
      <c r="Q37" s="152"/>
    </row>
    <row r="38" spans="1:20" ht="21.95" customHeight="1" x14ac:dyDescent="0.25">
      <c r="A38" s="52"/>
      <c r="B38" s="52"/>
      <c r="C38" s="52"/>
      <c r="E38" s="23" t="s">
        <v>202</v>
      </c>
      <c r="F38" s="248">
        <v>50.46</v>
      </c>
      <c r="G38" s="248">
        <v>52.679999999999993</v>
      </c>
      <c r="H38" s="336">
        <v>40</v>
      </c>
      <c r="I38" s="49">
        <v>2107.1999999999998</v>
      </c>
      <c r="J38" s="378">
        <v>-88.799999999999727</v>
      </c>
      <c r="K38" s="364">
        <v>-4.2141230068336977E-2</v>
      </c>
      <c r="L38" s="378">
        <v>193.16000000000122</v>
      </c>
      <c r="M38">
        <v>40</v>
      </c>
      <c r="N38" s="375" t="str">
        <f t="shared" si="1"/>
        <v>Link</v>
      </c>
      <c r="O38" s="374">
        <v>1.4E-2</v>
      </c>
      <c r="P38" s="374">
        <v>-3.8E-3</v>
      </c>
      <c r="Q38" s="152"/>
      <c r="R38" s="49"/>
      <c r="S38" s="49"/>
    </row>
    <row r="39" spans="1:20" ht="21.95" customHeight="1" x14ac:dyDescent="0.25">
      <c r="A39" s="51"/>
      <c r="B39" s="51"/>
      <c r="C39" s="52"/>
      <c r="E39" s="23" t="s">
        <v>47</v>
      </c>
      <c r="F39" s="248">
        <v>105.6</v>
      </c>
      <c r="G39" s="248">
        <v>105.6</v>
      </c>
      <c r="H39" s="336">
        <v>0</v>
      </c>
      <c r="I39" s="49">
        <v>0</v>
      </c>
      <c r="J39" s="378">
        <v>0</v>
      </c>
      <c r="K39" s="364">
        <v>0</v>
      </c>
      <c r="L39" s="378">
        <v>-168.6200000000008</v>
      </c>
      <c r="M39">
        <v>0</v>
      </c>
      <c r="N39" s="375" t="str">
        <f t="shared" si="1"/>
        <v>Link</v>
      </c>
      <c r="O39" s="374">
        <v>2.2599999999999999E-2</v>
      </c>
      <c r="P39" s="374">
        <v>-1.15E-2</v>
      </c>
    </row>
    <row r="40" spans="1:20" ht="21.95" customHeight="1" x14ac:dyDescent="0.25">
      <c r="A40" s="51"/>
      <c r="B40" s="51"/>
      <c r="C40" s="52"/>
      <c r="E40" s="23" t="s">
        <v>179</v>
      </c>
      <c r="F40" s="248">
        <v>45.68</v>
      </c>
      <c r="G40" s="248">
        <v>45.68</v>
      </c>
      <c r="H40" s="336">
        <v>0</v>
      </c>
      <c r="I40" s="49">
        <v>0</v>
      </c>
      <c r="J40" s="378">
        <v>0</v>
      </c>
      <c r="K40" s="364">
        <v>0</v>
      </c>
      <c r="L40" s="378">
        <v>75.019999999999982</v>
      </c>
      <c r="M40">
        <v>0</v>
      </c>
      <c r="N40" s="375" t="str">
        <f t="shared" si="1"/>
        <v>Link</v>
      </c>
      <c r="O40" s="374">
        <v>1.5699999999999999E-2</v>
      </c>
      <c r="P40" s="374">
        <v>5.3E-3</v>
      </c>
      <c r="Q40" s="152"/>
    </row>
    <row r="41" spans="1:20" ht="21.95" customHeight="1" x14ac:dyDescent="0.25">
      <c r="A41" s="51"/>
      <c r="B41" s="51"/>
      <c r="C41" s="52"/>
      <c r="E41" s="23" t="s">
        <v>23</v>
      </c>
      <c r="F41" s="248">
        <v>29.38</v>
      </c>
      <c r="G41" s="248">
        <v>31.18</v>
      </c>
      <c r="H41" s="50">
        <v>50</v>
      </c>
      <c r="I41" s="49">
        <v>1559</v>
      </c>
      <c r="J41" s="378">
        <v>-90</v>
      </c>
      <c r="K41" s="364">
        <v>-5.7729313662604254E-2</v>
      </c>
      <c r="L41" s="49">
        <v>-90</v>
      </c>
      <c r="M41">
        <v>50</v>
      </c>
      <c r="N41" s="375" t="str">
        <f t="shared" si="1"/>
        <v>Link</v>
      </c>
      <c r="O41" s="364">
        <v>0</v>
      </c>
      <c r="P41" s="364">
        <v>-9.7999999999999997E-3</v>
      </c>
    </row>
    <row r="42" spans="1:20" ht="21.95" customHeight="1" x14ac:dyDescent="0.25">
      <c r="A42" s="51"/>
      <c r="B42" s="51"/>
      <c r="C42" s="52"/>
      <c r="E42" s="23" t="s">
        <v>225</v>
      </c>
      <c r="F42" s="248">
        <v>92.07</v>
      </c>
      <c r="G42" s="248">
        <v>92.07</v>
      </c>
      <c r="H42" s="336">
        <v>0</v>
      </c>
      <c r="I42" s="49">
        <v>0</v>
      </c>
      <c r="J42" s="378">
        <v>0</v>
      </c>
      <c r="K42" s="364">
        <v>0</v>
      </c>
      <c r="L42" s="378">
        <v>675.95000000000073</v>
      </c>
      <c r="M42">
        <v>0</v>
      </c>
      <c r="N42" s="375" t="str">
        <f t="shared" si="1"/>
        <v>Link</v>
      </c>
      <c r="O42" s="374">
        <v>1.12E-2</v>
      </c>
      <c r="P42" s="374">
        <v>8.9999999999999993E-3</v>
      </c>
      <c r="Q42" s="460"/>
      <c r="R42" s="49"/>
    </row>
    <row r="43" spans="1:20" ht="21.95" customHeight="1" x14ac:dyDescent="0.25">
      <c r="A43" s="51"/>
      <c r="B43" s="51"/>
      <c r="C43" s="52"/>
      <c r="E43" s="23" t="s">
        <v>180</v>
      </c>
      <c r="F43" s="248">
        <v>219.68</v>
      </c>
      <c r="G43" s="248">
        <v>219.68</v>
      </c>
      <c r="H43" s="50">
        <v>0</v>
      </c>
      <c r="I43" s="49">
        <v>0</v>
      </c>
      <c r="J43" s="378">
        <v>0</v>
      </c>
      <c r="K43" s="364">
        <v>0</v>
      </c>
      <c r="L43" s="49">
        <v>160.82999999999993</v>
      </c>
      <c r="M43">
        <v>0</v>
      </c>
      <c r="N43" s="375" t="str">
        <f t="shared" si="1"/>
        <v>Link</v>
      </c>
      <c r="O43" s="364">
        <v>0</v>
      </c>
      <c r="P43" s="364">
        <v>5.0000000000000001E-4</v>
      </c>
      <c r="Q43" s="49"/>
    </row>
    <row r="44" spans="1:20" ht="21.95" customHeight="1" x14ac:dyDescent="0.25">
      <c r="A44" s="51"/>
      <c r="B44" s="52"/>
      <c r="C44" s="52"/>
      <c r="E44" s="23" t="s">
        <v>337</v>
      </c>
      <c r="F44" s="248">
        <v>21.1</v>
      </c>
      <c r="G44" s="248">
        <v>21.65</v>
      </c>
      <c r="H44" s="336">
        <v>300</v>
      </c>
      <c r="I44" s="49">
        <v>6495</v>
      </c>
      <c r="J44" s="378">
        <v>-165</v>
      </c>
      <c r="K44" s="364">
        <v>-2.5404157043879778E-2</v>
      </c>
      <c r="L44" s="378">
        <v>179.98000000000047</v>
      </c>
      <c r="M44" s="30">
        <v>42716</v>
      </c>
      <c r="N44" s="375" t="str">
        <f t="shared" si="1"/>
        <v>Link</v>
      </c>
      <c r="O44" s="374">
        <v>0</v>
      </c>
      <c r="P44" s="374">
        <v>-0.1201</v>
      </c>
      <c r="R44" s="49"/>
    </row>
    <row r="45" spans="1:20" ht="21.95" customHeight="1" x14ac:dyDescent="0.25">
      <c r="A45" s="51"/>
      <c r="B45" s="51"/>
      <c r="C45" s="52"/>
      <c r="E45" s="23" t="s">
        <v>175</v>
      </c>
      <c r="F45" s="248">
        <v>73.34</v>
      </c>
      <c r="G45" s="248">
        <v>73.34</v>
      </c>
      <c r="H45" s="336">
        <v>0</v>
      </c>
      <c r="I45" s="49">
        <v>0</v>
      </c>
      <c r="J45" s="378">
        <v>0</v>
      </c>
      <c r="K45" s="364">
        <v>0</v>
      </c>
      <c r="L45" s="378">
        <v>1368.8999999999978</v>
      </c>
      <c r="M45">
        <v>0</v>
      </c>
      <c r="N45" s="375" t="str">
        <f t="shared" si="1"/>
        <v>Link</v>
      </c>
      <c r="O45" s="374">
        <v>1.4500000000000001E-2</v>
      </c>
      <c r="P45" s="374">
        <v>2.1700000000000001E-2</v>
      </c>
    </row>
    <row r="46" spans="1:20" ht="21.95" customHeight="1" x14ac:dyDescent="0.25">
      <c r="A46" s="52"/>
      <c r="B46" s="51"/>
      <c r="C46" s="52"/>
      <c r="E46" s="23" t="s">
        <v>39</v>
      </c>
      <c r="F46" s="248">
        <v>39.450000000000003</v>
      </c>
      <c r="G46" s="248">
        <v>39.450000000000003</v>
      </c>
      <c r="H46" s="336">
        <v>0</v>
      </c>
      <c r="I46" s="49">
        <v>0</v>
      </c>
      <c r="J46" s="378">
        <v>0</v>
      </c>
      <c r="K46" s="364">
        <v>0</v>
      </c>
      <c r="L46" s="378">
        <v>529.88000000000284</v>
      </c>
      <c r="M46">
        <v>0</v>
      </c>
      <c r="N46" s="375" t="str">
        <f t="shared" si="1"/>
        <v>Link</v>
      </c>
      <c r="O46" s="374">
        <v>2.63E-2</v>
      </c>
      <c r="P46" s="374">
        <v>8.9999999999999993E-3</v>
      </c>
      <c r="Q46" s="460"/>
      <c r="R46" s="49"/>
      <c r="S46" s="49"/>
    </row>
    <row r="47" spans="1:20" ht="21.95" customHeight="1" x14ac:dyDescent="0.25">
      <c r="A47" s="52"/>
      <c r="B47" s="52"/>
      <c r="C47" s="52"/>
      <c r="E47" s="23" t="s">
        <v>0</v>
      </c>
      <c r="F47" s="248">
        <v>141.91</v>
      </c>
      <c r="G47" s="248">
        <v>139.88</v>
      </c>
      <c r="H47" s="50">
        <v>20</v>
      </c>
      <c r="I47" s="49">
        <v>2797.6</v>
      </c>
      <c r="J47" s="378">
        <v>40.599999999999909</v>
      </c>
      <c r="K47" s="364">
        <v>1.4512439233628834E-2</v>
      </c>
      <c r="L47" s="49">
        <v>212.06999999999994</v>
      </c>
      <c r="M47" s="30">
        <v>42733</v>
      </c>
      <c r="N47" s="375" t="str">
        <f t="shared" si="1"/>
        <v>Link</v>
      </c>
      <c r="O47" s="364">
        <v>4.3E-3</v>
      </c>
      <c r="P47" s="364">
        <v>1.6299999999999999E-2</v>
      </c>
      <c r="Q47" s="49"/>
      <c r="R47" s="49"/>
    </row>
    <row r="48" spans="1:20" ht="21.95" customHeight="1" x14ac:dyDescent="0.25">
      <c r="A48" s="52"/>
      <c r="B48" s="52"/>
      <c r="C48" s="52"/>
      <c r="E48" s="23" t="s">
        <v>13</v>
      </c>
      <c r="F48" s="248">
        <v>69.27</v>
      </c>
      <c r="G48" s="248">
        <v>69.27</v>
      </c>
      <c r="H48" s="336">
        <v>0</v>
      </c>
      <c r="I48" s="49">
        <v>0</v>
      </c>
      <c r="J48" s="378">
        <v>0</v>
      </c>
      <c r="K48" s="364">
        <v>0</v>
      </c>
      <c r="L48" s="378">
        <v>1461.5600000000013</v>
      </c>
      <c r="M48">
        <v>0</v>
      </c>
      <c r="N48" s="375" t="str">
        <f t="shared" si="1"/>
        <v>Link</v>
      </c>
      <c r="O48" s="374">
        <v>0</v>
      </c>
      <c r="P48" s="374">
        <v>1.17E-2</v>
      </c>
    </row>
    <row r="49" spans="1:20" ht="21.95" customHeight="1" x14ac:dyDescent="0.25">
      <c r="A49" s="51"/>
      <c r="B49" s="51"/>
      <c r="C49" s="52"/>
      <c r="E49" s="23" t="s">
        <v>51</v>
      </c>
      <c r="F49" s="248">
        <v>160.72999999999999</v>
      </c>
      <c r="G49" s="248">
        <v>160.72999999999999</v>
      </c>
      <c r="H49" s="50">
        <v>0</v>
      </c>
      <c r="I49" s="49">
        <v>0</v>
      </c>
      <c r="J49" s="378">
        <v>0</v>
      </c>
      <c r="K49" s="364">
        <v>0</v>
      </c>
      <c r="L49" s="49">
        <v>176.70000000000073</v>
      </c>
      <c r="M49">
        <v>0</v>
      </c>
      <c r="N49" s="375" t="str">
        <f t="shared" si="1"/>
        <v>Link</v>
      </c>
      <c r="O49" s="364">
        <v>1.6400000000000001E-2</v>
      </c>
      <c r="P49" s="364">
        <v>-1.2999999999999999E-3</v>
      </c>
      <c r="Q49" s="152"/>
      <c r="R49" s="49"/>
      <c r="S49" s="49"/>
    </row>
    <row r="50" spans="1:20" ht="21.95" customHeight="1" x14ac:dyDescent="0.25">
      <c r="A50" s="61"/>
      <c r="B50" s="62"/>
      <c r="C50" s="61"/>
      <c r="E50" s="23" t="s">
        <v>42</v>
      </c>
      <c r="F50" s="248">
        <v>102.65</v>
      </c>
      <c r="G50" s="248">
        <v>102.65</v>
      </c>
      <c r="H50" s="50">
        <v>0</v>
      </c>
      <c r="I50" s="49">
        <v>0</v>
      </c>
      <c r="J50" s="378">
        <v>0</v>
      </c>
      <c r="K50" s="364">
        <v>0</v>
      </c>
      <c r="L50" s="49">
        <v>128.08999999999833</v>
      </c>
      <c r="M50">
        <v>0</v>
      </c>
      <c r="N50" s="375" t="str">
        <f t="shared" si="1"/>
        <v>Link</v>
      </c>
      <c r="O50" s="364">
        <v>2.2599999999999999E-2</v>
      </c>
      <c r="P50" s="364">
        <v>-7.1999999999999998E-3</v>
      </c>
      <c r="Q50" s="152"/>
      <c r="R50" s="49"/>
      <c r="S50" s="49"/>
      <c r="T50" s="49"/>
    </row>
    <row r="51" spans="1:20" ht="21.95" customHeight="1" x14ac:dyDescent="0.25">
      <c r="A51" s="52"/>
      <c r="B51" s="159"/>
      <c r="C51" s="337"/>
      <c r="E51" s="23" t="s">
        <v>54</v>
      </c>
      <c r="F51" s="248">
        <v>108.22</v>
      </c>
      <c r="G51" s="248">
        <v>108.22</v>
      </c>
      <c r="H51" s="336">
        <v>0</v>
      </c>
      <c r="I51" s="49">
        <v>0</v>
      </c>
      <c r="J51" s="378">
        <v>0</v>
      </c>
      <c r="K51" s="364">
        <v>0</v>
      </c>
      <c r="L51" s="378">
        <v>114.84999999999991</v>
      </c>
      <c r="M51">
        <v>0</v>
      </c>
      <c r="N51" s="375" t="str">
        <f t="shared" si="1"/>
        <v>Link</v>
      </c>
      <c r="O51" s="374">
        <v>2.4299999999999999E-2</v>
      </c>
      <c r="P51" s="374">
        <v>6.8999999999999999E-3</v>
      </c>
      <c r="Q51" s="152"/>
      <c r="R51" s="49"/>
      <c r="S51" s="49"/>
    </row>
    <row r="52" spans="1:20" ht="21.95" customHeight="1" x14ac:dyDescent="0.25">
      <c r="A52" s="51"/>
      <c r="B52" s="51"/>
      <c r="C52" s="52"/>
      <c r="E52" s="23" t="s">
        <v>243</v>
      </c>
      <c r="F52" s="248">
        <v>45.99</v>
      </c>
      <c r="G52" s="248">
        <v>45.99</v>
      </c>
      <c r="H52" s="336">
        <v>0</v>
      </c>
      <c r="I52" s="49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 t="shared" si="1"/>
        <v>Link</v>
      </c>
      <c r="O52" s="374">
        <v>0</v>
      </c>
      <c r="P52" s="374">
        <v>3.3E-3</v>
      </c>
      <c r="R52" s="49"/>
      <c r="T52" s="49"/>
    </row>
    <row r="53" spans="1:20" ht="21.95" customHeight="1" x14ac:dyDescent="0.25">
      <c r="A53" s="51"/>
      <c r="B53" s="51"/>
      <c r="C53" s="52"/>
      <c r="E53" s="23" t="s">
        <v>178</v>
      </c>
      <c r="F53" s="248">
        <v>53.58</v>
      </c>
      <c r="G53" s="248">
        <v>42.782000000000011</v>
      </c>
      <c r="H53" s="336">
        <v>40</v>
      </c>
      <c r="I53" s="49">
        <v>1711.2800000000004</v>
      </c>
      <c r="J53" s="378">
        <v>431.91999999999916</v>
      </c>
      <c r="K53" s="364">
        <v>0.25239586742087761</v>
      </c>
      <c r="L53" s="378">
        <v>768.33000000000447</v>
      </c>
      <c r="M53">
        <v>40</v>
      </c>
      <c r="N53" s="375" t="str">
        <f t="shared" si="1"/>
        <v>Link</v>
      </c>
      <c r="O53" s="374">
        <v>2.8899999999999999E-2</v>
      </c>
      <c r="P53" s="374">
        <v>-1.4E-2</v>
      </c>
      <c r="Q53" s="460"/>
      <c r="T53" s="49"/>
    </row>
    <row r="54" spans="1:20" ht="21.95" customHeight="1" x14ac:dyDescent="0.25">
      <c r="A54" s="51"/>
      <c r="B54" s="51"/>
      <c r="C54" s="52"/>
      <c r="E54" s="23" t="s">
        <v>53</v>
      </c>
      <c r="F54" s="248">
        <v>68.94</v>
      </c>
      <c r="G54" s="248">
        <v>68.94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 t="shared" si="1"/>
        <v>Link</v>
      </c>
      <c r="O54" s="374">
        <v>6.4999999999999997E-3</v>
      </c>
      <c r="P54" s="374">
        <v>8.0000000000000002E-3</v>
      </c>
      <c r="S54" s="49"/>
    </row>
    <row r="55" spans="1:20" ht="21.95" customHeight="1" x14ac:dyDescent="0.25">
      <c r="A55" s="51"/>
      <c r="B55" s="52"/>
      <c r="C55" s="52"/>
      <c r="E55" s="23"/>
      <c r="H55" s="336"/>
      <c r="J55" s="378"/>
      <c r="K55" s="364"/>
      <c r="L55" s="378"/>
      <c r="N55" s="375"/>
      <c r="O55" s="374"/>
      <c r="P55" s="374"/>
      <c r="S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Q56" s="152"/>
      <c r="S56" s="49"/>
      <c r="T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U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297.19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297.19</v>
      </c>
      <c r="R4" s="554">
        <v>4.7999999999999996E-3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9" t="s">
        <v>78</v>
      </c>
      <c r="P42" s="619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326.90900000000005</v>
      </c>
      <c r="Q43" s="2"/>
      <c r="T43" s="433" t="s">
        <v>98</v>
      </c>
      <c r="U43" s="516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323.93710000000004</v>
      </c>
      <c r="Q44" s="2"/>
      <c r="T44" s="433" t="s">
        <v>99</v>
      </c>
      <c r="U44" s="516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320.96520000000004</v>
      </c>
      <c r="Q45" s="2"/>
      <c r="T45" s="433" t="s">
        <v>100</v>
      </c>
      <c r="U45" s="516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317.99330000000003</v>
      </c>
      <c r="Q46" s="2"/>
      <c r="T46" s="433" t="s">
        <v>101</v>
      </c>
      <c r="U46" s="516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315.02140000000003</v>
      </c>
      <c r="Q47" s="2"/>
      <c r="T47" s="433" t="s">
        <v>102</v>
      </c>
      <c r="U47" s="516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312.04950000000002</v>
      </c>
      <c r="Q48" s="2"/>
      <c r="T48" s="433" t="s">
        <v>103</v>
      </c>
      <c r="U48" s="516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309.07760000000002</v>
      </c>
      <c r="Q49" s="2"/>
      <c r="T49" s="433" t="s">
        <v>122</v>
      </c>
      <c r="U49" s="516" t="s">
        <v>366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306.10570000000001</v>
      </c>
      <c r="Q50" s="2"/>
      <c r="T50" s="433"/>
      <c r="U50" s="516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303.13380000000001</v>
      </c>
      <c r="Q51" s="2"/>
      <c r="T51" s="433" t="s">
        <v>105</v>
      </c>
      <c r="U51" s="516" t="s">
        <v>401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300.1619</v>
      </c>
      <c r="Q52" s="2"/>
      <c r="T52" s="433" t="s">
        <v>106</v>
      </c>
      <c r="U52" s="516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297.19</v>
      </c>
      <c r="Q53" s="2"/>
      <c r="T53" s="433" t="s">
        <v>107</v>
      </c>
      <c r="U53" s="517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294.21809999999999</v>
      </c>
      <c r="Q54" s="2"/>
      <c r="T54" s="433" t="s">
        <v>110</v>
      </c>
      <c r="U54" s="517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291.24619999999999</v>
      </c>
      <c r="Q55" s="2"/>
      <c r="T55" s="433" t="s">
        <v>108</v>
      </c>
      <c r="U55" s="516" t="s">
        <v>402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288.27429999999998</v>
      </c>
      <c r="T56" s="433" t="s">
        <v>111</v>
      </c>
      <c r="U56" s="516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285.30239999999998</v>
      </c>
      <c r="T57" s="433" t="s">
        <v>112</v>
      </c>
      <c r="U57" s="516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282.33049999999997</v>
      </c>
      <c r="T58" s="433" t="s">
        <v>109</v>
      </c>
      <c r="U58" s="516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279.35859999999997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276.38670000000002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273.41480000000001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270.44290000000001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267.471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197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35.99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35.99</v>
      </c>
      <c r="R4" s="554">
        <v>-1.1000000000000001E-3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2" t="s">
        <v>213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9" t="s">
        <v>78</v>
      </c>
      <c r="P42" s="619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39.589000000000006</v>
      </c>
      <c r="Q43" s="2"/>
      <c r="T43" s="139" t="s">
        <v>98</v>
      </c>
      <c r="U43" s="369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39.229100000000003</v>
      </c>
      <c r="Q44" s="2"/>
      <c r="T44" s="108" t="s">
        <v>99</v>
      </c>
      <c r="U44" s="370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38.869200000000006</v>
      </c>
      <c r="Q45" s="2"/>
      <c r="T45" s="108" t="s">
        <v>100</v>
      </c>
      <c r="U45" s="370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38.509300000000003</v>
      </c>
      <c r="Q46" s="2"/>
      <c r="T46" s="108" t="s">
        <v>101</v>
      </c>
      <c r="U46" s="370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38.149400000000007</v>
      </c>
      <c r="Q47" s="2"/>
      <c r="T47" s="108" t="s">
        <v>102</v>
      </c>
      <c r="U47" s="370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37.789500000000004</v>
      </c>
      <c r="Q48" s="2"/>
      <c r="T48" s="108" t="s">
        <v>103</v>
      </c>
      <c r="U48" s="370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37.429600000000001</v>
      </c>
      <c r="Q49" s="2"/>
      <c r="T49" s="108" t="s">
        <v>122</v>
      </c>
      <c r="U49" s="370" t="s">
        <v>507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37.069700000000005</v>
      </c>
      <c r="Q50" s="2"/>
      <c r="T50" s="108"/>
      <c r="U50" s="370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36.709800000000001</v>
      </c>
      <c r="Q51" s="2"/>
      <c r="T51" s="108" t="s">
        <v>105</v>
      </c>
      <c r="U51" s="370" t="s">
        <v>401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36.349900000000005</v>
      </c>
      <c r="Q52" s="2"/>
      <c r="T52" s="108" t="s">
        <v>106</v>
      </c>
      <c r="U52" s="370" t="s">
        <v>390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35.99</v>
      </c>
      <c r="Q53" s="2"/>
      <c r="T53" s="108" t="s">
        <v>107</v>
      </c>
      <c r="U53" s="371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35.630099999999999</v>
      </c>
      <c r="Q54" s="2"/>
      <c r="T54" s="108" t="s">
        <v>110</v>
      </c>
      <c r="U54" s="371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35.270200000000003</v>
      </c>
      <c r="Q55" s="2"/>
      <c r="T55" s="108" t="s">
        <v>108</v>
      </c>
      <c r="U55" s="370" t="s">
        <v>508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34.910299999999999</v>
      </c>
      <c r="T56" s="108" t="s">
        <v>111</v>
      </c>
      <c r="U56" s="370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34.550400000000003</v>
      </c>
      <c r="T57" s="108" t="s">
        <v>112</v>
      </c>
      <c r="U57" s="370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34.1905</v>
      </c>
      <c r="T58" s="108" t="s">
        <v>109</v>
      </c>
      <c r="U58" s="370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33.830599999999997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33.470700000000001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33.110800000000005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32.750900000000001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32.391000000000005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92.07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92.07</v>
      </c>
      <c r="R4" s="554">
        <v>8.9999999999999993E-3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8" t="s">
        <v>114</v>
      </c>
      <c r="C24" s="548" t="s">
        <v>149</v>
      </c>
      <c r="D24" s="549" t="s">
        <v>148</v>
      </c>
      <c r="E24" s="550" t="s">
        <v>150</v>
      </c>
      <c r="F24" s="551" t="s">
        <v>65</v>
      </c>
      <c r="G24" s="552" t="s">
        <v>154</v>
      </c>
      <c r="H24" s="551" t="s">
        <v>88</v>
      </c>
      <c r="I24" s="551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9" t="s">
        <v>78</v>
      </c>
      <c r="P42" s="619"/>
      <c r="T42" s="108" t="s">
        <v>100</v>
      </c>
      <c r="U42" s="370" t="s">
        <v>509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101.277</v>
      </c>
      <c r="Q43" s="2"/>
      <c r="T43" s="108" t="s">
        <v>101</v>
      </c>
      <c r="U43" s="370" t="s">
        <v>510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100.3563</v>
      </c>
      <c r="Q44" s="2"/>
      <c r="T44" s="108" t="s">
        <v>102</v>
      </c>
      <c r="U44" s="370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99.435599999999994</v>
      </c>
      <c r="Q45" s="2"/>
      <c r="T45" s="108" t="s">
        <v>103</v>
      </c>
      <c r="U45" s="370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98.514899999999997</v>
      </c>
      <c r="Q46" s="2"/>
      <c r="T46" s="108" t="s">
        <v>104</v>
      </c>
      <c r="U46" s="370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97.594200000000001</v>
      </c>
      <c r="Q47" s="2"/>
      <c r="T47" s="108"/>
      <c r="U47" s="370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96.67349999999999</v>
      </c>
      <c r="Q48" s="2"/>
      <c r="T48" s="108" t="s">
        <v>105</v>
      </c>
      <c r="U48" s="370" t="s">
        <v>511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8" t="s">
        <v>114</v>
      </c>
      <c r="C49" s="548" t="s">
        <v>149</v>
      </c>
      <c r="D49" s="549" t="s">
        <v>148</v>
      </c>
      <c r="E49" s="550" t="s">
        <v>150</v>
      </c>
      <c r="F49" s="551" t="s">
        <v>65</v>
      </c>
      <c r="G49" s="552" t="s">
        <v>154</v>
      </c>
      <c r="H49" s="551" t="s">
        <v>88</v>
      </c>
      <c r="I49" s="551" t="s">
        <v>158</v>
      </c>
      <c r="O49" s="83">
        <v>1.04</v>
      </c>
      <c r="P49" s="83">
        <f t="shared" si="33"/>
        <v>95.752799999999993</v>
      </c>
      <c r="Q49" s="2"/>
      <c r="T49" s="108" t="s">
        <v>106</v>
      </c>
      <c r="U49" s="370" t="s">
        <v>512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94.832099999999997</v>
      </c>
      <c r="Q50" s="2"/>
      <c r="T50" s="108" t="s">
        <v>107</v>
      </c>
      <c r="U50" s="371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93.9114</v>
      </c>
      <c r="Q51" s="2"/>
      <c r="T51" s="108" t="s">
        <v>110</v>
      </c>
      <c r="U51" s="371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92.99069999999999</v>
      </c>
      <c r="Q52" s="2"/>
      <c r="T52" s="108" t="s">
        <v>108</v>
      </c>
      <c r="U52" s="370" t="s">
        <v>513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92.07</v>
      </c>
      <c r="Q53" s="2"/>
      <c r="T53" s="108" t="s">
        <v>111</v>
      </c>
      <c r="U53" s="370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91.149299999999997</v>
      </c>
      <c r="Q54" s="2"/>
      <c r="T54" s="108" t="s">
        <v>112</v>
      </c>
      <c r="U54" s="370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90.228599999999986</v>
      </c>
      <c r="Q55" s="2"/>
      <c r="T55" s="108" t="s">
        <v>109</v>
      </c>
      <c r="U55" s="370" t="s">
        <v>514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89.307899999999989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88.387199999999993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87.466499999999996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86.545799999999986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85.625100000000003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84.704399999999993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83.783699999999996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82.863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201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109.9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109.9</v>
      </c>
      <c r="R4" s="554">
        <v>3.7000000000000002E-3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0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9" t="s">
        <v>78</v>
      </c>
      <c r="P42" s="619"/>
      <c r="T42" s="108" t="s">
        <v>100</v>
      </c>
      <c r="U42" s="370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120.89000000000001</v>
      </c>
      <c r="Q43" s="2"/>
      <c r="T43" s="108" t="s">
        <v>101</v>
      </c>
      <c r="U43" s="370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119.79100000000001</v>
      </c>
      <c r="Q44" s="2"/>
      <c r="T44" s="108" t="s">
        <v>102</v>
      </c>
      <c r="U44" s="370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118.69200000000001</v>
      </c>
      <c r="Q45" s="2"/>
      <c r="T45" s="108" t="s">
        <v>103</v>
      </c>
      <c r="U45" s="370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117.59300000000002</v>
      </c>
      <c r="Q46" s="2"/>
      <c r="T46" s="108" t="s">
        <v>122</v>
      </c>
      <c r="U46" s="370" t="s">
        <v>369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116.49400000000001</v>
      </c>
      <c r="Q47" s="2"/>
      <c r="T47" s="108"/>
      <c r="U47" s="370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115.39500000000001</v>
      </c>
      <c r="Q48" s="2"/>
      <c r="T48" s="108" t="s">
        <v>105</v>
      </c>
      <c r="U48" s="370" t="s">
        <v>401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114.29600000000001</v>
      </c>
      <c r="Q49" s="2"/>
      <c r="T49" s="108" t="s">
        <v>106</v>
      </c>
      <c r="U49" s="370" t="s">
        <v>515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113.197</v>
      </c>
      <c r="Q50" s="2"/>
      <c r="T50" s="108" t="s">
        <v>107</v>
      </c>
      <c r="U50" s="371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112.09800000000001</v>
      </c>
      <c r="Q51" s="2"/>
      <c r="T51" s="108" t="s">
        <v>110</v>
      </c>
      <c r="U51" s="371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110.99900000000001</v>
      </c>
      <c r="Q52" s="2"/>
      <c r="T52" s="108" t="s">
        <v>108</v>
      </c>
      <c r="U52" s="370" t="s">
        <v>516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109.9</v>
      </c>
      <c r="Q53" s="2"/>
      <c r="T53" s="108" t="s">
        <v>111</v>
      </c>
      <c r="U53" s="370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108.801</v>
      </c>
      <c r="Q54" s="2"/>
      <c r="T54" s="108" t="s">
        <v>112</v>
      </c>
      <c r="U54" s="370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107.702</v>
      </c>
      <c r="Q55" s="2"/>
      <c r="T55" s="108" t="s">
        <v>109</v>
      </c>
      <c r="U55" s="370" t="s">
        <v>393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106.60300000000001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105.504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104.405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103.306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102.20700000000001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101.108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100.00900000000001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98.910000000000011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71.86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71.86</v>
      </c>
      <c r="R4" s="524">
        <v>-9.1999999999999998E-3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349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79.046000000000006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78.327400000000011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77.608800000000002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76.890200000000007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76.171599999999998</v>
      </c>
      <c r="Q45" s="2"/>
      <c r="T45" s="93" t="s">
        <v>100</v>
      </c>
      <c r="U45" s="130" t="s">
        <v>517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75.453000000000003</v>
      </c>
      <c r="Q46" s="2"/>
      <c r="T46" s="93" t="s">
        <v>101</v>
      </c>
      <c r="U46" s="130" t="s">
        <v>518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74.734400000000008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74.015799999999999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73.297200000000004</v>
      </c>
      <c r="Q49" s="2"/>
      <c r="T49" s="93" t="s">
        <v>122</v>
      </c>
      <c r="U49" s="130" t="s">
        <v>370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2" t="s">
        <v>245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72.578599999999994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71.86</v>
      </c>
      <c r="Q51" s="2"/>
      <c r="T51" s="93" t="s">
        <v>105</v>
      </c>
      <c r="U51" s="130" t="s">
        <v>519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71.141400000000004</v>
      </c>
      <c r="Q52" s="2"/>
      <c r="T52" s="93" t="s">
        <v>106</v>
      </c>
      <c r="U52" s="130" t="s">
        <v>520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70.422799999999995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69.7042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68.985599999999991</v>
      </c>
      <c r="T55" s="93" t="s">
        <v>108</v>
      </c>
      <c r="U55" s="130" t="s">
        <v>521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68.266999999999996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67.548400000000001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66.829800000000006</v>
      </c>
      <c r="T58" s="93" t="s">
        <v>109</v>
      </c>
      <c r="U58" s="130" t="s">
        <v>522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66.111199999999997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65.392600000000002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64.674000000000007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8" t="s">
        <v>201</v>
      </c>
      <c r="B67" s="489"/>
      <c r="C67" s="490">
        <f>SumByColor($A$19,C50:C65)</f>
        <v>0</v>
      </c>
      <c r="D67" s="490"/>
      <c r="E67" s="490"/>
      <c r="F67" s="491">
        <f>SumByColor($A$19,F50:F65)</f>
        <v>0</v>
      </c>
      <c r="G67" s="490"/>
      <c r="H67" s="490">
        <f>SumByColor($A$19,H50:H65)</f>
        <v>0</v>
      </c>
      <c r="I67" s="490"/>
      <c r="J67" s="490"/>
      <c r="K67" s="491">
        <f>SumByColor($A$19,K50:K65)</f>
        <v>0</v>
      </c>
      <c r="L67" s="490"/>
      <c r="M67" s="491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42706</v>
      </c>
      <c r="X2" s="10">
        <v>72.98</v>
      </c>
      <c r="Y2" s="10">
        <v>74.790000000000006</v>
      </c>
      <c r="Z2" s="10">
        <v>72.930000000000007</v>
      </c>
      <c r="AA2" s="10">
        <v>74.56</v>
      </c>
      <c r="AB2" s="95">
        <v>5705800</v>
      </c>
      <c r="AC2" s="10">
        <v>74.56</v>
      </c>
      <c r="AD2" s="2">
        <f>Y2-Z2</f>
        <v>1.8599999999999994</v>
      </c>
      <c r="AE2" s="138">
        <f>AC2/AC3-1</f>
        <v>1.4697876973326141E-2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74.56</v>
      </c>
      <c r="T3" s="1"/>
      <c r="W3" s="133">
        <v>42705</v>
      </c>
      <c r="X3" s="10">
        <v>72.489999999999995</v>
      </c>
      <c r="Y3" s="10">
        <v>74.16</v>
      </c>
      <c r="Z3" s="10">
        <v>70.59</v>
      </c>
      <c r="AA3" s="10">
        <v>73.48</v>
      </c>
      <c r="AB3" s="95">
        <v>13052000</v>
      </c>
      <c r="AC3" s="10">
        <v>73.48</v>
      </c>
      <c r="AD3" s="2">
        <f t="shared" ref="AD3:AD66" si="0">Y3-Z3</f>
        <v>3.5699999999999932</v>
      </c>
      <c r="AE3" s="138">
        <f t="shared" ref="AE3:AE66" si="1">AC3/AC4-1</f>
        <v>-4.9663735126745823E-2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74.56</v>
      </c>
      <c r="R4" s="559">
        <v>1.47E-2</v>
      </c>
      <c r="T4" s="163"/>
      <c r="U4" s="1"/>
      <c r="W4" s="133">
        <v>42704</v>
      </c>
      <c r="X4" s="10">
        <v>77.94</v>
      </c>
      <c r="Y4" s="10">
        <v>78.540000000000006</v>
      </c>
      <c r="Z4" s="10">
        <v>77.09</v>
      </c>
      <c r="AA4" s="10">
        <v>77.319999999999993</v>
      </c>
      <c r="AB4" s="95">
        <v>7097300</v>
      </c>
      <c r="AC4" s="10">
        <v>77.319999999999993</v>
      </c>
      <c r="AD4" s="2">
        <f t="shared" si="0"/>
        <v>1.4500000000000028</v>
      </c>
      <c r="AE4" s="138">
        <f t="shared" si="1"/>
        <v>-1.2642063593410913E-2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78.599999999999994</v>
      </c>
      <c r="Y5" s="10">
        <v>78.83</v>
      </c>
      <c r="Z5" s="10">
        <v>77.42</v>
      </c>
      <c r="AA5" s="10">
        <v>78.31</v>
      </c>
      <c r="AB5" s="95">
        <v>4000600</v>
      </c>
      <c r="AC5" s="10">
        <v>78.31</v>
      </c>
      <c r="AD5" s="2">
        <f t="shared" si="0"/>
        <v>1.4099999999999966</v>
      </c>
      <c r="AE5" s="138">
        <f t="shared" si="1"/>
        <v>-4.4495296211543023E-3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79.77</v>
      </c>
      <c r="Y6" s="10">
        <v>80.52</v>
      </c>
      <c r="Z6" s="10">
        <v>78.38</v>
      </c>
      <c r="AA6" s="10">
        <v>78.66</v>
      </c>
      <c r="AB6" s="95">
        <v>4349300</v>
      </c>
      <c r="AC6" s="10">
        <v>78.66</v>
      </c>
      <c r="AD6" s="2">
        <f t="shared" si="0"/>
        <v>2.1400000000000006</v>
      </c>
      <c r="AE6" s="138">
        <f t="shared" si="1"/>
        <v>-1.748688483637284E-2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42699</v>
      </c>
      <c r="X7" s="10">
        <v>80.150000000000006</v>
      </c>
      <c r="Y7" s="10">
        <v>80.67</v>
      </c>
      <c r="Z7" s="10">
        <v>79.73</v>
      </c>
      <c r="AA7" s="10">
        <v>80.06</v>
      </c>
      <c r="AB7" s="95">
        <v>1408700</v>
      </c>
      <c r="AC7" s="10">
        <v>80.06</v>
      </c>
      <c r="AD7" s="2">
        <f t="shared" si="0"/>
        <v>0.93999999999999773</v>
      </c>
      <c r="AE7" s="138">
        <f t="shared" si="1"/>
        <v>4.3909170743947623E-3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79.459999999999994</v>
      </c>
      <c r="Y8" s="10">
        <v>80.33</v>
      </c>
      <c r="Z8" s="10">
        <v>79.22</v>
      </c>
      <c r="AA8" s="10">
        <v>79.709999999999994</v>
      </c>
      <c r="AB8" s="95">
        <v>2450600</v>
      </c>
      <c r="AC8" s="10">
        <v>79.709999999999994</v>
      </c>
      <c r="AD8" s="2">
        <f t="shared" si="0"/>
        <v>1.1099999999999994</v>
      </c>
      <c r="AE8" s="138">
        <f t="shared" si="1"/>
        <v>5.1702395964690062E-3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77.510000000000005</v>
      </c>
      <c r="Y9" s="10">
        <v>80</v>
      </c>
      <c r="Z9" s="10">
        <v>77.510000000000005</v>
      </c>
      <c r="AA9" s="10">
        <v>79.3</v>
      </c>
      <c r="AB9" s="95">
        <v>4804700</v>
      </c>
      <c r="AC9" s="10">
        <v>79.3</v>
      </c>
      <c r="AD9" s="2">
        <f t="shared" si="0"/>
        <v>2.4899999999999949</v>
      </c>
      <c r="AE9" s="138">
        <f t="shared" si="1"/>
        <v>3.3359395360959221E-2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42695</v>
      </c>
      <c r="X10" s="10">
        <v>76.5</v>
      </c>
      <c r="Y10" s="10">
        <v>76.86</v>
      </c>
      <c r="Z10" s="10">
        <v>76.03</v>
      </c>
      <c r="AA10" s="10">
        <v>76.739999999999995</v>
      </c>
      <c r="AB10" s="95">
        <v>3171900</v>
      </c>
      <c r="AC10" s="10">
        <v>76.739999999999995</v>
      </c>
      <c r="AD10" s="2">
        <f t="shared" si="0"/>
        <v>0.82999999999999829</v>
      </c>
      <c r="AE10" s="138">
        <f t="shared" si="1"/>
        <v>-1.6911669051646872E-3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42692</v>
      </c>
      <c r="X11" s="10">
        <v>76.790000000000006</v>
      </c>
      <c r="Y11" s="10">
        <v>77.11</v>
      </c>
      <c r="Z11" s="10">
        <v>76.180000000000007</v>
      </c>
      <c r="AA11" s="10">
        <v>76.87</v>
      </c>
      <c r="AB11" s="95">
        <v>2740100</v>
      </c>
      <c r="AC11" s="10">
        <v>76.87</v>
      </c>
      <c r="AD11" s="2">
        <f t="shared" si="0"/>
        <v>0.92999999999999261</v>
      </c>
      <c r="AE11" s="138">
        <f t="shared" si="1"/>
        <v>-5.2008841503048409E-4</v>
      </c>
    </row>
    <row r="12" spans="1:31" x14ac:dyDescent="0.25">
      <c r="H12" s="72"/>
      <c r="W12" s="133">
        <v>42691</v>
      </c>
      <c r="X12" s="10">
        <v>76.489999999999995</v>
      </c>
      <c r="Y12" s="10">
        <v>76.989999999999995</v>
      </c>
      <c r="Z12" s="10">
        <v>75.94</v>
      </c>
      <c r="AA12" s="10">
        <v>76.91</v>
      </c>
      <c r="AB12" s="95">
        <v>3172500</v>
      </c>
      <c r="AC12" s="10">
        <v>76.91</v>
      </c>
      <c r="AD12" s="2">
        <f t="shared" si="0"/>
        <v>1.0499999999999972</v>
      </c>
      <c r="AE12" s="138">
        <f t="shared" si="1"/>
        <v>3.5229645093945994E-3</v>
      </c>
    </row>
    <row r="13" spans="1:31" x14ac:dyDescent="0.25">
      <c r="H13" s="72"/>
      <c r="W13" s="133">
        <v>42690</v>
      </c>
      <c r="X13" s="10">
        <v>77.709999999999994</v>
      </c>
      <c r="Y13" s="10">
        <v>77.75</v>
      </c>
      <c r="Z13" s="10">
        <v>76.48</v>
      </c>
      <c r="AA13" s="10">
        <v>76.64</v>
      </c>
      <c r="AB13" s="95">
        <v>2849600</v>
      </c>
      <c r="AC13" s="10">
        <v>76.64</v>
      </c>
      <c r="AD13" s="2">
        <f t="shared" si="0"/>
        <v>1.269999999999996</v>
      </c>
      <c r="AE13" s="138">
        <f t="shared" si="1"/>
        <v>-2.7325959661678167E-3</v>
      </c>
    </row>
    <row r="14" spans="1:31" x14ac:dyDescent="0.25">
      <c r="H14" s="72"/>
      <c r="W14" s="133">
        <v>42689</v>
      </c>
      <c r="X14" s="10">
        <v>76.59</v>
      </c>
      <c r="Y14" s="10">
        <v>77.099999999999994</v>
      </c>
      <c r="Z14" s="10">
        <v>75.75</v>
      </c>
      <c r="AA14" s="10">
        <v>76.849999999999994</v>
      </c>
      <c r="AB14" s="95">
        <v>4336900</v>
      </c>
      <c r="AC14" s="10">
        <v>76.849999999999994</v>
      </c>
      <c r="AD14" s="2">
        <f t="shared" si="0"/>
        <v>1.3499999999999943</v>
      </c>
      <c r="AE14" s="138">
        <f t="shared" si="1"/>
        <v>2.4784763892511386E-3</v>
      </c>
    </row>
    <row r="15" spans="1:31" x14ac:dyDescent="0.25">
      <c r="H15" s="72"/>
      <c r="W15" s="133">
        <v>42688</v>
      </c>
      <c r="X15" s="10">
        <v>75</v>
      </c>
      <c r="Y15" s="10">
        <v>76.900000000000006</v>
      </c>
      <c r="Z15" s="10">
        <v>74.98</v>
      </c>
      <c r="AA15" s="10">
        <v>76.66</v>
      </c>
      <c r="AB15" s="95">
        <v>4476600</v>
      </c>
      <c r="AC15" s="10">
        <v>76.66</v>
      </c>
      <c r="AD15" s="2">
        <f t="shared" si="0"/>
        <v>1.9200000000000017</v>
      </c>
      <c r="AE15" s="138">
        <f t="shared" si="1"/>
        <v>2.6238286479250306E-2</v>
      </c>
    </row>
    <row r="16" spans="1:31" x14ac:dyDescent="0.25">
      <c r="H16" s="72"/>
      <c r="W16" s="133">
        <v>42685</v>
      </c>
      <c r="X16" s="10">
        <v>74.400000000000006</v>
      </c>
      <c r="Y16" s="10">
        <v>75.45</v>
      </c>
      <c r="Z16" s="10">
        <v>73.89</v>
      </c>
      <c r="AA16" s="10">
        <v>74.7</v>
      </c>
      <c r="AB16" s="95">
        <v>4009400</v>
      </c>
      <c r="AC16" s="10">
        <v>74.7</v>
      </c>
      <c r="AD16" s="2">
        <f t="shared" si="0"/>
        <v>1.5600000000000023</v>
      </c>
      <c r="AE16" s="138">
        <f t="shared" si="1"/>
        <v>4.3022317827374756E-3</v>
      </c>
    </row>
    <row r="17" spans="1:31" x14ac:dyDescent="0.25">
      <c r="W17" s="133">
        <v>42684</v>
      </c>
      <c r="X17" s="10">
        <v>71.75</v>
      </c>
      <c r="Y17" s="10">
        <v>74.599999999999994</v>
      </c>
      <c r="Z17" s="10">
        <v>71.73</v>
      </c>
      <c r="AA17" s="10">
        <v>74.38</v>
      </c>
      <c r="AB17" s="95">
        <v>6958600</v>
      </c>
      <c r="AC17" s="10">
        <v>74.38</v>
      </c>
      <c r="AD17" s="2">
        <f t="shared" si="0"/>
        <v>2.8699999999999903</v>
      </c>
      <c r="AE17" s="138">
        <f t="shared" si="1"/>
        <v>4.0279720279720266E-2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68.64</v>
      </c>
      <c r="Y18" s="10">
        <v>71.510000000000005</v>
      </c>
      <c r="Z18" s="10">
        <v>68.38</v>
      </c>
      <c r="AA18" s="10">
        <v>71.5</v>
      </c>
      <c r="AB18" s="95">
        <v>3190700</v>
      </c>
      <c r="AC18" s="10">
        <v>71.5</v>
      </c>
      <c r="AD18" s="2">
        <f t="shared" si="0"/>
        <v>3.1300000000000097</v>
      </c>
      <c r="AE18" s="138">
        <f t="shared" si="1"/>
        <v>2.5530694205393001E-2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69.83</v>
      </c>
      <c r="Y19" s="10">
        <v>70.08</v>
      </c>
      <c r="Z19" s="10">
        <v>68.92</v>
      </c>
      <c r="AA19" s="10">
        <v>69.72</v>
      </c>
      <c r="AB19" s="95">
        <v>1951100</v>
      </c>
      <c r="AC19" s="10">
        <v>69.72</v>
      </c>
      <c r="AD19" s="2">
        <f t="shared" si="0"/>
        <v>1.1599999999999966</v>
      </c>
      <c r="AE19" s="138">
        <f t="shared" si="1"/>
        <v>-7.1664038985230771E-4</v>
      </c>
    </row>
    <row r="20" spans="1:31" x14ac:dyDescent="0.25">
      <c r="W20" s="133">
        <v>42681</v>
      </c>
      <c r="X20" s="10">
        <v>69.13</v>
      </c>
      <c r="Y20" s="10">
        <v>70.010000000000005</v>
      </c>
      <c r="Z20" s="10">
        <v>69</v>
      </c>
      <c r="AA20" s="10">
        <v>69.77</v>
      </c>
      <c r="AB20" s="95">
        <v>2142500</v>
      </c>
      <c r="AC20" s="10">
        <v>69.77</v>
      </c>
      <c r="AD20" s="2">
        <f t="shared" si="0"/>
        <v>1.0100000000000051</v>
      </c>
      <c r="AE20" s="138">
        <f t="shared" si="1"/>
        <v>1.8094265285276467E-2</v>
      </c>
    </row>
    <row r="21" spans="1:31" x14ac:dyDescent="0.25">
      <c r="W21" s="133">
        <v>42678</v>
      </c>
      <c r="X21" s="10">
        <v>68.569999999999993</v>
      </c>
      <c r="Y21" s="10">
        <v>69.150000000000006</v>
      </c>
      <c r="Z21" s="10">
        <v>68.040000000000006</v>
      </c>
      <c r="AA21" s="10">
        <v>68.53</v>
      </c>
      <c r="AB21" s="95">
        <v>2350400</v>
      </c>
      <c r="AC21" s="10">
        <v>68.53</v>
      </c>
      <c r="AD21" s="2">
        <f t="shared" si="0"/>
        <v>1.1099999999999994</v>
      </c>
      <c r="AE21" s="138">
        <f t="shared" si="1"/>
        <v>0</v>
      </c>
    </row>
    <row r="22" spans="1:31" x14ac:dyDescent="0.25">
      <c r="W22" s="133">
        <v>42677</v>
      </c>
      <c r="X22" s="10">
        <v>69.790000000000006</v>
      </c>
      <c r="Y22" s="10">
        <v>69.91</v>
      </c>
      <c r="Z22" s="10">
        <v>68.36</v>
      </c>
      <c r="AA22" s="10">
        <v>68.53</v>
      </c>
      <c r="AB22" s="95">
        <v>2979500</v>
      </c>
      <c r="AC22" s="10">
        <v>68.53</v>
      </c>
      <c r="AD22" s="2">
        <f t="shared" si="0"/>
        <v>1.5499999999999972</v>
      </c>
      <c r="AE22" s="138">
        <f t="shared" si="1"/>
        <v>-1.5373563218390673E-2</v>
      </c>
    </row>
    <row r="23" spans="1:31" x14ac:dyDescent="0.25">
      <c r="W23" s="133">
        <v>42676</v>
      </c>
      <c r="X23" s="10">
        <v>68.849999999999994</v>
      </c>
      <c r="Y23" s="10">
        <v>69.790000000000006</v>
      </c>
      <c r="Z23" s="10">
        <v>68.849999999999994</v>
      </c>
      <c r="AA23" s="10">
        <v>69.599999999999994</v>
      </c>
      <c r="AB23" s="95">
        <v>2647900</v>
      </c>
      <c r="AC23" s="10">
        <v>69.599999999999994</v>
      </c>
      <c r="AD23" s="2">
        <f t="shared" si="0"/>
        <v>0.94000000000001194</v>
      </c>
      <c r="AE23" s="138">
        <f t="shared" si="1"/>
        <v>7.9652425778420355E-3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69.040000000000006</v>
      </c>
      <c r="Y24" s="10">
        <v>69.290000000000006</v>
      </c>
      <c r="Z24" s="10">
        <v>68.650000000000006</v>
      </c>
      <c r="AA24" s="10">
        <v>69.05</v>
      </c>
      <c r="AB24" s="95">
        <v>2738300</v>
      </c>
      <c r="AC24" s="10">
        <v>69.05</v>
      </c>
      <c r="AD24" s="2">
        <f t="shared" si="0"/>
        <v>0.64000000000000057</v>
      </c>
      <c r="AE24" s="138">
        <f t="shared" si="1"/>
        <v>-5.7895498624993547E-4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42674</v>
      </c>
      <c r="X25" s="10">
        <v>68.41</v>
      </c>
      <c r="Y25" s="10">
        <v>69.22</v>
      </c>
      <c r="Z25" s="10">
        <v>68.34</v>
      </c>
      <c r="AA25" s="10">
        <v>69.09</v>
      </c>
      <c r="AB25" s="95">
        <v>2876200</v>
      </c>
      <c r="AC25" s="10">
        <v>69.09</v>
      </c>
      <c r="AD25" s="2">
        <f t="shared" si="0"/>
        <v>0.87999999999999545</v>
      </c>
      <c r="AE25" s="138">
        <f t="shared" si="1"/>
        <v>1.097453906935919E-2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42671</v>
      </c>
      <c r="X26" s="10">
        <v>67.569999999999993</v>
      </c>
      <c r="Y26" s="10">
        <v>68.66</v>
      </c>
      <c r="Z26" s="10">
        <v>67.44</v>
      </c>
      <c r="AA26" s="10">
        <v>68.34</v>
      </c>
      <c r="AB26" s="95">
        <v>2089700</v>
      </c>
      <c r="AC26" s="10">
        <v>68.34</v>
      </c>
      <c r="AD26" s="2">
        <f t="shared" si="0"/>
        <v>1.2199999999999989</v>
      </c>
      <c r="AE26" s="138">
        <f t="shared" si="1"/>
        <v>1.3194959229058556E-2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42670</v>
      </c>
      <c r="X27" s="10">
        <v>68.47</v>
      </c>
      <c r="Y27" s="10">
        <v>68.64</v>
      </c>
      <c r="Z27" s="10">
        <v>67.41</v>
      </c>
      <c r="AA27" s="10">
        <v>67.45</v>
      </c>
      <c r="AB27" s="95">
        <v>2503700</v>
      </c>
      <c r="AC27" s="10">
        <v>67.45</v>
      </c>
      <c r="AD27" s="2">
        <f t="shared" si="0"/>
        <v>1.230000000000004</v>
      </c>
      <c r="AE27" s="138">
        <f t="shared" si="1"/>
        <v>-1.2011132268932134E-2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42669</v>
      </c>
      <c r="X28" s="10">
        <v>68.41</v>
      </c>
      <c r="Y28" s="10">
        <v>68.760000000000005</v>
      </c>
      <c r="Z28" s="10">
        <v>68.040000000000006</v>
      </c>
      <c r="AA28" s="10">
        <v>68.27</v>
      </c>
      <c r="AB28" s="95">
        <v>1533900</v>
      </c>
      <c r="AC28" s="10">
        <v>68.27</v>
      </c>
      <c r="AD28" s="2">
        <f t="shared" si="0"/>
        <v>0.71999999999999886</v>
      </c>
      <c r="AE28" s="138">
        <f t="shared" si="1"/>
        <v>1.4669209329616351E-3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42668</v>
      </c>
      <c r="X29" s="10">
        <v>68.09</v>
      </c>
      <c r="Y29" s="10">
        <v>68.36</v>
      </c>
      <c r="Z29" s="10">
        <v>67.92</v>
      </c>
      <c r="AA29" s="10">
        <v>68.17</v>
      </c>
      <c r="AB29" s="95">
        <v>1772100</v>
      </c>
      <c r="AC29" s="10">
        <v>68.17</v>
      </c>
      <c r="AD29" s="2">
        <f t="shared" si="0"/>
        <v>0.43999999999999773</v>
      </c>
      <c r="AE29" s="138">
        <f t="shared" si="1"/>
        <v>-1.4647722279185205E-3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42667</v>
      </c>
      <c r="X30" s="10">
        <v>68.28</v>
      </c>
      <c r="Y30" s="10">
        <v>68.84</v>
      </c>
      <c r="Z30" s="10">
        <v>68.010000000000005</v>
      </c>
      <c r="AA30" s="10">
        <v>68.27</v>
      </c>
      <c r="AB30" s="95">
        <v>1888100</v>
      </c>
      <c r="AC30" s="10">
        <v>68.27</v>
      </c>
      <c r="AD30" s="2">
        <f t="shared" si="0"/>
        <v>0.82999999999999829</v>
      </c>
      <c r="AE30" s="138">
        <f t="shared" si="1"/>
        <v>5.0051523627261396E-3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42664</v>
      </c>
      <c r="X31" s="10">
        <v>67.680000000000007</v>
      </c>
      <c r="Y31" s="10">
        <v>68.23</v>
      </c>
      <c r="Z31" s="10">
        <v>67.09</v>
      </c>
      <c r="AA31" s="10">
        <v>67.930000000000007</v>
      </c>
      <c r="AB31" s="95">
        <v>2588800</v>
      </c>
      <c r="AC31" s="10">
        <v>67.930000000000007</v>
      </c>
      <c r="AD31" s="2">
        <f t="shared" si="0"/>
        <v>1.1400000000000006</v>
      </c>
      <c r="AE31" s="138">
        <f t="shared" si="1"/>
        <v>-7.3551044424824408E-4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42663</v>
      </c>
      <c r="X32" s="10">
        <v>68.88</v>
      </c>
      <c r="Y32" s="10">
        <v>68.88</v>
      </c>
      <c r="Z32" s="10">
        <v>67.849999999999994</v>
      </c>
      <c r="AA32" s="10">
        <v>67.98</v>
      </c>
      <c r="AB32" s="95">
        <v>2497600</v>
      </c>
      <c r="AC32" s="10">
        <v>67.98</v>
      </c>
      <c r="AD32" s="2">
        <f t="shared" si="0"/>
        <v>1.0300000000000011</v>
      </c>
      <c r="AE32" s="138">
        <f t="shared" si="1"/>
        <v>-1.0480349344978102E-2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42662</v>
      </c>
      <c r="X33" s="10">
        <v>68.8</v>
      </c>
      <c r="Y33" s="10">
        <v>69</v>
      </c>
      <c r="Z33" s="10">
        <v>68.349999999999994</v>
      </c>
      <c r="AA33" s="10">
        <v>68.7</v>
      </c>
      <c r="AB33" s="95">
        <v>1546700</v>
      </c>
      <c r="AC33" s="10">
        <v>68.7</v>
      </c>
      <c r="AD33" s="2">
        <f t="shared" si="0"/>
        <v>0.65000000000000568</v>
      </c>
      <c r="AE33" s="138">
        <f t="shared" si="1"/>
        <v>1.4558159848609975E-4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42661</v>
      </c>
      <c r="X34" s="10">
        <v>68.89</v>
      </c>
      <c r="Y34" s="10">
        <v>69.069999999999993</v>
      </c>
      <c r="Z34" s="10">
        <v>68.58</v>
      </c>
      <c r="AA34" s="10">
        <v>68.69</v>
      </c>
      <c r="AB34" s="95">
        <v>1314700</v>
      </c>
      <c r="AC34" s="10">
        <v>68.69</v>
      </c>
      <c r="AD34" s="2">
        <f t="shared" si="0"/>
        <v>0.48999999999999488</v>
      </c>
      <c r="AE34" s="138">
        <f t="shared" si="1"/>
        <v>2.9201343261791024E-3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42660</v>
      </c>
      <c r="X35" s="10">
        <v>69.319999999999993</v>
      </c>
      <c r="Y35" s="10">
        <v>69.540000000000006</v>
      </c>
      <c r="Z35" s="10">
        <v>68.28</v>
      </c>
      <c r="AA35" s="10">
        <v>68.489999999999995</v>
      </c>
      <c r="AB35" s="95">
        <v>2489900</v>
      </c>
      <c r="AC35" s="10">
        <v>68.489999999999995</v>
      </c>
      <c r="AD35" s="2">
        <f t="shared" si="0"/>
        <v>1.2600000000000051</v>
      </c>
      <c r="AE35" s="138">
        <f t="shared" si="1"/>
        <v>-7.1035082632648905E-3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42657</v>
      </c>
      <c r="X36" s="10">
        <v>69.25</v>
      </c>
      <c r="Y36" s="10">
        <v>69.489999999999995</v>
      </c>
      <c r="Z36" s="10">
        <v>68.930000000000007</v>
      </c>
      <c r="AA36" s="10">
        <v>68.98</v>
      </c>
      <c r="AB36" s="95">
        <v>1761700</v>
      </c>
      <c r="AC36" s="10">
        <v>68.98</v>
      </c>
      <c r="AD36" s="2">
        <f t="shared" si="0"/>
        <v>0.55999999999998806</v>
      </c>
      <c r="AE36" s="138">
        <f t="shared" si="1"/>
        <v>-5.335255948089257E-3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42656</v>
      </c>
      <c r="X37" s="10">
        <v>68.95</v>
      </c>
      <c r="Y37" s="10">
        <v>69.739999999999995</v>
      </c>
      <c r="Z37" s="10">
        <v>68.489999999999995</v>
      </c>
      <c r="AA37" s="10">
        <v>69.349999999999994</v>
      </c>
      <c r="AB37" s="95">
        <v>2402700</v>
      </c>
      <c r="AC37" s="10">
        <v>69.349999999999994</v>
      </c>
      <c r="AD37" s="2">
        <f t="shared" si="0"/>
        <v>1.25</v>
      </c>
      <c r="AE37" s="138">
        <f t="shared" si="1"/>
        <v>4.1992470315665997E-3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68.83</v>
      </c>
      <c r="Y38" s="10">
        <v>69.38</v>
      </c>
      <c r="Z38" s="10">
        <v>68.599999999999994</v>
      </c>
      <c r="AA38" s="10">
        <v>69.06</v>
      </c>
      <c r="AB38" s="95">
        <v>2210000</v>
      </c>
      <c r="AC38" s="10">
        <v>69.06</v>
      </c>
      <c r="AD38" s="2">
        <f t="shared" si="0"/>
        <v>0.78000000000000114</v>
      </c>
      <c r="AE38" s="138">
        <f t="shared" si="1"/>
        <v>5.2401746724890508E-3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69.430000000000007</v>
      </c>
      <c r="Y39" s="10">
        <v>69.45</v>
      </c>
      <c r="Z39" s="10">
        <v>68.209999999999994</v>
      </c>
      <c r="AA39" s="10">
        <v>68.7</v>
      </c>
      <c r="AB39" s="95">
        <v>3161600</v>
      </c>
      <c r="AC39" s="10">
        <v>68.7</v>
      </c>
      <c r="AD39" s="2">
        <f t="shared" si="0"/>
        <v>1.2400000000000091</v>
      </c>
      <c r="AE39" s="138">
        <f t="shared" si="1"/>
        <v>-1.0229073620515727E-2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42653</v>
      </c>
      <c r="X40" s="10">
        <v>69.709999999999994</v>
      </c>
      <c r="Y40" s="10">
        <v>70</v>
      </c>
      <c r="Z40" s="10">
        <v>68.900000000000006</v>
      </c>
      <c r="AA40" s="10">
        <v>69.41</v>
      </c>
      <c r="AB40" s="95">
        <v>2914500</v>
      </c>
      <c r="AC40" s="10">
        <v>69.41</v>
      </c>
      <c r="AD40" s="2">
        <f t="shared" si="0"/>
        <v>1.0999999999999943</v>
      </c>
      <c r="AE40" s="138">
        <f t="shared" si="1"/>
        <v>-3.5888601780074136E-3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82.016000000000005</v>
      </c>
      <c r="Q41" s="2"/>
      <c r="W41" s="133">
        <v>42650</v>
      </c>
      <c r="X41" s="10">
        <v>69.28</v>
      </c>
      <c r="Y41" s="10">
        <v>69.86</v>
      </c>
      <c r="Z41" s="10">
        <v>69.069999999999993</v>
      </c>
      <c r="AA41" s="10">
        <v>69.66</v>
      </c>
      <c r="AB41" s="95">
        <v>3844300</v>
      </c>
      <c r="AC41" s="10">
        <v>69.66</v>
      </c>
      <c r="AD41" s="2">
        <f t="shared" si="0"/>
        <v>0.79000000000000625</v>
      </c>
      <c r="AE41" s="138">
        <f t="shared" si="1"/>
        <v>8.8341781317886614E-3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81.270400000000009</v>
      </c>
      <c r="Q42" s="2"/>
      <c r="T42" s="91" t="s">
        <v>113</v>
      </c>
      <c r="W42" s="133">
        <v>42649</v>
      </c>
      <c r="X42" s="10">
        <v>67</v>
      </c>
      <c r="Y42" s="10">
        <v>69.11</v>
      </c>
      <c r="Z42" s="10">
        <v>66.88</v>
      </c>
      <c r="AA42" s="10">
        <v>69.05</v>
      </c>
      <c r="AB42" s="95">
        <v>4248000</v>
      </c>
      <c r="AC42" s="10">
        <v>69.05</v>
      </c>
      <c r="AD42" s="2">
        <f t="shared" si="0"/>
        <v>2.230000000000004</v>
      </c>
      <c r="AE42" s="138">
        <f t="shared" si="1"/>
        <v>3.1058682992384679E-2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80.524800000000013</v>
      </c>
      <c r="Q43" s="2"/>
      <c r="T43" s="128" t="s">
        <v>98</v>
      </c>
      <c r="U43" s="129">
        <v>79.709999999999994</v>
      </c>
      <c r="W43" s="133">
        <v>42648</v>
      </c>
      <c r="X43" s="10">
        <v>68</v>
      </c>
      <c r="Y43" s="10">
        <v>68.33</v>
      </c>
      <c r="Z43" s="10">
        <v>66.5</v>
      </c>
      <c r="AA43" s="10">
        <v>66.97</v>
      </c>
      <c r="AB43" s="95">
        <v>4304800</v>
      </c>
      <c r="AC43" s="10">
        <v>66.97</v>
      </c>
      <c r="AD43" s="2">
        <f t="shared" si="0"/>
        <v>1.8299999999999983</v>
      </c>
      <c r="AE43" s="138">
        <f t="shared" si="1"/>
        <v>-1.5870683321087431E-2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79.779200000000003</v>
      </c>
      <c r="Q44" s="2"/>
      <c r="T44" s="93" t="s">
        <v>99</v>
      </c>
      <c r="U44" s="130">
        <v>80.06</v>
      </c>
      <c r="W44" s="133">
        <v>42647</v>
      </c>
      <c r="X44" s="10">
        <v>68.599999999999994</v>
      </c>
      <c r="Y44" s="10">
        <v>69.28</v>
      </c>
      <c r="Z44" s="10">
        <v>67.95</v>
      </c>
      <c r="AA44" s="10">
        <v>68.05</v>
      </c>
      <c r="AB44" s="95">
        <v>5178100</v>
      </c>
      <c r="AC44" s="10">
        <v>68.05</v>
      </c>
      <c r="AD44" s="2">
        <f t="shared" si="0"/>
        <v>1.3299999999999983</v>
      </c>
      <c r="AE44" s="138">
        <f t="shared" si="1"/>
        <v>-2.3672883787661525E-2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79.033600000000007</v>
      </c>
      <c r="Q45" s="2"/>
      <c r="T45" s="93" t="s">
        <v>100</v>
      </c>
      <c r="U45" s="130" t="s">
        <v>523</v>
      </c>
      <c r="W45" s="133">
        <v>42646</v>
      </c>
      <c r="X45" s="10">
        <v>69.27</v>
      </c>
      <c r="Y45" s="10">
        <v>69.86</v>
      </c>
      <c r="Z45" s="10">
        <v>68.400000000000006</v>
      </c>
      <c r="AA45" s="10">
        <v>69.7</v>
      </c>
      <c r="AB45" s="95">
        <v>5168500</v>
      </c>
      <c r="AC45" s="10">
        <v>69.7</v>
      </c>
      <c r="AD45" s="2">
        <f t="shared" si="0"/>
        <v>1.4599999999999937</v>
      </c>
      <c r="AE45" s="138">
        <f t="shared" si="1"/>
        <v>-4.1434490641518718E-3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78.288000000000011</v>
      </c>
      <c r="Q46" s="2"/>
      <c r="T46" s="93" t="s">
        <v>101</v>
      </c>
      <c r="U46" s="130" t="s">
        <v>524</v>
      </c>
      <c r="W46" s="133">
        <v>42643</v>
      </c>
      <c r="X46" s="10">
        <v>69.58</v>
      </c>
      <c r="Y46" s="10">
        <v>70.47</v>
      </c>
      <c r="Z46" s="10">
        <v>68.77</v>
      </c>
      <c r="AA46" s="10">
        <v>69.989999999999995</v>
      </c>
      <c r="AB46" s="95">
        <v>4880800</v>
      </c>
      <c r="AC46" s="10">
        <v>69.989999999999995</v>
      </c>
      <c r="AD46" s="2">
        <f t="shared" si="0"/>
        <v>1.7000000000000028</v>
      </c>
      <c r="AE46" s="138">
        <f t="shared" si="1"/>
        <v>9.6653202538949934E-3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77.542400000000001</v>
      </c>
      <c r="Q47" s="2"/>
      <c r="T47" s="93" t="s">
        <v>102</v>
      </c>
      <c r="U47" s="130">
        <v>82.96</v>
      </c>
      <c r="W47" s="133">
        <v>42642</v>
      </c>
      <c r="X47" s="10">
        <v>70.260000000000005</v>
      </c>
      <c r="Y47" s="10">
        <v>70.349999999999994</v>
      </c>
      <c r="Z47" s="10">
        <v>69.16</v>
      </c>
      <c r="AA47" s="10">
        <v>69.319999999999993</v>
      </c>
      <c r="AB47" s="95">
        <v>4832200</v>
      </c>
      <c r="AC47" s="10">
        <v>69.319999999999993</v>
      </c>
      <c r="AD47" s="2">
        <f t="shared" si="0"/>
        <v>1.1899999999999977</v>
      </c>
      <c r="AE47" s="138">
        <f t="shared" si="1"/>
        <v>-1.6737588652482316E-2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76.796800000000005</v>
      </c>
      <c r="Q48" s="2"/>
      <c r="T48" s="93" t="s">
        <v>103</v>
      </c>
      <c r="U48" s="130">
        <v>0.78957599999999994</v>
      </c>
      <c r="W48" s="133">
        <v>42641</v>
      </c>
      <c r="X48" s="10">
        <v>71.33</v>
      </c>
      <c r="Y48" s="10">
        <v>71.34</v>
      </c>
      <c r="Z48" s="10">
        <v>70.39</v>
      </c>
      <c r="AA48" s="10">
        <v>70.5</v>
      </c>
      <c r="AB48" s="95">
        <v>3430800</v>
      </c>
      <c r="AC48" s="10">
        <v>70.5</v>
      </c>
      <c r="AD48" s="2">
        <f t="shared" si="0"/>
        <v>0.95000000000000284</v>
      </c>
      <c r="AE48" s="138">
        <f t="shared" si="1"/>
        <v>-1.5363128491620026E-2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76.051200000000009</v>
      </c>
      <c r="Q49" s="2"/>
      <c r="T49" s="93" t="s">
        <v>104</v>
      </c>
      <c r="U49" s="130" t="s">
        <v>394</v>
      </c>
      <c r="W49" s="133">
        <v>42640</v>
      </c>
      <c r="X49" s="10">
        <v>71.84</v>
      </c>
      <c r="Y49" s="10">
        <v>72.36</v>
      </c>
      <c r="Z49" s="10">
        <v>71.290000000000006</v>
      </c>
      <c r="AA49" s="10">
        <v>71.599999999999994</v>
      </c>
      <c r="AB49" s="95">
        <v>2416500</v>
      </c>
      <c r="AC49" s="10">
        <v>71.599999999999994</v>
      </c>
      <c r="AD49" s="2">
        <f t="shared" si="0"/>
        <v>1.0699999999999932</v>
      </c>
      <c r="AE49" s="138">
        <f t="shared" si="1"/>
        <v>-1.2554052169061469E-3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75.305599999999998</v>
      </c>
      <c r="Q50" s="2"/>
      <c r="T50" s="93"/>
      <c r="U50" s="130"/>
      <c r="W50" s="133">
        <v>42639</v>
      </c>
      <c r="X50" s="10">
        <v>71.63</v>
      </c>
      <c r="Y50" s="10">
        <v>72</v>
      </c>
      <c r="Z50" s="10">
        <v>71.5</v>
      </c>
      <c r="AA50" s="10">
        <v>71.69</v>
      </c>
      <c r="AB50" s="95">
        <v>2461600</v>
      </c>
      <c r="AC50" s="10">
        <v>71.69</v>
      </c>
      <c r="AD50" s="2">
        <f t="shared" si="0"/>
        <v>0.5</v>
      </c>
      <c r="AE50" s="138">
        <f t="shared" si="1"/>
        <v>-5.5486197808295445E-3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74.56</v>
      </c>
      <c r="Q51" s="2"/>
      <c r="T51" s="93" t="s">
        <v>105</v>
      </c>
      <c r="U51" s="130" t="s">
        <v>525</v>
      </c>
      <c r="W51" s="133">
        <v>42636</v>
      </c>
      <c r="X51" s="10">
        <v>71.27</v>
      </c>
      <c r="Y51" s="10">
        <v>72.5</v>
      </c>
      <c r="Z51" s="10">
        <v>71.260000000000005</v>
      </c>
      <c r="AA51" s="10">
        <v>72.09</v>
      </c>
      <c r="AB51" s="95">
        <v>2711800</v>
      </c>
      <c r="AC51" s="10">
        <v>72.09</v>
      </c>
      <c r="AD51" s="2">
        <f t="shared" si="0"/>
        <v>1.2399999999999949</v>
      </c>
      <c r="AE51" s="138">
        <f t="shared" si="1"/>
        <v>2.7820280984838242E-3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73.814400000000006</v>
      </c>
      <c r="Q52" s="2"/>
      <c r="T52" s="93" t="s">
        <v>106</v>
      </c>
      <c r="U52" s="130" t="s">
        <v>526</v>
      </c>
      <c r="W52" s="133">
        <v>42635</v>
      </c>
      <c r="X52" s="10">
        <v>72.39</v>
      </c>
      <c r="Y52" s="10">
        <v>72.8</v>
      </c>
      <c r="Z52" s="10">
        <v>71.59</v>
      </c>
      <c r="AA52" s="10">
        <v>71.89</v>
      </c>
      <c r="AB52" s="95">
        <v>4682900</v>
      </c>
      <c r="AC52" s="10">
        <v>71.89</v>
      </c>
      <c r="AD52" s="2">
        <f t="shared" si="0"/>
        <v>1.2099999999999937</v>
      </c>
      <c r="AE52" s="138">
        <f t="shared" si="1"/>
        <v>-4.0177334441674484E-3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73.068799999999996</v>
      </c>
      <c r="Q53" s="2"/>
      <c r="T53" s="93" t="s">
        <v>107</v>
      </c>
      <c r="U53" s="131">
        <v>1408662</v>
      </c>
      <c r="W53" s="133">
        <v>42634</v>
      </c>
      <c r="X53" s="10">
        <v>71.62</v>
      </c>
      <c r="Y53" s="10">
        <v>72.260000000000005</v>
      </c>
      <c r="Z53" s="10">
        <v>71.400000000000006</v>
      </c>
      <c r="AA53" s="10">
        <v>72.180000000000007</v>
      </c>
      <c r="AB53" s="95">
        <v>3098500</v>
      </c>
      <c r="AC53" s="10">
        <v>72.180000000000007</v>
      </c>
      <c r="AD53" s="2">
        <f t="shared" si="0"/>
        <v>0.85999999999999943</v>
      </c>
      <c r="AE53" s="138">
        <f t="shared" si="1"/>
        <v>6.4138315672059854E-3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72.3232</v>
      </c>
      <c r="T54" s="93" t="s">
        <v>110</v>
      </c>
      <c r="U54" s="131">
        <v>3930840</v>
      </c>
      <c r="W54" s="133">
        <v>42633</v>
      </c>
      <c r="X54" s="10">
        <v>71.930000000000007</v>
      </c>
      <c r="Y54" s="10">
        <v>72.31</v>
      </c>
      <c r="Z54" s="10">
        <v>71.290000000000006</v>
      </c>
      <c r="AA54" s="10">
        <v>71.72</v>
      </c>
      <c r="AB54" s="95">
        <v>2792700</v>
      </c>
      <c r="AC54" s="10">
        <v>71.72</v>
      </c>
      <c r="AD54" s="2">
        <f t="shared" si="0"/>
        <v>1.019999999999996</v>
      </c>
      <c r="AE54" s="138">
        <f t="shared" si="1"/>
        <v>-1.5313935681470214E-3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71.577600000000004</v>
      </c>
      <c r="T55" s="93" t="s">
        <v>108</v>
      </c>
      <c r="U55" s="130" t="s">
        <v>527</v>
      </c>
      <c r="W55" s="133">
        <v>42632</v>
      </c>
      <c r="X55" s="10">
        <v>71.92</v>
      </c>
      <c r="Y55" s="10">
        <v>72.47</v>
      </c>
      <c r="Z55" s="10">
        <v>71.52</v>
      </c>
      <c r="AA55" s="10">
        <v>71.83</v>
      </c>
      <c r="AB55" s="95">
        <v>4095400</v>
      </c>
      <c r="AC55" s="10">
        <v>71.83</v>
      </c>
      <c r="AD55" s="2">
        <f t="shared" si="0"/>
        <v>0.95000000000000284</v>
      </c>
      <c r="AE55" s="138">
        <f t="shared" si="1"/>
        <v>-1.112501738283922E-3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70.831999999999994</v>
      </c>
      <c r="T56" s="93" t="s">
        <v>111</v>
      </c>
      <c r="U56" s="130">
        <v>18.72</v>
      </c>
      <c r="W56" s="133">
        <v>42629</v>
      </c>
      <c r="X56" s="10">
        <v>71.89</v>
      </c>
      <c r="Y56" s="10">
        <v>72.36</v>
      </c>
      <c r="Z56" s="10">
        <v>71.11</v>
      </c>
      <c r="AA56" s="10">
        <v>71.91</v>
      </c>
      <c r="AB56" s="95">
        <v>9022600</v>
      </c>
      <c r="AC56" s="10">
        <v>71.91</v>
      </c>
      <c r="AD56" s="2">
        <f t="shared" si="0"/>
        <v>1.25</v>
      </c>
      <c r="AE56" s="138">
        <f t="shared" si="1"/>
        <v>-8.5481869571212288E-3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70.086399999999998</v>
      </c>
      <c r="T57" s="93" t="s">
        <v>112</v>
      </c>
      <c r="U57" s="130">
        <v>4.28</v>
      </c>
      <c r="W57" s="133">
        <v>42628</v>
      </c>
      <c r="X57" s="10">
        <v>71.5</v>
      </c>
      <c r="Y57" s="10">
        <v>72.61</v>
      </c>
      <c r="Z57" s="10">
        <v>71.09</v>
      </c>
      <c r="AA57" s="10">
        <v>72.53</v>
      </c>
      <c r="AB57" s="95">
        <v>4934100</v>
      </c>
      <c r="AC57" s="10">
        <v>72.53</v>
      </c>
      <c r="AD57" s="2">
        <f t="shared" si="0"/>
        <v>1.519999999999996</v>
      </c>
      <c r="AE57" s="138">
        <f t="shared" si="1"/>
        <v>1.4263739337155634E-2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69.340800000000002</v>
      </c>
      <c r="T58" s="93" t="s">
        <v>109</v>
      </c>
      <c r="U58" s="130" t="s">
        <v>528</v>
      </c>
      <c r="W58" s="133">
        <v>42627</v>
      </c>
      <c r="X58" s="10">
        <v>70.42</v>
      </c>
      <c r="Y58" s="10">
        <v>71.67</v>
      </c>
      <c r="Z58" s="10">
        <v>70.25</v>
      </c>
      <c r="AA58" s="10">
        <v>71.510000000000005</v>
      </c>
      <c r="AB58" s="95">
        <v>5729800</v>
      </c>
      <c r="AC58" s="10">
        <v>71.510000000000005</v>
      </c>
      <c r="AD58" s="2">
        <f t="shared" si="0"/>
        <v>1.4200000000000017</v>
      </c>
      <c r="AE58" s="138">
        <f t="shared" si="1"/>
        <v>1.6055697641375488E-2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68.595200000000006</v>
      </c>
      <c r="W59" s="133">
        <v>42626</v>
      </c>
      <c r="X59" s="10">
        <v>71.569999999999993</v>
      </c>
      <c r="Y59" s="10">
        <v>71.709999999999994</v>
      </c>
      <c r="Z59" s="10">
        <v>70.05</v>
      </c>
      <c r="AA59" s="10">
        <v>70.38</v>
      </c>
      <c r="AB59" s="95">
        <v>4145800</v>
      </c>
      <c r="AC59" s="10">
        <v>70.38</v>
      </c>
      <c r="AD59" s="2">
        <f t="shared" si="0"/>
        <v>1.6599999999999966</v>
      </c>
      <c r="AE59" s="138">
        <f t="shared" si="1"/>
        <v>-1.9367423714644061E-2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67.849600000000009</v>
      </c>
      <c r="W60" s="133">
        <v>42625</v>
      </c>
      <c r="X60" s="10">
        <v>70.489999999999995</v>
      </c>
      <c r="Y60" s="10">
        <v>71.92</v>
      </c>
      <c r="Z60" s="10">
        <v>70.06</v>
      </c>
      <c r="AA60" s="10">
        <v>71.77</v>
      </c>
      <c r="AB60" s="95">
        <v>5023600</v>
      </c>
      <c r="AC60" s="10">
        <v>71.77</v>
      </c>
      <c r="AD60" s="2">
        <f t="shared" si="0"/>
        <v>1.8599999999999994</v>
      </c>
      <c r="AE60" s="138" t="e">
        <f t="shared" si="1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67.103999999999999</v>
      </c>
      <c r="W61" s="133">
        <v>42625</v>
      </c>
      <c r="X61" s="10" t="s">
        <v>125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70.44</v>
      </c>
      <c r="Y62" s="10">
        <v>71.3</v>
      </c>
      <c r="Z62" s="10">
        <v>70.099999999999994</v>
      </c>
      <c r="AA62" s="10">
        <v>70.58</v>
      </c>
      <c r="AB62" s="95">
        <v>5818700</v>
      </c>
      <c r="AC62" s="10">
        <v>70.33</v>
      </c>
      <c r="AD62" s="2">
        <f t="shared" si="0"/>
        <v>1.2000000000000028</v>
      </c>
      <c r="AE62" s="138">
        <f t="shared" si="1"/>
        <v>-1.2780460096564195E-3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71.239999999999995</v>
      </c>
      <c r="Y63" s="10">
        <v>71.599999999999994</v>
      </c>
      <c r="Z63" s="10">
        <v>70.44</v>
      </c>
      <c r="AA63" s="10">
        <v>70.67</v>
      </c>
      <c r="AB63" s="95">
        <v>5009600</v>
      </c>
      <c r="AC63" s="10">
        <v>70.42</v>
      </c>
      <c r="AD63" s="2">
        <f t="shared" si="0"/>
        <v>1.1599999999999966</v>
      </c>
      <c r="AE63" s="138">
        <f t="shared" si="1"/>
        <v>-1.51048951048951E-2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71.959999999999994</v>
      </c>
      <c r="Y64" s="10">
        <v>72.33</v>
      </c>
      <c r="Z64" s="10">
        <v>70.87</v>
      </c>
      <c r="AA64" s="10">
        <v>71.75</v>
      </c>
      <c r="AB64" s="95">
        <v>7301300</v>
      </c>
      <c r="AC64" s="10">
        <v>71.5</v>
      </c>
      <c r="AD64" s="2">
        <f t="shared" si="0"/>
        <v>1.4599999999999937</v>
      </c>
      <c r="AE64" s="138">
        <f t="shared" si="1"/>
        <v>-3.3454139949817829E-3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73.02</v>
      </c>
      <c r="Y65" s="10">
        <v>73.5</v>
      </c>
      <c r="Z65" s="10">
        <v>71.930000000000007</v>
      </c>
      <c r="AA65" s="10">
        <v>72</v>
      </c>
      <c r="AB65" s="95">
        <v>7066000</v>
      </c>
      <c r="AC65" s="10">
        <v>71.739999999999995</v>
      </c>
      <c r="AD65" s="2">
        <f t="shared" si="0"/>
        <v>1.5699999999999932</v>
      </c>
      <c r="AE65" s="138">
        <f t="shared" si="1"/>
        <v>-1.8067341910758428E-2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42615</v>
      </c>
      <c r="X66" s="10">
        <v>73.81</v>
      </c>
      <c r="Y66" s="10">
        <v>74.349999999999994</v>
      </c>
      <c r="Z66" s="10">
        <v>72.87</v>
      </c>
      <c r="AA66" s="10">
        <v>73.319999999999993</v>
      </c>
      <c r="AB66" s="95">
        <v>4301200</v>
      </c>
      <c r="AC66" s="10">
        <v>73.06</v>
      </c>
      <c r="AD66" s="2">
        <f t="shared" si="0"/>
        <v>1.4799999999999898</v>
      </c>
      <c r="AE66" s="138">
        <f t="shared" si="1"/>
        <v>-6.256800870511392E-3</v>
      </c>
    </row>
    <row r="67" spans="1:31" x14ac:dyDescent="0.25">
      <c r="A67" s="584" t="s">
        <v>1</v>
      </c>
      <c r="B67" s="584" t="s">
        <v>2</v>
      </c>
      <c r="C67" s="584" t="s">
        <v>4</v>
      </c>
      <c r="D67" s="585" t="s">
        <v>5</v>
      </c>
      <c r="E67" s="585" t="s">
        <v>94</v>
      </c>
      <c r="F67" s="585" t="s">
        <v>60</v>
      </c>
      <c r="G67" s="584" t="s">
        <v>3</v>
      </c>
      <c r="H67" s="584" t="s">
        <v>6</v>
      </c>
      <c r="I67" s="585" t="s">
        <v>7</v>
      </c>
      <c r="J67" s="585" t="s">
        <v>95</v>
      </c>
      <c r="K67" s="585" t="s">
        <v>61</v>
      </c>
      <c r="L67" s="584" t="s">
        <v>37</v>
      </c>
      <c r="M67" s="584" t="s">
        <v>38</v>
      </c>
      <c r="W67" s="133">
        <v>42614</v>
      </c>
      <c r="X67" s="10">
        <v>73.89</v>
      </c>
      <c r="Y67" s="10">
        <v>74.39</v>
      </c>
      <c r="Z67" s="10">
        <v>73.069999999999993</v>
      </c>
      <c r="AA67" s="10">
        <v>73.78</v>
      </c>
      <c r="AB67" s="95">
        <v>5608000</v>
      </c>
      <c r="AC67" s="10">
        <v>73.52</v>
      </c>
      <c r="AD67" s="2">
        <f>Y67-Z67</f>
        <v>1.3200000000000074</v>
      </c>
      <c r="AE67" s="138" t="e">
        <f>AC67/#REF!-1</f>
        <v>#REF!</v>
      </c>
    </row>
    <row r="68" spans="1:31" x14ac:dyDescent="0.25">
      <c r="A68" s="586" t="s">
        <v>310</v>
      </c>
      <c r="B68" s="565">
        <v>42619</v>
      </c>
      <c r="C68" s="566">
        <v>20</v>
      </c>
      <c r="D68" s="568">
        <v>72.08</v>
      </c>
      <c r="E68" s="568">
        <v>0</v>
      </c>
      <c r="F68" s="568">
        <f>C68*D68+E68</f>
        <v>1441.6</v>
      </c>
      <c r="G68" s="565">
        <v>42683</v>
      </c>
      <c r="H68" s="587">
        <v>35</v>
      </c>
      <c r="I68" s="568">
        <v>71.36</v>
      </c>
      <c r="J68" s="568">
        <v>0.05</v>
      </c>
      <c r="K68" s="568">
        <f>H68*I68-J68</f>
        <v>2497.5499999999997</v>
      </c>
      <c r="L68" s="565">
        <v>42642</v>
      </c>
      <c r="M68" s="568">
        <v>10</v>
      </c>
      <c r="W68" s="133">
        <v>42613</v>
      </c>
      <c r="X68" s="10">
        <v>75.17</v>
      </c>
      <c r="Y68" s="10">
        <v>75.25</v>
      </c>
      <c r="Z68" s="10">
        <v>73.19</v>
      </c>
      <c r="AA68" s="10">
        <v>73.41</v>
      </c>
      <c r="AB68" s="95">
        <v>9670000</v>
      </c>
      <c r="AC68" s="10">
        <v>73.150000000000006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8" t="s">
        <v>71</v>
      </c>
      <c r="B69" s="565">
        <v>42621</v>
      </c>
      <c r="C69" s="566">
        <v>20</v>
      </c>
      <c r="D69" s="568">
        <v>70.45</v>
      </c>
      <c r="E69" s="568">
        <v>0</v>
      </c>
      <c r="F69" s="568">
        <f>C69*D69+E69</f>
        <v>1409</v>
      </c>
      <c r="G69" s="565">
        <v>42684</v>
      </c>
      <c r="H69" s="587">
        <v>30</v>
      </c>
      <c r="I69" s="568">
        <v>73.28</v>
      </c>
      <c r="J69" s="568">
        <v>0.05</v>
      </c>
      <c r="K69" s="568">
        <f>H69*I69-J69</f>
        <v>2198.35</v>
      </c>
      <c r="L69" s="566"/>
      <c r="M69" s="566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6"/>
      <c r="B70" s="565">
        <v>42648</v>
      </c>
      <c r="C70" s="566">
        <v>25</v>
      </c>
      <c r="D70" s="568">
        <v>67.88</v>
      </c>
      <c r="E70" s="568">
        <v>0</v>
      </c>
      <c r="F70" s="568">
        <f>C70*D70+E70</f>
        <v>1697</v>
      </c>
      <c r="G70" s="565"/>
      <c r="H70" s="587"/>
      <c r="I70" s="568"/>
      <c r="J70" s="568"/>
      <c r="K70" s="568"/>
      <c r="L70" s="566"/>
      <c r="M70" s="566"/>
    </row>
    <row r="71" spans="1:31" x14ac:dyDescent="0.25">
      <c r="A71" s="566"/>
      <c r="B71" s="565"/>
      <c r="C71" s="566"/>
      <c r="D71" s="568"/>
      <c r="E71" s="568"/>
      <c r="F71" s="568"/>
      <c r="G71" s="566"/>
      <c r="H71" s="587"/>
      <c r="I71" s="568"/>
      <c r="J71" s="568"/>
      <c r="K71" s="568"/>
      <c r="L71" s="566"/>
      <c r="M71" s="566"/>
    </row>
    <row r="72" spans="1:31" x14ac:dyDescent="0.25">
      <c r="A72" s="566"/>
      <c r="B72" s="565"/>
      <c r="C72" s="566"/>
      <c r="D72" s="568"/>
      <c r="E72" s="568"/>
      <c r="F72" s="568"/>
      <c r="G72" s="566"/>
      <c r="H72" s="587"/>
      <c r="I72" s="568"/>
      <c r="J72" s="568"/>
      <c r="K72" s="568"/>
      <c r="L72" s="566"/>
      <c r="M72" s="566"/>
    </row>
    <row r="73" spans="1:31" x14ac:dyDescent="0.25">
      <c r="A73" s="566"/>
      <c r="B73" s="566"/>
      <c r="C73" s="566"/>
      <c r="D73" s="568"/>
      <c r="E73" s="568"/>
      <c r="F73" s="568"/>
      <c r="G73" s="566"/>
      <c r="H73" s="587"/>
      <c r="I73" s="568"/>
      <c r="J73" s="568"/>
      <c r="K73" s="568"/>
      <c r="L73" s="566"/>
      <c r="M73" s="566"/>
    </row>
    <row r="74" spans="1:31" x14ac:dyDescent="0.25">
      <c r="A74" s="566"/>
      <c r="B74" s="566"/>
      <c r="C74" s="566"/>
      <c r="D74" s="568"/>
      <c r="E74" s="568"/>
      <c r="F74" s="568"/>
      <c r="G74" s="566"/>
      <c r="H74" s="587"/>
      <c r="I74" s="568"/>
      <c r="J74" s="568"/>
      <c r="K74" s="568"/>
      <c r="L74" s="566"/>
      <c r="M74" s="566"/>
    </row>
    <row r="75" spans="1:31" x14ac:dyDescent="0.25">
      <c r="A75" s="566"/>
      <c r="B75" s="566"/>
      <c r="C75" s="566"/>
      <c r="D75" s="568"/>
      <c r="E75" s="568"/>
      <c r="F75" s="568"/>
      <c r="G75" s="566"/>
      <c r="H75" s="587"/>
      <c r="I75" s="568"/>
      <c r="J75" s="568"/>
      <c r="K75" s="568"/>
      <c r="L75" s="566"/>
      <c r="M75" s="566"/>
    </row>
    <row r="76" spans="1:31" x14ac:dyDescent="0.25">
      <c r="A76" s="566"/>
      <c r="B76" s="566"/>
      <c r="C76" s="566"/>
      <c r="D76" s="568"/>
      <c r="E76" s="568"/>
      <c r="F76" s="568"/>
      <c r="G76" s="566"/>
      <c r="H76" s="587"/>
      <c r="I76" s="568"/>
      <c r="J76" s="568"/>
      <c r="K76" s="568"/>
      <c r="L76" s="566"/>
      <c r="M76" s="566"/>
    </row>
    <row r="77" spans="1:31" x14ac:dyDescent="0.25">
      <c r="A77" s="566"/>
      <c r="B77" s="566"/>
      <c r="C77" s="566"/>
      <c r="D77" s="568"/>
      <c r="E77" s="568"/>
      <c r="F77" s="568"/>
      <c r="G77" s="566"/>
      <c r="H77" s="587"/>
      <c r="I77" s="568"/>
      <c r="J77" s="568"/>
      <c r="K77" s="568"/>
      <c r="L77" s="566"/>
      <c r="M77" s="566"/>
    </row>
    <row r="78" spans="1:31" x14ac:dyDescent="0.25">
      <c r="A78" s="566"/>
      <c r="B78" s="566"/>
      <c r="C78" s="566"/>
      <c r="D78" s="568"/>
      <c r="E78" s="568"/>
      <c r="F78" s="568"/>
      <c r="G78" s="566"/>
      <c r="H78" s="587"/>
      <c r="I78" s="568"/>
      <c r="J78" s="568"/>
      <c r="K78" s="568"/>
      <c r="L78" s="566"/>
      <c r="M78" s="566"/>
    </row>
    <row r="79" spans="1:31" x14ac:dyDescent="0.25">
      <c r="A79" s="566"/>
      <c r="B79" s="566"/>
      <c r="C79" s="566"/>
      <c r="D79" s="568"/>
      <c r="E79" s="568"/>
      <c r="F79" s="568"/>
      <c r="G79" s="566"/>
      <c r="H79" s="587"/>
      <c r="I79" s="568"/>
      <c r="J79" s="568"/>
      <c r="K79" s="568"/>
      <c r="L79" s="566"/>
      <c r="M79" s="566"/>
    </row>
    <row r="80" spans="1:31" x14ac:dyDescent="0.25">
      <c r="A80" s="566"/>
      <c r="B80" s="566"/>
      <c r="C80" s="566"/>
      <c r="D80" s="568"/>
      <c r="E80" s="568"/>
      <c r="F80" s="568"/>
      <c r="G80" s="566"/>
      <c r="H80" s="587"/>
      <c r="I80" s="568"/>
      <c r="J80" s="568"/>
      <c r="K80" s="568"/>
      <c r="L80" s="566"/>
      <c r="M80" s="566"/>
    </row>
    <row r="81" spans="1:13" x14ac:dyDescent="0.25">
      <c r="A81" s="566"/>
      <c r="B81" s="566"/>
      <c r="C81" s="566"/>
      <c r="D81" s="568"/>
      <c r="E81" s="568"/>
      <c r="F81" s="568"/>
      <c r="G81" s="566"/>
      <c r="H81" s="587"/>
      <c r="I81" s="568"/>
      <c r="J81" s="568"/>
      <c r="K81" s="568"/>
      <c r="L81" s="566"/>
      <c r="M81" s="566"/>
    </row>
    <row r="82" spans="1:13" x14ac:dyDescent="0.25">
      <c r="A82" s="566"/>
      <c r="B82" s="566"/>
      <c r="C82" s="566"/>
      <c r="D82" s="568"/>
      <c r="E82" s="568"/>
      <c r="F82" s="568"/>
      <c r="G82" s="566"/>
      <c r="H82" s="587"/>
      <c r="I82" s="568"/>
      <c r="J82" s="568"/>
      <c r="K82" s="568"/>
      <c r="L82" s="566"/>
      <c r="M82" s="566"/>
    </row>
    <row r="83" spans="1:13" x14ac:dyDescent="0.25">
      <c r="A83" s="566"/>
      <c r="B83" s="566"/>
      <c r="C83" s="566"/>
      <c r="D83" s="568"/>
      <c r="E83" s="568"/>
      <c r="F83" s="568"/>
      <c r="G83" s="566"/>
      <c r="H83" s="566"/>
      <c r="I83" s="568"/>
      <c r="J83" s="568"/>
      <c r="K83" s="568"/>
      <c r="L83" s="566"/>
      <c r="M83" s="566"/>
    </row>
    <row r="84" spans="1:13" x14ac:dyDescent="0.25">
      <c r="A84" s="589" t="s">
        <v>81</v>
      </c>
      <c r="B84" s="590"/>
      <c r="C84" s="590">
        <f>SUM(C68:C72)</f>
        <v>65</v>
      </c>
      <c r="D84" s="591"/>
      <c r="E84" s="591"/>
      <c r="F84" s="591">
        <f>SUM(F68:F72)</f>
        <v>4547.6000000000004</v>
      </c>
      <c r="G84" s="590"/>
      <c r="H84" s="613">
        <f>SUM(H68:H71)</f>
        <v>65</v>
      </c>
      <c r="I84" s="591"/>
      <c r="J84" s="591"/>
      <c r="K84" s="591">
        <f>SUM(K68:K71)</f>
        <v>4695.8999999999996</v>
      </c>
      <c r="L84" s="590"/>
      <c r="M84" s="591">
        <f>SUM(M68:M76)</f>
        <v>10</v>
      </c>
    </row>
    <row r="85" spans="1:13" ht="15.75" thickBot="1" x14ac:dyDescent="0.3">
      <c r="A85" s="592" t="s">
        <v>201</v>
      </c>
      <c r="B85" s="593"/>
      <c r="C85" s="594">
        <f>SumByColor($A$19,C68:C83)</f>
        <v>0</v>
      </c>
      <c r="D85" s="594"/>
      <c r="E85" s="594"/>
      <c r="F85" s="595">
        <f>SumByColor($A$19,F68:F83)</f>
        <v>0</v>
      </c>
      <c r="G85" s="594"/>
      <c r="H85" s="594">
        <f>SumByColor($A$19,H68:H83)</f>
        <v>0</v>
      </c>
      <c r="I85" s="594"/>
      <c r="J85" s="594"/>
      <c r="K85" s="595">
        <f>SumByColor($A$19,K69:K83)</f>
        <v>0</v>
      </c>
      <c r="L85" s="594"/>
      <c r="M85" s="59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29.66</v>
      </c>
      <c r="Y2" s="40">
        <v>29.73</v>
      </c>
      <c r="Z2" s="40">
        <v>29.3</v>
      </c>
      <c r="AA2" s="367">
        <v>29.38</v>
      </c>
      <c r="AB2" s="95">
        <v>358400</v>
      </c>
      <c r="AC2" s="243">
        <v>29.38</v>
      </c>
      <c r="AD2" s="2">
        <f>Y2-Z2</f>
        <v>0.42999999999999972</v>
      </c>
      <c r="AE2" s="138">
        <f>AC2/AC3-1</f>
        <v>-9.7741826761038597E-3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42705</v>
      </c>
      <c r="X3" s="367">
        <v>30.02</v>
      </c>
      <c r="Y3" s="40">
        <v>30.17</v>
      </c>
      <c r="Z3" s="40">
        <v>29.4</v>
      </c>
      <c r="AA3" s="367">
        <v>29.67</v>
      </c>
      <c r="AB3" s="95">
        <v>496200</v>
      </c>
      <c r="AC3" s="243">
        <v>29.67</v>
      </c>
      <c r="AD3" s="2">
        <f>Y3-Z3</f>
        <v>0.77000000000000313</v>
      </c>
      <c r="AE3" s="138">
        <f>AC3/AC4-1</f>
        <v>-1.5593895155938897E-2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29.38</v>
      </c>
      <c r="R4" s="524">
        <v>-9.7999999999999997E-3</v>
      </c>
      <c r="T4" s="121"/>
      <c r="W4" s="94"/>
      <c r="X4" s="367">
        <v>30.53</v>
      </c>
      <c r="Y4" s="40">
        <v>30.79</v>
      </c>
      <c r="Z4" s="40">
        <v>30.1</v>
      </c>
      <c r="AA4" s="367">
        <v>30.14</v>
      </c>
      <c r="AB4" s="95">
        <v>552900</v>
      </c>
      <c r="AC4" s="243">
        <v>30.14</v>
      </c>
      <c r="AD4" s="2">
        <f t="shared" ref="AD4:AD67" si="0">Y4-Z4</f>
        <v>0.68999999999999773</v>
      </c>
      <c r="AE4" s="138">
        <f t="shared" ref="AE4:AE67" si="1">AC4/AC5-1</f>
        <v>-1.1479173499508E-2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1469</v>
      </c>
      <c r="W5" s="94">
        <v>42703</v>
      </c>
      <c r="X5" s="367">
        <v>30.34</v>
      </c>
      <c r="Y5" s="40">
        <v>31.37</v>
      </c>
      <c r="Z5" s="40">
        <v>30.31</v>
      </c>
      <c r="AA5" s="367">
        <v>30.49</v>
      </c>
      <c r="AB5" s="95">
        <v>844600</v>
      </c>
      <c r="AC5" s="243">
        <v>30.49</v>
      </c>
      <c r="AD5" s="2">
        <f t="shared" si="0"/>
        <v>1.0600000000000023</v>
      </c>
      <c r="AE5" s="138">
        <f t="shared" si="1"/>
        <v>2.2468142186451878E-2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42702</v>
      </c>
      <c r="X6" s="367">
        <v>29.97</v>
      </c>
      <c r="Y6" s="40">
        <v>30.26</v>
      </c>
      <c r="Z6" s="40">
        <v>29.66</v>
      </c>
      <c r="AA6" s="367">
        <v>29.82</v>
      </c>
      <c r="AB6" s="95">
        <v>472600</v>
      </c>
      <c r="AC6" s="243">
        <v>29.82</v>
      </c>
      <c r="AD6" s="2">
        <f t="shared" si="0"/>
        <v>0.60000000000000142</v>
      </c>
      <c r="AE6" s="138">
        <f t="shared" si="1"/>
        <v>-5.3368912608405816E-3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-90</v>
      </c>
      <c r="R7">
        <v>50</v>
      </c>
      <c r="T7" s="85"/>
      <c r="W7" s="94">
        <v>42699</v>
      </c>
      <c r="X7" s="367">
        <v>30.05</v>
      </c>
      <c r="Y7" s="40">
        <v>30.16</v>
      </c>
      <c r="Z7" s="40">
        <v>29.76</v>
      </c>
      <c r="AA7" s="367">
        <v>29.98</v>
      </c>
      <c r="AB7" s="95">
        <v>286900</v>
      </c>
      <c r="AC7" s="243">
        <v>29.98</v>
      </c>
      <c r="AD7" s="2">
        <f t="shared" si="0"/>
        <v>0.39999999999999858</v>
      </c>
      <c r="AE7" s="138">
        <f t="shared" si="1"/>
        <v>-1.997336884154377E-3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-90</v>
      </c>
      <c r="W8" s="94">
        <v>42697</v>
      </c>
      <c r="X8" s="367">
        <v>29.84</v>
      </c>
      <c r="Y8" s="40">
        <v>30.16</v>
      </c>
      <c r="Z8" s="40">
        <v>29.72</v>
      </c>
      <c r="AA8" s="367">
        <v>30.04</v>
      </c>
      <c r="AB8" s="95">
        <v>449300</v>
      </c>
      <c r="AC8" s="243">
        <v>30.04</v>
      </c>
      <c r="AD8" s="2">
        <f t="shared" si="0"/>
        <v>0.44000000000000128</v>
      </c>
      <c r="AE8" s="138">
        <f t="shared" si="1"/>
        <v>5.6913290927351756E-3</v>
      </c>
    </row>
    <row r="9" spans="1:40" x14ac:dyDescent="0.25">
      <c r="O9" s="11" t="s">
        <v>219</v>
      </c>
      <c r="P9"/>
      <c r="Q9" s="138">
        <f>IF(Q2=0, 0, Q8/Q6)</f>
        <v>-5.7729313662604233E-2</v>
      </c>
      <c r="W9" s="94">
        <v>42696</v>
      </c>
      <c r="X9" s="367">
        <v>29.71</v>
      </c>
      <c r="Y9" s="40">
        <v>30.01</v>
      </c>
      <c r="Z9" s="40">
        <v>29.44</v>
      </c>
      <c r="AA9" s="367">
        <v>29.87</v>
      </c>
      <c r="AB9" s="95">
        <v>524400</v>
      </c>
      <c r="AC9" s="243">
        <v>29.87</v>
      </c>
      <c r="AD9" s="2">
        <f t="shared" si="0"/>
        <v>0.57000000000000028</v>
      </c>
      <c r="AE9" s="138">
        <f t="shared" si="1"/>
        <v>8.0998987512657106E-3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42695</v>
      </c>
      <c r="X10" s="367">
        <v>29.46</v>
      </c>
      <c r="Y10" s="40">
        <v>29.8</v>
      </c>
      <c r="Z10" s="40">
        <v>29.07</v>
      </c>
      <c r="AA10" s="367">
        <v>29.63</v>
      </c>
      <c r="AB10" s="95">
        <v>500100</v>
      </c>
      <c r="AC10" s="243">
        <v>29.63</v>
      </c>
      <c r="AD10" s="2">
        <f t="shared" si="0"/>
        <v>0.73000000000000043</v>
      </c>
      <c r="AE10" s="138">
        <f t="shared" si="1"/>
        <v>4.0664181633343066E-3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30</v>
      </c>
      <c r="Y11" s="40">
        <v>30.16</v>
      </c>
      <c r="Z11" s="40">
        <v>29.44</v>
      </c>
      <c r="AA11" s="367">
        <v>29.51</v>
      </c>
      <c r="AB11" s="95">
        <v>489500</v>
      </c>
      <c r="AC11" s="243">
        <v>29.51</v>
      </c>
      <c r="AD11" s="2">
        <f t="shared" si="0"/>
        <v>0.71999999999999886</v>
      </c>
      <c r="AE11" s="138">
        <f t="shared" si="1"/>
        <v>-1.205222631402747E-2</v>
      </c>
      <c r="AK11" s="234"/>
      <c r="AN11" s="234"/>
    </row>
    <row r="12" spans="1:40" x14ac:dyDescent="0.25">
      <c r="W12" s="94">
        <v>42691</v>
      </c>
      <c r="X12" s="367">
        <v>29.83</v>
      </c>
      <c r="Y12" s="40">
        <v>30.18</v>
      </c>
      <c r="Z12" s="40">
        <v>29.65</v>
      </c>
      <c r="AA12" s="367">
        <v>29.87</v>
      </c>
      <c r="AB12" s="95">
        <v>412000</v>
      </c>
      <c r="AC12" s="243">
        <v>29.87</v>
      </c>
      <c r="AD12" s="2">
        <f t="shared" si="0"/>
        <v>0.53000000000000114</v>
      </c>
      <c r="AE12" s="138">
        <f t="shared" si="1"/>
        <v>4.3712172158709706E-3</v>
      </c>
    </row>
    <row r="13" spans="1:40" x14ac:dyDescent="0.25">
      <c r="W13" s="94">
        <v>42690</v>
      </c>
      <c r="X13" s="367">
        <v>29.47</v>
      </c>
      <c r="Y13" s="40">
        <v>29.88</v>
      </c>
      <c r="Z13" s="40">
        <v>29.41</v>
      </c>
      <c r="AA13" s="367">
        <v>29.74</v>
      </c>
      <c r="AB13" s="95">
        <v>690700</v>
      </c>
      <c r="AC13" s="243">
        <v>29.74</v>
      </c>
      <c r="AD13" s="2">
        <f t="shared" si="0"/>
        <v>0.46999999999999886</v>
      </c>
      <c r="AE13" s="138">
        <f t="shared" si="1"/>
        <v>1.0190217391304213E-2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29.89</v>
      </c>
      <c r="Y14" s="40">
        <v>30.22</v>
      </c>
      <c r="Z14" s="40">
        <v>29.38</v>
      </c>
      <c r="AA14" s="367">
        <v>29.44</v>
      </c>
      <c r="AB14" s="95">
        <v>679600</v>
      </c>
      <c r="AC14" s="243">
        <v>29.44</v>
      </c>
      <c r="AD14" s="2">
        <f t="shared" si="0"/>
        <v>0.83999999999999986</v>
      </c>
      <c r="AE14" s="138">
        <f t="shared" si="1"/>
        <v>-1.0420168067226898E-2</v>
      </c>
    </row>
    <row r="15" spans="1:40" x14ac:dyDescent="0.25">
      <c r="W15" s="94">
        <v>42688</v>
      </c>
      <c r="X15" s="367">
        <v>29.22</v>
      </c>
      <c r="Y15" s="40">
        <v>29.89</v>
      </c>
      <c r="Z15" s="40">
        <v>29.07</v>
      </c>
      <c r="AA15" s="367">
        <v>29.75</v>
      </c>
      <c r="AB15" s="95">
        <v>1502100</v>
      </c>
      <c r="AC15" s="243">
        <v>29.75</v>
      </c>
      <c r="AD15" s="2">
        <f t="shared" si="0"/>
        <v>0.82000000000000028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42685</v>
      </c>
      <c r="X16" s="367">
        <v>29.47</v>
      </c>
      <c r="Y16" s="40">
        <v>29.65</v>
      </c>
      <c r="Z16" s="40">
        <v>29.08</v>
      </c>
      <c r="AA16" s="367">
        <v>29.24</v>
      </c>
      <c r="AB16" s="95">
        <v>574200</v>
      </c>
      <c r="AC16" s="243">
        <v>29.24</v>
      </c>
      <c r="AD16" s="2">
        <f t="shared" si="0"/>
        <v>0.57000000000000028</v>
      </c>
      <c r="AE16" s="138">
        <f t="shared" si="1"/>
        <v>-9.1494408675026895E-3</v>
      </c>
    </row>
    <row r="17" spans="1:40" x14ac:dyDescent="0.25">
      <c r="W17" s="94">
        <v>42684</v>
      </c>
      <c r="X17" s="367">
        <v>29.52</v>
      </c>
      <c r="Y17" s="40">
        <v>29.7</v>
      </c>
      <c r="Z17" s="40">
        <v>29.21</v>
      </c>
      <c r="AA17" s="367">
        <v>29.51</v>
      </c>
      <c r="AB17" s="95">
        <v>750300</v>
      </c>
      <c r="AC17" s="243">
        <v>29.51</v>
      </c>
      <c r="AD17" s="2">
        <f t="shared" si="0"/>
        <v>0.48999999999999844</v>
      </c>
      <c r="AE17" s="138">
        <f t="shared" si="1"/>
        <v>5.1089918256130851E-3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28.7</v>
      </c>
      <c r="Y18" s="40">
        <v>29.59</v>
      </c>
      <c r="Z18" s="40">
        <v>28.27</v>
      </c>
      <c r="AA18" s="367">
        <v>29.36</v>
      </c>
      <c r="AB18" s="95">
        <v>738100</v>
      </c>
      <c r="AC18" s="243">
        <v>29.36</v>
      </c>
      <c r="AD18" s="2">
        <f t="shared" si="0"/>
        <v>1.3200000000000003</v>
      </c>
      <c r="AE18" s="138">
        <f t="shared" si="1"/>
        <v>-2.7173913043478937E-3</v>
      </c>
    </row>
    <row r="19" spans="1:40" x14ac:dyDescent="0.25">
      <c r="W19" s="94">
        <v>42682</v>
      </c>
      <c r="X19" s="367">
        <v>30.02</v>
      </c>
      <c r="Y19" s="40">
        <v>31.72</v>
      </c>
      <c r="Z19" s="40">
        <v>29.35</v>
      </c>
      <c r="AA19" s="367">
        <v>29.44</v>
      </c>
      <c r="AB19" s="95">
        <v>3219600</v>
      </c>
      <c r="AC19" s="243">
        <v>29.44</v>
      </c>
      <c r="AD19" s="2">
        <f t="shared" si="0"/>
        <v>2.3699999999999974</v>
      </c>
      <c r="AE19" s="138">
        <f t="shared" si="1"/>
        <v>3.26201332865661E-2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30.04</v>
      </c>
      <c r="Y20" s="40">
        <v>30.26</v>
      </c>
      <c r="Z20" s="40">
        <v>28.32</v>
      </c>
      <c r="AA20" s="367">
        <v>28.51</v>
      </c>
      <c r="AB20" s="95">
        <v>1914800</v>
      </c>
      <c r="AC20" s="243">
        <v>28.51</v>
      </c>
      <c r="AD20" s="2">
        <f t="shared" si="0"/>
        <v>1.9400000000000013</v>
      </c>
      <c r="AE20" s="138">
        <f t="shared" si="1"/>
        <v>-5.7208994708994654E-2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42678</v>
      </c>
      <c r="X21" s="367">
        <v>30.18</v>
      </c>
      <c r="Y21" s="40">
        <v>30.76</v>
      </c>
      <c r="Z21" s="40">
        <v>29.95</v>
      </c>
      <c r="AA21" s="367">
        <v>30.24</v>
      </c>
      <c r="AB21" s="95">
        <v>651000</v>
      </c>
      <c r="AC21" s="243">
        <v>30.24</v>
      </c>
      <c r="AD21" s="2">
        <f t="shared" si="0"/>
        <v>0.81000000000000227</v>
      </c>
      <c r="AE21" s="138">
        <f t="shared" si="1"/>
        <v>0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42677</v>
      </c>
      <c r="X22" s="367">
        <v>31.67</v>
      </c>
      <c r="Y22" s="40">
        <v>31.89</v>
      </c>
      <c r="Z22" s="40">
        <v>30.1</v>
      </c>
      <c r="AA22" s="367">
        <v>30.24</v>
      </c>
      <c r="AB22" s="95">
        <v>2059400</v>
      </c>
      <c r="AC22" s="243">
        <v>30.24</v>
      </c>
      <c r="AD22" s="2">
        <f t="shared" si="0"/>
        <v>1.7899999999999991</v>
      </c>
      <c r="AE22" s="138">
        <f t="shared" si="1"/>
        <v>-4.0913415794481489E-2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42676</v>
      </c>
      <c r="X23" s="367">
        <v>31.2</v>
      </c>
      <c r="Y23" s="40">
        <v>31.89</v>
      </c>
      <c r="Z23" s="40">
        <v>31.2</v>
      </c>
      <c r="AA23" s="367">
        <v>31.53</v>
      </c>
      <c r="AB23" s="95">
        <v>653700</v>
      </c>
      <c r="AC23" s="243">
        <v>31.53</v>
      </c>
      <c r="AD23" s="2">
        <f t="shared" si="0"/>
        <v>0.69000000000000128</v>
      </c>
      <c r="AE23" s="138">
        <f t="shared" si="1"/>
        <v>1.2849341471249609E-2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42675</v>
      </c>
      <c r="X24" s="367">
        <v>31.74</v>
      </c>
      <c r="Y24" s="40">
        <v>31.74</v>
      </c>
      <c r="Z24" s="40">
        <v>30.78</v>
      </c>
      <c r="AA24" s="367">
        <v>31.13</v>
      </c>
      <c r="AB24" s="95">
        <v>896800</v>
      </c>
      <c r="AC24" s="243">
        <v>31.13</v>
      </c>
      <c r="AD24" s="2">
        <f t="shared" si="0"/>
        <v>0.9599999999999973</v>
      </c>
      <c r="AE24" s="138">
        <f t="shared" si="1"/>
        <v>-2.229899497487442E-2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42674</v>
      </c>
      <c r="X25" s="367">
        <v>31.85</v>
      </c>
      <c r="Y25" s="40">
        <v>32.130000000000003</v>
      </c>
      <c r="Z25" s="40">
        <v>31.79</v>
      </c>
      <c r="AA25" s="367">
        <v>31.84</v>
      </c>
      <c r="AB25" s="95">
        <v>564700</v>
      </c>
      <c r="AC25" s="243">
        <v>31.84</v>
      </c>
      <c r="AD25" s="2">
        <f t="shared" si="0"/>
        <v>0.34000000000000341</v>
      </c>
      <c r="AE25" s="138">
        <f t="shared" si="1"/>
        <v>1.2578616352201255E-3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42671</v>
      </c>
      <c r="X26" s="367">
        <v>32.07</v>
      </c>
      <c r="Y26" s="40">
        <v>32.24</v>
      </c>
      <c r="Z26" s="40">
        <v>31.67</v>
      </c>
      <c r="AA26" s="367">
        <v>31.8</v>
      </c>
      <c r="AB26" s="95">
        <v>400000</v>
      </c>
      <c r="AC26" s="243">
        <v>31.8</v>
      </c>
      <c r="AD26" s="2">
        <f t="shared" si="0"/>
        <v>0.57000000000000028</v>
      </c>
      <c r="AE26" s="138">
        <f t="shared" si="1"/>
        <v>-6.2499999999999778E-3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42670</v>
      </c>
      <c r="X27" s="367">
        <v>32.17</v>
      </c>
      <c r="Y27" s="40">
        <v>32.75</v>
      </c>
      <c r="Z27" s="40">
        <v>31.92</v>
      </c>
      <c r="AA27" s="367">
        <v>32</v>
      </c>
      <c r="AB27" s="95">
        <v>636100</v>
      </c>
      <c r="AC27" s="243">
        <v>32</v>
      </c>
      <c r="AD27" s="2">
        <f t="shared" si="0"/>
        <v>0.82999999999999829</v>
      </c>
      <c r="AE27" s="138">
        <f t="shared" si="1"/>
        <v>-1.2484394506866447E-3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42669</v>
      </c>
      <c r="X28" s="367">
        <v>32.090000000000003</v>
      </c>
      <c r="Y28" s="40">
        <v>32.450000000000003</v>
      </c>
      <c r="Z28" s="40">
        <v>31.95</v>
      </c>
      <c r="AA28" s="367">
        <v>32.04</v>
      </c>
      <c r="AB28" s="95">
        <v>453100</v>
      </c>
      <c r="AC28" s="243">
        <v>32.04</v>
      </c>
      <c r="AD28" s="2">
        <f t="shared" si="0"/>
        <v>0.50000000000000355</v>
      </c>
      <c r="AE28" s="138">
        <f t="shared" si="1"/>
        <v>-6.5116279069767913E-3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42668</v>
      </c>
      <c r="X29" s="367">
        <v>32.43</v>
      </c>
      <c r="Y29" s="40">
        <v>32.75</v>
      </c>
      <c r="Z29" s="40">
        <v>32.119999999999997</v>
      </c>
      <c r="AA29" s="367">
        <v>32.25</v>
      </c>
      <c r="AB29" s="95">
        <v>603900</v>
      </c>
      <c r="AC29" s="243">
        <v>32.25</v>
      </c>
      <c r="AD29" s="2">
        <f t="shared" si="0"/>
        <v>0.63000000000000256</v>
      </c>
      <c r="AE29" s="138">
        <f t="shared" si="1"/>
        <v>-3.3992583436340817E-3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42667</v>
      </c>
      <c r="X30" s="367">
        <v>32.299999999999997</v>
      </c>
      <c r="Y30" s="40">
        <v>32.630000000000003</v>
      </c>
      <c r="Z30" s="40">
        <v>32.19</v>
      </c>
      <c r="AA30" s="367">
        <v>32.36</v>
      </c>
      <c r="AB30" s="95">
        <v>498200</v>
      </c>
      <c r="AC30" s="243">
        <v>32.36</v>
      </c>
      <c r="AD30" s="2">
        <f t="shared" si="0"/>
        <v>0.44000000000000483</v>
      </c>
      <c r="AE30" s="138">
        <f t="shared" si="1"/>
        <v>2.1678538247136281E-3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42664</v>
      </c>
      <c r="X31" s="367">
        <v>32.53</v>
      </c>
      <c r="Y31" s="40">
        <v>32.68</v>
      </c>
      <c r="Z31" s="40">
        <v>32.200000000000003</v>
      </c>
      <c r="AA31" s="367">
        <v>32.29</v>
      </c>
      <c r="AB31" s="95">
        <v>393100</v>
      </c>
      <c r="AC31" s="243">
        <v>32.29</v>
      </c>
      <c r="AD31" s="2">
        <f t="shared" si="0"/>
        <v>0.47999999999999687</v>
      </c>
      <c r="AE31" s="138">
        <f t="shared" si="1"/>
        <v>-3.7025609379820468E-3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42663</v>
      </c>
      <c r="X32" s="367">
        <v>32.130000000000003</v>
      </c>
      <c r="Y32" s="40">
        <v>32.56</v>
      </c>
      <c r="Z32" s="40">
        <v>32.11</v>
      </c>
      <c r="AA32" s="367">
        <v>32.409999999999997</v>
      </c>
      <c r="AB32" s="95">
        <v>494600</v>
      </c>
      <c r="AC32" s="243">
        <v>32.409999999999997</v>
      </c>
      <c r="AD32" s="2">
        <f t="shared" si="0"/>
        <v>0.45000000000000284</v>
      </c>
      <c r="AE32" s="138">
        <f t="shared" si="1"/>
        <v>5.2729528535977455E-3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32.25</v>
      </c>
      <c r="Y33" s="40">
        <v>32.79</v>
      </c>
      <c r="Z33" s="40">
        <v>31.94</v>
      </c>
      <c r="AA33" s="367">
        <v>32.24</v>
      </c>
      <c r="AB33" s="95">
        <v>464000</v>
      </c>
      <c r="AC33" s="243">
        <v>32.24</v>
      </c>
      <c r="AD33" s="2">
        <f t="shared" si="0"/>
        <v>0.84999999999999787</v>
      </c>
      <c r="AE33" s="138">
        <f t="shared" si="1"/>
        <v>-1.5484670176524329E-3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32.36</v>
      </c>
      <c r="Y34" s="40">
        <v>32.78</v>
      </c>
      <c r="Z34" s="40">
        <v>32.21</v>
      </c>
      <c r="AA34" s="367">
        <v>32.29</v>
      </c>
      <c r="AB34" s="95">
        <v>279800</v>
      </c>
      <c r="AC34" s="243">
        <v>32.29</v>
      </c>
      <c r="AD34" s="2">
        <f t="shared" si="0"/>
        <v>0.57000000000000028</v>
      </c>
      <c r="AE34" s="138">
        <f t="shared" si="1"/>
        <v>4.3545878693624918E-3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32.06</v>
      </c>
      <c r="Y35" s="40">
        <v>32.35</v>
      </c>
      <c r="Z35" s="40">
        <v>31.94</v>
      </c>
      <c r="AA35" s="367">
        <v>32.15</v>
      </c>
      <c r="AB35" s="95">
        <v>390300</v>
      </c>
      <c r="AC35" s="243">
        <v>32.15</v>
      </c>
      <c r="AD35" s="2">
        <f t="shared" si="0"/>
        <v>0.41000000000000014</v>
      </c>
      <c r="AE35" s="138">
        <f t="shared" si="1"/>
        <v>2.1820448877805099E-3</v>
      </c>
    </row>
    <row r="36" spans="1:31" x14ac:dyDescent="0.25">
      <c r="W36" s="94">
        <v>42657</v>
      </c>
      <c r="X36" s="367">
        <v>32.11</v>
      </c>
      <c r="Y36" s="40">
        <v>32.36</v>
      </c>
      <c r="Z36" s="40">
        <v>31.88</v>
      </c>
      <c r="AA36" s="367">
        <v>32.08</v>
      </c>
      <c r="AB36" s="95">
        <v>321000</v>
      </c>
      <c r="AC36" s="243">
        <v>32.08</v>
      </c>
      <c r="AD36" s="2">
        <f t="shared" si="0"/>
        <v>0.48000000000000043</v>
      </c>
      <c r="AE36" s="138">
        <f t="shared" si="1"/>
        <v>1.2484394506866447E-3</v>
      </c>
    </row>
    <row r="37" spans="1:31" x14ac:dyDescent="0.25">
      <c r="L37" t="s">
        <v>218</v>
      </c>
      <c r="M37" s="2">
        <f>M55+K55-F55</f>
        <v>0</v>
      </c>
      <c r="W37" s="94">
        <v>42656</v>
      </c>
      <c r="X37" s="367">
        <v>32.21</v>
      </c>
      <c r="Y37" s="40">
        <v>32.29</v>
      </c>
      <c r="Z37" s="40">
        <v>31.74</v>
      </c>
      <c r="AA37" s="367">
        <v>32.04</v>
      </c>
      <c r="AB37" s="95">
        <v>288700</v>
      </c>
      <c r="AC37" s="243">
        <v>32.04</v>
      </c>
      <c r="AD37" s="2">
        <f t="shared" si="0"/>
        <v>0.55000000000000071</v>
      </c>
      <c r="AE37" s="138">
        <f t="shared" si="1"/>
        <v>-7.7423350882626085E-3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32.1</v>
      </c>
      <c r="Y38" s="40">
        <v>32.479999999999997</v>
      </c>
      <c r="Z38" s="40">
        <v>32.01</v>
      </c>
      <c r="AA38" s="367">
        <v>32.29</v>
      </c>
      <c r="AB38" s="95">
        <v>533200</v>
      </c>
      <c r="AC38" s="243">
        <v>32.29</v>
      </c>
      <c r="AD38" s="2">
        <f t="shared" si="0"/>
        <v>0.46999999999999886</v>
      </c>
      <c r="AE38" s="138">
        <f t="shared" si="1"/>
        <v>1.000938379731009E-2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42654</v>
      </c>
      <c r="X39" s="367">
        <v>31.62</v>
      </c>
      <c r="Y39" s="40">
        <v>32.07</v>
      </c>
      <c r="Z39" s="40">
        <v>31.47</v>
      </c>
      <c r="AA39" s="367">
        <v>31.97</v>
      </c>
      <c r="AB39" s="95">
        <v>594500</v>
      </c>
      <c r="AC39" s="243">
        <v>31.97</v>
      </c>
      <c r="AD39" s="2">
        <f t="shared" si="0"/>
        <v>0.60000000000000142</v>
      </c>
      <c r="AE39" s="138">
        <f t="shared" si="1"/>
        <v>3.4526051475203268E-3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32.318000000000005</v>
      </c>
      <c r="R40" s="34"/>
      <c r="T40" s="97" t="s">
        <v>98</v>
      </c>
      <c r="U40" s="129">
        <v>30.04</v>
      </c>
      <c r="W40" s="94">
        <v>42653</v>
      </c>
      <c r="X40" s="367">
        <v>31.73</v>
      </c>
      <c r="Y40" s="40">
        <v>31.97</v>
      </c>
      <c r="Z40" s="40">
        <v>31.73</v>
      </c>
      <c r="AA40" s="367">
        <v>31.86</v>
      </c>
      <c r="AB40" s="95">
        <v>188700</v>
      </c>
      <c r="AC40" s="243">
        <v>31.86</v>
      </c>
      <c r="AD40" s="2">
        <f t="shared" si="0"/>
        <v>0.23999999999999844</v>
      </c>
      <c r="AE40" s="138">
        <f t="shared" si="1"/>
        <v>9.1859360152042324E-3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32.0242</v>
      </c>
      <c r="R41" s="34"/>
      <c r="T41" s="87" t="s">
        <v>99</v>
      </c>
      <c r="U41" s="130" t="s">
        <v>129</v>
      </c>
      <c r="W41" s="94">
        <v>42650</v>
      </c>
      <c r="X41" s="367">
        <v>31.58</v>
      </c>
      <c r="Y41" s="40">
        <v>31.64</v>
      </c>
      <c r="Z41" s="40">
        <v>31.28</v>
      </c>
      <c r="AA41" s="367">
        <v>31.57</v>
      </c>
      <c r="AB41" s="95">
        <v>304200</v>
      </c>
      <c r="AC41" s="243">
        <v>31.57</v>
      </c>
      <c r="AD41" s="2">
        <f t="shared" si="0"/>
        <v>0.35999999999999943</v>
      </c>
      <c r="AE41" s="138">
        <f t="shared" si="1"/>
        <v>-1.2654223347041693E-3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31.730399999999999</v>
      </c>
      <c r="R42" s="34"/>
      <c r="T42" s="87" t="s">
        <v>100</v>
      </c>
      <c r="U42" s="130" t="s">
        <v>129</v>
      </c>
      <c r="W42" s="94">
        <v>42649</v>
      </c>
      <c r="X42" s="367">
        <v>31.88</v>
      </c>
      <c r="Y42" s="40">
        <v>31.88</v>
      </c>
      <c r="Z42" s="40">
        <v>31.5</v>
      </c>
      <c r="AA42" s="367">
        <v>31.61</v>
      </c>
      <c r="AB42" s="95">
        <v>306900</v>
      </c>
      <c r="AC42" s="243">
        <v>31.61</v>
      </c>
      <c r="AD42" s="2">
        <f t="shared" si="0"/>
        <v>0.37999999999999901</v>
      </c>
      <c r="AE42" s="138">
        <f t="shared" si="1"/>
        <v>-8.1581424537182645E-3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31.436600000000002</v>
      </c>
      <c r="R43" s="83"/>
      <c r="T43" s="87" t="s">
        <v>101</v>
      </c>
      <c r="U43" s="130" t="s">
        <v>129</v>
      </c>
      <c r="W43" s="94">
        <v>42648</v>
      </c>
      <c r="X43" s="367">
        <v>31.62</v>
      </c>
      <c r="Y43" s="40">
        <v>32.07</v>
      </c>
      <c r="Z43" s="40">
        <v>31.4</v>
      </c>
      <c r="AA43" s="367">
        <v>31.87</v>
      </c>
      <c r="AB43" s="95">
        <v>582000</v>
      </c>
      <c r="AC43" s="243">
        <v>31.87</v>
      </c>
      <c r="AD43" s="2">
        <f t="shared" si="0"/>
        <v>0.67000000000000171</v>
      </c>
      <c r="AE43" s="138">
        <f t="shared" si="1"/>
        <v>1.1746031746031838E-2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31.142800000000001</v>
      </c>
      <c r="R44" s="83"/>
      <c r="T44" s="87" t="s">
        <v>102</v>
      </c>
      <c r="U44" s="130">
        <v>36.9</v>
      </c>
      <c r="W44" s="94">
        <v>42647</v>
      </c>
      <c r="X44" s="367">
        <v>32.07</v>
      </c>
      <c r="Y44" s="40">
        <v>32.39</v>
      </c>
      <c r="Z44" s="40">
        <v>31.42</v>
      </c>
      <c r="AA44" s="367">
        <v>31.5</v>
      </c>
      <c r="AB44" s="95">
        <v>965100</v>
      </c>
      <c r="AC44" s="243">
        <v>31.5</v>
      </c>
      <c r="AD44" s="2">
        <f t="shared" si="0"/>
        <v>0.96999999999999886</v>
      </c>
      <c r="AE44" s="138">
        <f t="shared" si="1"/>
        <v>-1.6239850093691555E-2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30.849</v>
      </c>
      <c r="R45" s="83"/>
      <c r="T45" s="87" t="s">
        <v>103</v>
      </c>
      <c r="U45" s="130">
        <v>0.59882100000000005</v>
      </c>
      <c r="W45" s="94">
        <v>42646</v>
      </c>
      <c r="X45" s="367">
        <v>32.409999999999997</v>
      </c>
      <c r="Y45" s="40">
        <v>32.409999999999997</v>
      </c>
      <c r="Z45" s="40">
        <v>31.94</v>
      </c>
      <c r="AA45" s="367">
        <v>32.020000000000003</v>
      </c>
      <c r="AB45" s="95">
        <v>345600</v>
      </c>
      <c r="AC45" s="243">
        <v>32.020000000000003</v>
      </c>
      <c r="AD45" s="2">
        <f t="shared" si="0"/>
        <v>0.46999999999999531</v>
      </c>
      <c r="AE45" s="138">
        <f t="shared" si="1"/>
        <v>-9.894867037724242E-3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30.555199999999999</v>
      </c>
      <c r="R46" s="83"/>
      <c r="T46" s="87" t="s">
        <v>122</v>
      </c>
      <c r="U46" s="232" t="s">
        <v>529</v>
      </c>
      <c r="W46" s="94">
        <v>42643</v>
      </c>
      <c r="X46" s="367">
        <v>31.74</v>
      </c>
      <c r="Y46" s="40">
        <v>32.520000000000003</v>
      </c>
      <c r="Z46" s="40">
        <v>31.6</v>
      </c>
      <c r="AA46" s="367">
        <v>32.340000000000003</v>
      </c>
      <c r="AB46" s="95">
        <v>552200</v>
      </c>
      <c r="AC46" s="243">
        <v>32.340000000000003</v>
      </c>
      <c r="AD46" s="2">
        <f t="shared" si="0"/>
        <v>0.92000000000000171</v>
      </c>
      <c r="AE46" s="138">
        <f t="shared" si="1"/>
        <v>1.9546027742749272E-2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30.261399999999998</v>
      </c>
      <c r="R47" s="83"/>
      <c r="T47" s="87"/>
      <c r="U47" s="130"/>
      <c r="W47" s="94">
        <v>42642</v>
      </c>
      <c r="X47" s="367">
        <v>31.62</v>
      </c>
      <c r="Y47" s="40">
        <v>32.24</v>
      </c>
      <c r="Z47" s="40">
        <v>31.58</v>
      </c>
      <c r="AA47" s="367">
        <v>31.72</v>
      </c>
      <c r="AB47" s="95">
        <v>406400</v>
      </c>
      <c r="AC47" s="243">
        <v>31.72</v>
      </c>
      <c r="AD47" s="2">
        <f t="shared" si="0"/>
        <v>0.66000000000000369</v>
      </c>
      <c r="AE47" s="138">
        <f t="shared" si="1"/>
        <v>6.309148264984632E-4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29.967600000000001</v>
      </c>
      <c r="R48" s="83"/>
      <c r="T48" s="87" t="s">
        <v>105</v>
      </c>
      <c r="U48" s="130" t="s">
        <v>401</v>
      </c>
      <c r="W48" s="94">
        <v>42641</v>
      </c>
      <c r="X48" s="367">
        <v>32.19</v>
      </c>
      <c r="Y48" s="40">
        <v>32.5</v>
      </c>
      <c r="Z48" s="40">
        <v>31.47</v>
      </c>
      <c r="AA48" s="367">
        <v>31.7</v>
      </c>
      <c r="AB48" s="95">
        <v>603100</v>
      </c>
      <c r="AC48" s="243">
        <v>31.7</v>
      </c>
      <c r="AD48" s="2">
        <f t="shared" si="0"/>
        <v>1.0300000000000011</v>
      </c>
      <c r="AE48" s="138">
        <f t="shared" si="1"/>
        <v>-1.2461059190031265E-2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29.6738</v>
      </c>
      <c r="R49" s="83"/>
      <c r="T49" s="87" t="s">
        <v>106</v>
      </c>
      <c r="U49" s="130" t="s">
        <v>530</v>
      </c>
      <c r="W49" s="94">
        <v>42640</v>
      </c>
      <c r="X49" s="367">
        <v>31.97</v>
      </c>
      <c r="Y49" s="40">
        <v>32.56</v>
      </c>
      <c r="Z49" s="40">
        <v>31.89</v>
      </c>
      <c r="AA49" s="367">
        <v>32.1</v>
      </c>
      <c r="AB49" s="95">
        <v>580900</v>
      </c>
      <c r="AC49" s="243">
        <v>32.1</v>
      </c>
      <c r="AD49" s="2">
        <f t="shared" si="0"/>
        <v>0.67000000000000171</v>
      </c>
      <c r="AE49" s="138">
        <f t="shared" si="1"/>
        <v>2.4984384759525469E-3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29.38</v>
      </c>
      <c r="R50" s="83"/>
      <c r="T50" s="87" t="s">
        <v>107</v>
      </c>
      <c r="U50" s="131">
        <v>0</v>
      </c>
      <c r="W50" s="94">
        <v>42639</v>
      </c>
      <c r="X50" s="367">
        <v>32.090000000000003</v>
      </c>
      <c r="Y50" s="40">
        <v>32.56</v>
      </c>
      <c r="Z50" s="40">
        <v>31.9</v>
      </c>
      <c r="AA50" s="367">
        <v>32.020000000000003</v>
      </c>
      <c r="AB50" s="95">
        <v>470900</v>
      </c>
      <c r="AC50" s="243">
        <v>32.020000000000003</v>
      </c>
      <c r="AD50" s="2">
        <f t="shared" si="0"/>
        <v>0.66000000000000369</v>
      </c>
      <c r="AE50" s="138">
        <f t="shared" si="1"/>
        <v>-2.1813649111872557E-3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29.086199999999998</v>
      </c>
      <c r="R51" s="83"/>
      <c r="T51" s="87" t="s">
        <v>110</v>
      </c>
      <c r="U51" s="131">
        <v>618597</v>
      </c>
      <c r="W51" s="94">
        <v>42636</v>
      </c>
      <c r="X51" s="367">
        <v>31.91</v>
      </c>
      <c r="Y51" s="40">
        <v>32.5</v>
      </c>
      <c r="Z51" s="40">
        <v>31.91</v>
      </c>
      <c r="AA51" s="367">
        <v>32.090000000000003</v>
      </c>
      <c r="AB51" s="95">
        <v>323800</v>
      </c>
      <c r="AC51" s="243">
        <v>32.090000000000003</v>
      </c>
      <c r="AD51" s="2">
        <f t="shared" si="0"/>
        <v>0.58999999999999986</v>
      </c>
      <c r="AE51" s="138">
        <f t="shared" si="1"/>
        <v>-1.5556938394523101E-3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28.792399999999997</v>
      </c>
      <c r="R52" s="83"/>
      <c r="T52" s="87" t="s">
        <v>108</v>
      </c>
      <c r="U52" s="130" t="s">
        <v>531</v>
      </c>
      <c r="W52" s="94">
        <v>42635</v>
      </c>
      <c r="X52" s="367">
        <v>32.1</v>
      </c>
      <c r="Y52" s="40">
        <v>32.479999999999997</v>
      </c>
      <c r="Z52" s="40">
        <v>32.1</v>
      </c>
      <c r="AA52" s="367">
        <v>32.14</v>
      </c>
      <c r="AB52" s="95">
        <v>461100</v>
      </c>
      <c r="AC52" s="243">
        <v>32.14</v>
      </c>
      <c r="AD52" s="2">
        <f t="shared" si="0"/>
        <v>0.37999999999999545</v>
      </c>
      <c r="AE52" s="138">
        <f t="shared" si="1"/>
        <v>2.8081123244931838E-3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28.4986</v>
      </c>
      <c r="R53" s="83"/>
      <c r="T53" s="87" t="s">
        <v>111</v>
      </c>
      <c r="U53" s="130">
        <v>22.22</v>
      </c>
      <c r="W53" s="94">
        <v>42634</v>
      </c>
      <c r="X53" s="367">
        <v>31.8</v>
      </c>
      <c r="Y53" s="40">
        <v>32.1</v>
      </c>
      <c r="Z53" s="40">
        <v>31.52</v>
      </c>
      <c r="AA53" s="367">
        <v>32.049999999999997</v>
      </c>
      <c r="AB53" s="95">
        <v>391300</v>
      </c>
      <c r="AC53" s="243">
        <v>32.049999999999997</v>
      </c>
      <c r="AD53" s="2">
        <f t="shared" si="0"/>
        <v>0.58000000000000185</v>
      </c>
      <c r="AE53" s="138">
        <f t="shared" si="1"/>
        <v>7.8616352201257289E-3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28.204799999999999</v>
      </c>
      <c r="R54" s="83"/>
      <c r="T54" s="87" t="s">
        <v>112</v>
      </c>
      <c r="U54" s="130">
        <v>1.35</v>
      </c>
      <c r="W54" s="94">
        <v>42633</v>
      </c>
      <c r="X54" s="367">
        <v>31.73</v>
      </c>
      <c r="Y54" s="40">
        <v>31.97</v>
      </c>
      <c r="Z54" s="40">
        <v>31.59</v>
      </c>
      <c r="AA54" s="367">
        <v>31.8</v>
      </c>
      <c r="AB54" s="95">
        <v>396600</v>
      </c>
      <c r="AC54" s="243">
        <v>31.8</v>
      </c>
      <c r="AD54" s="2">
        <f t="shared" si="0"/>
        <v>0.37999999999999901</v>
      </c>
      <c r="AE54" s="138">
        <f t="shared" si="1"/>
        <v>8.8832487309644659E-3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27.910999999999998</v>
      </c>
      <c r="R55" s="83"/>
      <c r="T55" s="87" t="s">
        <v>109</v>
      </c>
      <c r="U55" s="130" t="s">
        <v>123</v>
      </c>
      <c r="W55" s="94">
        <v>42632</v>
      </c>
      <c r="X55" s="367">
        <v>31.81</v>
      </c>
      <c r="Y55" s="40">
        <v>32.01</v>
      </c>
      <c r="Z55" s="40">
        <v>31.48</v>
      </c>
      <c r="AA55" s="367">
        <v>31.52</v>
      </c>
      <c r="AB55" s="95">
        <v>591400</v>
      </c>
      <c r="AC55" s="243">
        <v>31.52</v>
      </c>
      <c r="AD55" s="2">
        <f t="shared" si="0"/>
        <v>0.52999999999999758</v>
      </c>
      <c r="AE55" s="138">
        <f t="shared" si="1"/>
        <v>-6.3051702395964249E-3</v>
      </c>
    </row>
    <row r="56" spans="1:31" x14ac:dyDescent="0.25">
      <c r="O56" s="2"/>
      <c r="P56" s="83">
        <v>0.94</v>
      </c>
      <c r="Q56" s="83">
        <f t="shared" si="11"/>
        <v>27.617199999999997</v>
      </c>
      <c r="R56" s="83"/>
      <c r="W56" s="94">
        <v>42629</v>
      </c>
      <c r="X56" s="367">
        <v>31.55</v>
      </c>
      <c r="Y56" s="40">
        <v>31.92</v>
      </c>
      <c r="Z56" s="40">
        <v>31.36</v>
      </c>
      <c r="AA56" s="367">
        <v>31.72</v>
      </c>
      <c r="AB56" s="95">
        <v>787200</v>
      </c>
      <c r="AC56" s="243">
        <v>31.72</v>
      </c>
      <c r="AD56" s="2">
        <f t="shared" si="0"/>
        <v>0.56000000000000227</v>
      </c>
      <c r="AE56" s="138">
        <f t="shared" si="1"/>
        <v>-3.1515915537350114E-4</v>
      </c>
    </row>
    <row r="57" spans="1:31" x14ac:dyDescent="0.25">
      <c r="O57" s="2"/>
      <c r="P57" s="83">
        <v>0.93</v>
      </c>
      <c r="Q57" s="83">
        <f t="shared" si="11"/>
        <v>27.323399999999999</v>
      </c>
      <c r="R57" s="83"/>
      <c r="W57" s="94">
        <v>42628</v>
      </c>
      <c r="X57" s="367">
        <v>31.85</v>
      </c>
      <c r="Y57" s="40">
        <v>31.86</v>
      </c>
      <c r="Z57" s="40">
        <v>31.4</v>
      </c>
      <c r="AA57" s="367">
        <v>31.73</v>
      </c>
      <c r="AB57" s="95">
        <v>404500</v>
      </c>
      <c r="AC57" s="243">
        <v>31.73</v>
      </c>
      <c r="AD57" s="2">
        <f t="shared" si="0"/>
        <v>0.46000000000000085</v>
      </c>
      <c r="AE57" s="138">
        <f t="shared" si="1"/>
        <v>4.1139240506329333E-3</v>
      </c>
    </row>
    <row r="58" spans="1:31" x14ac:dyDescent="0.25">
      <c r="O58" s="2"/>
      <c r="P58" s="83">
        <v>0.92</v>
      </c>
      <c r="Q58" s="83">
        <f t="shared" si="11"/>
        <v>27.029599999999999</v>
      </c>
      <c r="R58" s="83"/>
      <c r="W58" s="94">
        <v>42627</v>
      </c>
      <c r="X58" s="367">
        <v>31.61</v>
      </c>
      <c r="Y58" s="40">
        <v>31.98</v>
      </c>
      <c r="Z58" s="40">
        <v>31.51</v>
      </c>
      <c r="AA58" s="367">
        <v>31.6</v>
      </c>
      <c r="AB58" s="95">
        <v>552400</v>
      </c>
      <c r="AC58" s="243">
        <v>31.6</v>
      </c>
      <c r="AD58" s="2">
        <f t="shared" si="0"/>
        <v>0.46999999999999886</v>
      </c>
      <c r="AE58" s="138">
        <f t="shared" si="1"/>
        <v>-3.4689372437716193E-3</v>
      </c>
    </row>
    <row r="59" spans="1:31" x14ac:dyDescent="0.25">
      <c r="O59" s="2"/>
      <c r="P59" s="83">
        <v>0.91</v>
      </c>
      <c r="Q59" s="83">
        <f t="shared" si="11"/>
        <v>26.735800000000001</v>
      </c>
      <c r="R59" s="83"/>
      <c r="W59" s="94">
        <v>42626</v>
      </c>
      <c r="X59" s="367">
        <v>31.34</v>
      </c>
      <c r="Y59" s="40">
        <v>31.87</v>
      </c>
      <c r="Z59" s="40">
        <v>31.33</v>
      </c>
      <c r="AA59" s="367">
        <v>31.71</v>
      </c>
      <c r="AB59" s="95">
        <v>507200</v>
      </c>
      <c r="AC59" s="243">
        <v>31.71</v>
      </c>
      <c r="AD59" s="2">
        <f t="shared" si="0"/>
        <v>0.5400000000000027</v>
      </c>
      <c r="AE59" s="138">
        <f t="shared" si="1"/>
        <v>3.1635558367606453E-3</v>
      </c>
    </row>
    <row r="60" spans="1:31" x14ac:dyDescent="0.25">
      <c r="O60" s="2"/>
      <c r="P60" s="83">
        <v>0.9</v>
      </c>
      <c r="Q60" s="83">
        <f t="shared" si="11"/>
        <v>26.442</v>
      </c>
      <c r="R60" s="83"/>
      <c r="W60" s="94">
        <v>42625</v>
      </c>
      <c r="X60" s="367">
        <v>31.36</v>
      </c>
      <c r="Y60" s="40">
        <v>31.73</v>
      </c>
      <c r="Z60" s="40">
        <v>31.14</v>
      </c>
      <c r="AA60" s="367">
        <v>31.61</v>
      </c>
      <c r="AB60" s="95">
        <v>569600</v>
      </c>
      <c r="AC60" s="243">
        <v>31.61</v>
      </c>
      <c r="AD60" s="2">
        <f t="shared" si="0"/>
        <v>0.58999999999999986</v>
      </c>
      <c r="AE60" s="138">
        <f t="shared" si="1"/>
        <v>3.4920634920634352E-3</v>
      </c>
    </row>
    <row r="61" spans="1:31" x14ac:dyDescent="0.25">
      <c r="W61" s="94">
        <v>42622</v>
      </c>
      <c r="X61" s="367">
        <v>31.5</v>
      </c>
      <c r="Y61" s="40">
        <v>31.87</v>
      </c>
      <c r="Z61" s="40">
        <v>31.28</v>
      </c>
      <c r="AA61" s="367">
        <v>31.5</v>
      </c>
      <c r="AB61" s="95">
        <v>825700</v>
      </c>
      <c r="AC61" s="243">
        <v>31.5</v>
      </c>
      <c r="AD61" s="2">
        <f t="shared" si="0"/>
        <v>0.58999999999999986</v>
      </c>
      <c r="AE61" s="138">
        <f t="shared" si="1"/>
        <v>-4.7393364928909332E-3</v>
      </c>
    </row>
    <row r="62" spans="1:31" x14ac:dyDescent="0.25">
      <c r="W62" s="94">
        <v>42621</v>
      </c>
      <c r="X62" s="367">
        <v>31.52</v>
      </c>
      <c r="Y62" s="40">
        <v>31.75</v>
      </c>
      <c r="Z62" s="40">
        <v>31.44</v>
      </c>
      <c r="AA62" s="367">
        <v>31.65</v>
      </c>
      <c r="AB62" s="95">
        <v>551800</v>
      </c>
      <c r="AC62" s="243">
        <v>31.65</v>
      </c>
      <c r="AD62" s="2">
        <f t="shared" si="0"/>
        <v>0.30999999999999872</v>
      </c>
      <c r="AE62" s="138">
        <f t="shared" si="1"/>
        <v>4.4430339574736966E-3</v>
      </c>
    </row>
    <row r="63" spans="1:31" x14ac:dyDescent="0.25">
      <c r="W63" s="94">
        <v>42620</v>
      </c>
      <c r="X63" s="367">
        <v>31.36</v>
      </c>
      <c r="Y63" s="40">
        <v>31.61</v>
      </c>
      <c r="Z63" s="40">
        <v>31.16</v>
      </c>
      <c r="AA63" s="367">
        <v>31.51</v>
      </c>
      <c r="AB63" s="95">
        <v>410300</v>
      </c>
      <c r="AC63" s="243">
        <v>31.51</v>
      </c>
      <c r="AD63" s="2">
        <f t="shared" si="0"/>
        <v>0.44999999999999929</v>
      </c>
      <c r="AE63" s="138">
        <f t="shared" si="1"/>
        <v>7.0310003195910298E-3</v>
      </c>
    </row>
    <row r="64" spans="1:31" x14ac:dyDescent="0.25">
      <c r="W64" s="94">
        <v>42619</v>
      </c>
      <c r="X64" s="367">
        <v>31.84</v>
      </c>
      <c r="Y64" s="40">
        <v>31.95</v>
      </c>
      <c r="Z64" s="40">
        <v>30.91</v>
      </c>
      <c r="AA64" s="367">
        <v>31.29</v>
      </c>
      <c r="AB64" s="95">
        <v>651900</v>
      </c>
      <c r="AC64" s="243">
        <v>31.29</v>
      </c>
      <c r="AD64" s="2">
        <f t="shared" si="0"/>
        <v>1.0399999999999991</v>
      </c>
      <c r="AE64" s="138">
        <f t="shared" si="1"/>
        <v>-1.6037735849056656E-2</v>
      </c>
    </row>
    <row r="65" spans="23:31" x14ac:dyDescent="0.25">
      <c r="W65" s="94">
        <v>42615</v>
      </c>
      <c r="X65" s="367">
        <v>31.8</v>
      </c>
      <c r="Y65" s="40">
        <v>31.9</v>
      </c>
      <c r="Z65" s="40">
        <v>31.5</v>
      </c>
      <c r="AA65" s="367">
        <v>31.8</v>
      </c>
      <c r="AB65" s="95">
        <v>524700</v>
      </c>
      <c r="AC65" s="243">
        <v>31.8</v>
      </c>
      <c r="AD65" s="2">
        <f t="shared" si="0"/>
        <v>0.39999999999999858</v>
      </c>
      <c r="AE65" s="138">
        <f t="shared" si="1"/>
        <v>6.0107560898450263E-3</v>
      </c>
    </row>
    <row r="66" spans="23:31" x14ac:dyDescent="0.25">
      <c r="W66" s="94">
        <v>42614</v>
      </c>
      <c r="X66" s="367">
        <v>31.65</v>
      </c>
      <c r="Y66" s="40">
        <v>31.78</v>
      </c>
      <c r="Z66" s="40">
        <v>31.5</v>
      </c>
      <c r="AA66" s="367">
        <v>31.61</v>
      </c>
      <c r="AB66" s="95">
        <v>562700</v>
      </c>
      <c r="AC66" s="243">
        <v>31.61</v>
      </c>
      <c r="AD66" s="2">
        <f t="shared" si="0"/>
        <v>0.28000000000000114</v>
      </c>
      <c r="AE66" s="138">
        <f t="shared" si="1"/>
        <v>-1.2638230647709081E-3</v>
      </c>
    </row>
    <row r="67" spans="23:31" x14ac:dyDescent="0.25">
      <c r="W67" s="94">
        <v>42613</v>
      </c>
      <c r="X67" s="367">
        <v>31.6</v>
      </c>
      <c r="Y67" s="40">
        <v>31.74</v>
      </c>
      <c r="Z67" s="40">
        <v>31.45</v>
      </c>
      <c r="AA67" s="367">
        <v>31.65</v>
      </c>
      <c r="AB67" s="95">
        <v>490500</v>
      </c>
      <c r="AC67" s="243">
        <v>31.65</v>
      </c>
      <c r="AD67" s="2">
        <f t="shared" si="0"/>
        <v>0.28999999999999915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27.4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27.4</v>
      </c>
      <c r="R4" s="524">
        <v>-2.8400000000000002E-2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340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30.14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29.866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29.591999999999999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29.318000000000001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29.044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28.77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28.495999999999999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28.221999999999998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27.948</v>
      </c>
      <c r="Q49" s="2"/>
      <c r="T49" s="93" t="s">
        <v>122</v>
      </c>
      <c r="U49" s="130" t="s">
        <v>529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27.673999999999999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27.4</v>
      </c>
      <c r="Q51" s="2"/>
      <c r="T51" s="93" t="s">
        <v>105</v>
      </c>
      <c r="U51" s="130" t="s">
        <v>401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27.125999999999998</v>
      </c>
      <c r="Q52" s="2"/>
      <c r="T52" s="93" t="s">
        <v>106</v>
      </c>
      <c r="U52" s="130" t="s">
        <v>382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26.851999999999997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26.577999999999999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26.303999999999998</v>
      </c>
      <c r="T55" s="93" t="s">
        <v>108</v>
      </c>
      <c r="U55" s="130" t="s">
        <v>532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26.029999999999998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25.755999999999997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25.481999999999999</v>
      </c>
      <c r="T58" s="93" t="s">
        <v>109</v>
      </c>
      <c r="U58" s="130" t="s">
        <v>533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25.207999999999998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24.934000000000001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24.66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1" t="s">
        <v>201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337</v>
      </c>
      <c r="B2" s="522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42706</v>
      </c>
      <c r="X2" s="10">
        <v>22.22</v>
      </c>
      <c r="Y2" s="10">
        <v>22.4</v>
      </c>
      <c r="Z2" s="10">
        <v>21.02</v>
      </c>
      <c r="AA2" s="10">
        <v>21.1</v>
      </c>
      <c r="AB2" s="95">
        <v>8908200</v>
      </c>
      <c r="AC2" s="10">
        <v>21.1</v>
      </c>
      <c r="AD2">
        <f>Y2-Z2</f>
        <v>1.379999999999999</v>
      </c>
      <c r="AE2" s="138">
        <f>AC2/AC3-1</f>
        <v>-0.12010008340283562</v>
      </c>
    </row>
    <row r="3" spans="1:31" x14ac:dyDescent="0.25">
      <c r="A3" s="23" t="s">
        <v>71</v>
      </c>
      <c r="B3" s="522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42705</v>
      </c>
      <c r="X3" s="10">
        <v>23.39</v>
      </c>
      <c r="Y3" s="10">
        <v>24.17</v>
      </c>
      <c r="Z3" s="10">
        <v>23.08</v>
      </c>
      <c r="AA3" s="10">
        <v>23.98</v>
      </c>
      <c r="AB3" s="95">
        <v>3246000</v>
      </c>
      <c r="AC3" s="10">
        <v>23.98</v>
      </c>
      <c r="AD3">
        <f t="shared" ref="AD3:AD66" si="0">Y3-Z3</f>
        <v>1.0900000000000034</v>
      </c>
      <c r="AE3" s="138">
        <f t="shared" ref="AE3:AE66" si="1">AC3/AC4-1</f>
        <v>2.7861123017574041E-2</v>
      </c>
    </row>
    <row r="4" spans="1:31" x14ac:dyDescent="0.25">
      <c r="B4" s="522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21.1</v>
      </c>
      <c r="R4" s="524">
        <v>-0.1201</v>
      </c>
      <c r="T4" s="163"/>
      <c r="U4" s="1"/>
      <c r="W4" s="133">
        <v>42704</v>
      </c>
      <c r="X4" s="10">
        <v>24.04</v>
      </c>
      <c r="Y4" s="10">
        <v>24.11</v>
      </c>
      <c r="Z4" s="10">
        <v>23.06</v>
      </c>
      <c r="AA4" s="10">
        <v>23.33</v>
      </c>
      <c r="AB4" s="95">
        <v>2346700</v>
      </c>
      <c r="AC4" s="10">
        <v>23.33</v>
      </c>
      <c r="AD4">
        <f t="shared" si="0"/>
        <v>1.0500000000000007</v>
      </c>
      <c r="AE4" s="138">
        <f t="shared" si="1"/>
        <v>-2.7916666666666701E-2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6330</v>
      </c>
      <c r="W5" s="133">
        <v>42703</v>
      </c>
      <c r="X5" s="10">
        <v>23.95</v>
      </c>
      <c r="Y5" s="10">
        <v>24.6</v>
      </c>
      <c r="Z5" s="10">
        <v>23.93</v>
      </c>
      <c r="AA5" s="10">
        <v>24</v>
      </c>
      <c r="AB5" s="95">
        <v>1929600</v>
      </c>
      <c r="AC5" s="10">
        <v>24</v>
      </c>
      <c r="AD5">
        <f t="shared" si="0"/>
        <v>0.67000000000000171</v>
      </c>
      <c r="AE5" s="138">
        <f t="shared" si="1"/>
        <v>5.0251256281408363E-3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42702</v>
      </c>
      <c r="X6" s="10">
        <v>23.59</v>
      </c>
      <c r="Y6" s="10">
        <v>24.05</v>
      </c>
      <c r="Z6" s="10">
        <v>22.88</v>
      </c>
      <c r="AA6" s="10">
        <v>23.88</v>
      </c>
      <c r="AB6" s="95">
        <v>2123400</v>
      </c>
      <c r="AC6" s="10">
        <v>23.88</v>
      </c>
      <c r="AD6">
        <f t="shared" si="0"/>
        <v>1.1700000000000017</v>
      </c>
      <c r="AE6" s="138">
        <f t="shared" si="1"/>
        <v>2.5188916876572875E-3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179.98000000000047</v>
      </c>
      <c r="R7" s="30">
        <v>42716</v>
      </c>
      <c r="W7" s="133">
        <v>42699</v>
      </c>
      <c r="X7" s="10">
        <v>23.45</v>
      </c>
      <c r="Y7" s="10">
        <v>23.9</v>
      </c>
      <c r="Z7" s="10">
        <v>23.37</v>
      </c>
      <c r="AA7" s="10">
        <v>23.82</v>
      </c>
      <c r="AB7" s="95">
        <v>932400</v>
      </c>
      <c r="AC7" s="10">
        <v>23.82</v>
      </c>
      <c r="AD7">
        <f t="shared" si="0"/>
        <v>0.52999999999999758</v>
      </c>
      <c r="AE7" s="138">
        <f t="shared" si="1"/>
        <v>1.3185878349638358E-2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-165</v>
      </c>
      <c r="W8" s="133">
        <v>42697</v>
      </c>
      <c r="X8" s="10">
        <v>23.83</v>
      </c>
      <c r="Y8" s="10">
        <v>24.16</v>
      </c>
      <c r="Z8" s="10">
        <v>23.28</v>
      </c>
      <c r="AA8" s="10">
        <v>23.51</v>
      </c>
      <c r="AB8" s="95">
        <v>2260900</v>
      </c>
      <c r="AC8" s="10">
        <v>23.51</v>
      </c>
      <c r="AD8">
        <f t="shared" si="0"/>
        <v>0.87999999999999901</v>
      </c>
      <c r="AE8" s="138">
        <f t="shared" si="1"/>
        <v>-2.0824656393169549E-2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-2.5404157043879907E-2</v>
      </c>
      <c r="W9" s="133">
        <v>42696</v>
      </c>
      <c r="X9" s="10">
        <v>24.05</v>
      </c>
      <c r="Y9" s="10">
        <v>24.23</v>
      </c>
      <c r="Z9" s="10">
        <v>23.66</v>
      </c>
      <c r="AA9" s="10">
        <v>24.01</v>
      </c>
      <c r="AB9" s="95">
        <v>2326100</v>
      </c>
      <c r="AC9" s="10">
        <v>24.01</v>
      </c>
      <c r="AD9">
        <f t="shared" si="0"/>
        <v>0.57000000000000028</v>
      </c>
      <c r="AE9" s="138">
        <f t="shared" si="1"/>
        <v>-5.3852526926263522E-3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42695</v>
      </c>
      <c r="X10" s="10">
        <v>24.16</v>
      </c>
      <c r="Y10" s="10">
        <v>24.92</v>
      </c>
      <c r="Z10" s="10">
        <v>23.93</v>
      </c>
      <c r="AA10" s="10">
        <v>24.14</v>
      </c>
      <c r="AB10" s="95">
        <v>2912000</v>
      </c>
      <c r="AC10" s="10">
        <v>24.14</v>
      </c>
      <c r="AD10">
        <f t="shared" si="0"/>
        <v>0.99000000000000199</v>
      </c>
      <c r="AE10" s="138">
        <f t="shared" si="1"/>
        <v>4.1442188147544634E-4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24.53</v>
      </c>
      <c r="Y11" s="10">
        <v>25.01</v>
      </c>
      <c r="Z11" s="10">
        <v>23.96</v>
      </c>
      <c r="AA11" s="10">
        <v>24.13</v>
      </c>
      <c r="AB11" s="95">
        <v>2115400</v>
      </c>
      <c r="AC11" s="10">
        <v>24.13</v>
      </c>
      <c r="AD11">
        <f t="shared" si="0"/>
        <v>1.0500000000000007</v>
      </c>
      <c r="AE11" s="138">
        <f t="shared" si="1"/>
        <v>-1.1065573770491777E-2</v>
      </c>
    </row>
    <row r="12" spans="1:31" x14ac:dyDescent="0.25">
      <c r="H12" s="72"/>
      <c r="W12" s="133">
        <v>42691</v>
      </c>
      <c r="X12" s="10">
        <v>24.32</v>
      </c>
      <c r="Y12" s="10">
        <v>24.74</v>
      </c>
      <c r="Z12" s="10">
        <v>24.22</v>
      </c>
      <c r="AA12" s="10">
        <v>24.4</v>
      </c>
      <c r="AB12" s="95">
        <v>1870600</v>
      </c>
      <c r="AC12" s="10">
        <v>24.4</v>
      </c>
      <c r="AD12">
        <f t="shared" si="0"/>
        <v>0.51999999999999957</v>
      </c>
      <c r="AE12" s="138">
        <f t="shared" si="1"/>
        <v>1.7090454355981777E-2</v>
      </c>
    </row>
    <row r="13" spans="1:31" x14ac:dyDescent="0.25">
      <c r="H13" s="72"/>
      <c r="W13" s="133">
        <v>42690</v>
      </c>
      <c r="X13" s="10">
        <v>23.75</v>
      </c>
      <c r="Y13" s="10">
        <v>24.37</v>
      </c>
      <c r="Z13" s="10">
        <v>23.5</v>
      </c>
      <c r="AA13" s="10">
        <v>23.99</v>
      </c>
      <c r="AB13" s="95">
        <v>2000600</v>
      </c>
      <c r="AC13" s="10">
        <v>23.99</v>
      </c>
      <c r="AD13">
        <f t="shared" si="0"/>
        <v>0.87000000000000099</v>
      </c>
      <c r="AE13" s="138">
        <f t="shared" si="1"/>
        <v>1.3947590870667659E-2</v>
      </c>
    </row>
    <row r="14" spans="1:31" x14ac:dyDescent="0.25">
      <c r="H14" s="72"/>
      <c r="W14" s="133">
        <v>42689</v>
      </c>
      <c r="X14" s="10">
        <v>23.74</v>
      </c>
      <c r="Y14" s="10">
        <v>24.46</v>
      </c>
      <c r="Z14" s="10">
        <v>23.19</v>
      </c>
      <c r="AA14" s="10">
        <v>23.66</v>
      </c>
      <c r="AB14" s="95">
        <v>3068000</v>
      </c>
      <c r="AC14" s="10">
        <v>23.66</v>
      </c>
      <c r="AD14">
        <f t="shared" si="0"/>
        <v>1.2699999999999996</v>
      </c>
      <c r="AE14" s="138">
        <f t="shared" si="1"/>
        <v>3.392705682782049E-3</v>
      </c>
    </row>
    <row r="15" spans="1:31" x14ac:dyDescent="0.25">
      <c r="H15" s="72"/>
      <c r="W15" s="133">
        <v>42688</v>
      </c>
      <c r="X15" s="10">
        <v>21.9</v>
      </c>
      <c r="Y15" s="10">
        <v>23.59</v>
      </c>
      <c r="Z15" s="10">
        <v>21.5</v>
      </c>
      <c r="AA15" s="10">
        <v>23.58</v>
      </c>
      <c r="AB15" s="95">
        <v>5666200</v>
      </c>
      <c r="AC15" s="10">
        <v>23.58</v>
      </c>
      <c r="AD15">
        <f t="shared" si="0"/>
        <v>2.09</v>
      </c>
      <c r="AE15" s="138">
        <f t="shared" si="1"/>
        <v>0.11016949152542366</v>
      </c>
    </row>
    <row r="16" spans="1:31" x14ac:dyDescent="0.25">
      <c r="H16" s="72"/>
      <c r="W16" s="133">
        <v>42685</v>
      </c>
      <c r="X16" s="10">
        <v>22.24</v>
      </c>
      <c r="Y16" s="10">
        <v>22.66</v>
      </c>
      <c r="Z16" s="10">
        <v>21.02</v>
      </c>
      <c r="AA16" s="10">
        <v>21.24</v>
      </c>
      <c r="AB16" s="95">
        <v>5487600</v>
      </c>
      <c r="AC16" s="10">
        <v>21.24</v>
      </c>
      <c r="AD16">
        <f t="shared" si="0"/>
        <v>1.6400000000000006</v>
      </c>
      <c r="AE16" s="138">
        <f t="shared" si="1"/>
        <v>-3.3666969972702576E-2</v>
      </c>
    </row>
    <row r="17" spans="1:31" x14ac:dyDescent="0.25">
      <c r="W17" s="133">
        <v>42684</v>
      </c>
      <c r="X17" s="10">
        <v>24.51</v>
      </c>
      <c r="Y17" s="10">
        <v>24.8</v>
      </c>
      <c r="Z17" s="10">
        <v>21.92</v>
      </c>
      <c r="AA17" s="10">
        <v>21.98</v>
      </c>
      <c r="AB17" s="95">
        <v>8834900</v>
      </c>
      <c r="AC17" s="10">
        <v>21.98</v>
      </c>
      <c r="AD17">
        <f t="shared" si="0"/>
        <v>2.879999999999999</v>
      </c>
      <c r="AE17" s="138">
        <f t="shared" si="1"/>
        <v>-8.8723051409618559E-2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25.25</v>
      </c>
      <c r="Y18" s="10">
        <v>26.21</v>
      </c>
      <c r="Z18" s="10">
        <v>23.5</v>
      </c>
      <c r="AA18" s="10">
        <v>24.12</v>
      </c>
      <c r="AB18" s="95">
        <v>11306400</v>
      </c>
      <c r="AC18" s="10">
        <v>24.12</v>
      </c>
      <c r="AD18">
        <f t="shared" si="0"/>
        <v>2.7100000000000009</v>
      </c>
      <c r="AE18" s="138">
        <f t="shared" si="1"/>
        <v>-0.1521968365553602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28.1</v>
      </c>
      <c r="Y19" s="10">
        <v>28.57</v>
      </c>
      <c r="Z19" s="10">
        <v>27.89</v>
      </c>
      <c r="AA19" s="10">
        <v>28.45</v>
      </c>
      <c r="AB19" s="95">
        <v>2127700</v>
      </c>
      <c r="AC19" s="10">
        <v>28.45</v>
      </c>
      <c r="AD19">
        <f t="shared" si="0"/>
        <v>0.67999999999999972</v>
      </c>
      <c r="AE19" s="138">
        <f t="shared" si="1"/>
        <v>2.1543985637342722E-2</v>
      </c>
    </row>
    <row r="20" spans="1:31" x14ac:dyDescent="0.25">
      <c r="W20" s="133">
        <v>42681</v>
      </c>
      <c r="X20" s="10">
        <v>28.17</v>
      </c>
      <c r="Y20" s="10">
        <v>28.2</v>
      </c>
      <c r="Z20" s="10">
        <v>27.7</v>
      </c>
      <c r="AA20" s="10">
        <v>27.85</v>
      </c>
      <c r="AB20" s="95">
        <v>2069200</v>
      </c>
      <c r="AC20" s="10">
        <v>27.85</v>
      </c>
      <c r="AD20">
        <f t="shared" si="0"/>
        <v>0.5</v>
      </c>
      <c r="AE20" s="138">
        <f t="shared" si="1"/>
        <v>2.2393538913362709E-2</v>
      </c>
    </row>
    <row r="21" spans="1:31" x14ac:dyDescent="0.25">
      <c r="W21" s="133">
        <v>42678</v>
      </c>
      <c r="X21" s="10">
        <v>26.81</v>
      </c>
      <c r="Y21" s="10">
        <v>28.05</v>
      </c>
      <c r="Z21" s="10">
        <v>26.75</v>
      </c>
      <c r="AA21" s="10">
        <v>27.24</v>
      </c>
      <c r="AB21" s="95">
        <v>2481500</v>
      </c>
      <c r="AC21" s="10">
        <v>27.24</v>
      </c>
      <c r="AD21">
        <f t="shared" si="0"/>
        <v>1.3000000000000007</v>
      </c>
      <c r="AE21" s="138">
        <f t="shared" si="1"/>
        <v>2.0606968902210365E-2</v>
      </c>
    </row>
    <row r="22" spans="1:31" x14ac:dyDescent="0.25">
      <c r="W22" s="133">
        <v>42677</v>
      </c>
      <c r="X22" s="10">
        <v>26.4</v>
      </c>
      <c r="Y22" s="10">
        <v>26.82</v>
      </c>
      <c r="Z22" s="10">
        <v>26.26</v>
      </c>
      <c r="AA22" s="10">
        <v>26.69</v>
      </c>
      <c r="AB22" s="95">
        <v>961600</v>
      </c>
      <c r="AC22" s="10">
        <v>26.69</v>
      </c>
      <c r="AD22">
        <f t="shared" si="0"/>
        <v>0.55999999999999872</v>
      </c>
      <c r="AE22" s="138">
        <f t="shared" si="1"/>
        <v>1.4057750759878473E-2</v>
      </c>
    </row>
    <row r="23" spans="1:31" x14ac:dyDescent="0.25">
      <c r="W23" s="133">
        <v>42676</v>
      </c>
      <c r="X23" s="10">
        <v>26.25</v>
      </c>
      <c r="Y23" s="10">
        <v>26.58</v>
      </c>
      <c r="Z23" s="10">
        <v>26.15</v>
      </c>
      <c r="AA23" s="10">
        <v>26.32</v>
      </c>
      <c r="AB23" s="95">
        <v>1489900</v>
      </c>
      <c r="AC23" s="10">
        <v>26.32</v>
      </c>
      <c r="AD23">
        <f t="shared" si="0"/>
        <v>0.42999999999999972</v>
      </c>
      <c r="AE23" s="138">
        <f t="shared" si="1"/>
        <v>9.9769762087491554E-3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26.4</v>
      </c>
      <c r="Y24" s="10">
        <v>26.48</v>
      </c>
      <c r="Z24" s="10">
        <v>25.78</v>
      </c>
      <c r="AA24" s="10">
        <v>26.06</v>
      </c>
      <c r="AB24" s="95">
        <v>1645100</v>
      </c>
      <c r="AC24" s="10">
        <v>26.06</v>
      </c>
      <c r="AD24">
        <f t="shared" si="0"/>
        <v>0.69999999999999929</v>
      </c>
      <c r="AE24" s="138">
        <f t="shared" si="1"/>
        <v>-1.3999243284146812E-2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42674</v>
      </c>
      <c r="X25" s="10">
        <v>25.92</v>
      </c>
      <c r="Y25" s="10">
        <v>26.45</v>
      </c>
      <c r="Z25" s="10">
        <v>25.61</v>
      </c>
      <c r="AA25" s="10">
        <v>26.43</v>
      </c>
      <c r="AB25" s="95">
        <v>885500</v>
      </c>
      <c r="AC25" s="10">
        <v>26.43</v>
      </c>
      <c r="AD25">
        <f t="shared" si="0"/>
        <v>0.83999999999999986</v>
      </c>
      <c r="AE25" s="138">
        <f t="shared" si="1"/>
        <v>2.8004667444573972E-2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42671</v>
      </c>
      <c r="X26" s="10">
        <v>25.7</v>
      </c>
      <c r="Y26" s="10">
        <v>26.18</v>
      </c>
      <c r="Z26" s="10">
        <v>25.65</v>
      </c>
      <c r="AA26" s="10">
        <v>25.71</v>
      </c>
      <c r="AB26" s="95">
        <v>858100</v>
      </c>
      <c r="AC26" s="10">
        <v>25.71</v>
      </c>
      <c r="AD26">
        <f t="shared" si="0"/>
        <v>0.53000000000000114</v>
      </c>
      <c r="AE26" s="138">
        <f t="shared" si="1"/>
        <v>-7.7730275942478055E-4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42670</v>
      </c>
      <c r="X27" s="10">
        <v>26.48</v>
      </c>
      <c r="Y27" s="10">
        <v>26.51</v>
      </c>
      <c r="Z27" s="10">
        <v>25.52</v>
      </c>
      <c r="AA27" s="10">
        <v>25.73</v>
      </c>
      <c r="AB27" s="95">
        <v>1320200</v>
      </c>
      <c r="AC27" s="10">
        <v>25.73</v>
      </c>
      <c r="AD27">
        <f t="shared" si="0"/>
        <v>0.99000000000000199</v>
      </c>
      <c r="AE27" s="138">
        <f t="shared" si="1"/>
        <v>-2.0555767034640238E-2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42669</v>
      </c>
      <c r="X28" s="10">
        <v>26.56</v>
      </c>
      <c r="Y28" s="10">
        <v>26.78</v>
      </c>
      <c r="Z28" s="10">
        <v>26.19</v>
      </c>
      <c r="AA28" s="10">
        <v>26.27</v>
      </c>
      <c r="AB28" s="95">
        <v>859800</v>
      </c>
      <c r="AC28" s="10">
        <v>26.27</v>
      </c>
      <c r="AD28">
        <f t="shared" si="0"/>
        <v>0.58999999999999986</v>
      </c>
      <c r="AE28" s="138">
        <f t="shared" si="1"/>
        <v>-1.5736230798051754E-2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42668</v>
      </c>
      <c r="X29" s="10">
        <v>27.12</v>
      </c>
      <c r="Y29" s="10">
        <v>27.12</v>
      </c>
      <c r="Z29" s="10">
        <v>26.59</v>
      </c>
      <c r="AA29" s="10">
        <v>26.69</v>
      </c>
      <c r="AB29" s="95">
        <v>978600</v>
      </c>
      <c r="AC29" s="10">
        <v>26.69</v>
      </c>
      <c r="AD29">
        <f t="shared" si="0"/>
        <v>0.53000000000000114</v>
      </c>
      <c r="AE29" s="138">
        <f t="shared" si="1"/>
        <v>-4.104477611940327E-3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42667</v>
      </c>
      <c r="X30" s="10">
        <v>26.76</v>
      </c>
      <c r="Y30" s="10">
        <v>26.91</v>
      </c>
      <c r="Z30" s="10">
        <v>26.4</v>
      </c>
      <c r="AA30" s="10">
        <v>26.8</v>
      </c>
      <c r="AB30" s="95">
        <v>688500</v>
      </c>
      <c r="AC30" s="10">
        <v>26.8</v>
      </c>
      <c r="AD30">
        <f t="shared" si="0"/>
        <v>0.51000000000000156</v>
      </c>
      <c r="AE30" s="138">
        <f t="shared" si="1"/>
        <v>7.8977059044753606E-3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42664</v>
      </c>
      <c r="X31" s="10">
        <v>26.51</v>
      </c>
      <c r="Y31" s="10">
        <v>26.61</v>
      </c>
      <c r="Z31" s="10">
        <v>26.22</v>
      </c>
      <c r="AA31" s="10">
        <v>26.59</v>
      </c>
      <c r="AB31" s="95">
        <v>909800</v>
      </c>
      <c r="AC31" s="10">
        <v>26.59</v>
      </c>
      <c r="AD31">
        <f t="shared" si="0"/>
        <v>0.39000000000000057</v>
      </c>
      <c r="AE31" s="138">
        <f t="shared" si="1"/>
        <v>-1.8768768768768762E-3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42663</v>
      </c>
      <c r="X32" s="10">
        <v>26.6</v>
      </c>
      <c r="Y32" s="10">
        <v>26.78</v>
      </c>
      <c r="Z32" s="10">
        <v>26.41</v>
      </c>
      <c r="AA32" s="10">
        <v>26.64</v>
      </c>
      <c r="AB32" s="95">
        <v>1028800</v>
      </c>
      <c r="AC32" s="10">
        <v>26.64</v>
      </c>
      <c r="AD32">
        <f t="shared" si="0"/>
        <v>0.37000000000000099</v>
      </c>
      <c r="AE32" s="138">
        <f t="shared" si="1"/>
        <v>5.2830188679244827E-3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42662</v>
      </c>
      <c r="X33" s="10">
        <v>26.28</v>
      </c>
      <c r="Y33" s="10">
        <v>26.58</v>
      </c>
      <c r="Z33" s="10">
        <v>26.02</v>
      </c>
      <c r="AA33" s="10">
        <v>26.5</v>
      </c>
      <c r="AB33" s="95">
        <v>872200</v>
      </c>
      <c r="AC33" s="10">
        <v>26.5</v>
      </c>
      <c r="AD33">
        <f t="shared" si="0"/>
        <v>0.55999999999999872</v>
      </c>
      <c r="AE33" s="138">
        <f t="shared" si="1"/>
        <v>9.52380952380949E-3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42661</v>
      </c>
      <c r="X34" s="10">
        <v>26.17</v>
      </c>
      <c r="Y34" s="10">
        <v>26.37</v>
      </c>
      <c r="Z34" s="10">
        <v>25.86</v>
      </c>
      <c r="AA34" s="10">
        <v>26.25</v>
      </c>
      <c r="AB34" s="95">
        <v>1491600</v>
      </c>
      <c r="AC34" s="10">
        <v>26.25</v>
      </c>
      <c r="AD34">
        <f t="shared" si="0"/>
        <v>0.51000000000000156</v>
      </c>
      <c r="AE34" s="138">
        <f t="shared" si="1"/>
        <v>1.0781671159029615E-2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42660</v>
      </c>
      <c r="X35" s="10">
        <v>25.5</v>
      </c>
      <c r="Y35" s="10">
        <v>26.25</v>
      </c>
      <c r="Z35" s="10">
        <v>25.45</v>
      </c>
      <c r="AA35" s="10">
        <v>25.97</v>
      </c>
      <c r="AB35" s="95">
        <v>1610800</v>
      </c>
      <c r="AC35" s="10">
        <v>25.97</v>
      </c>
      <c r="AD35">
        <f t="shared" si="0"/>
        <v>0.80000000000000071</v>
      </c>
      <c r="AE35" s="138">
        <f t="shared" si="1"/>
        <v>2.6076649545634156E-2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42657</v>
      </c>
      <c r="X36" s="10">
        <v>25.48</v>
      </c>
      <c r="Y36" s="10">
        <v>25.84</v>
      </c>
      <c r="Z36" s="10">
        <v>25.3</v>
      </c>
      <c r="AA36" s="10">
        <v>25.31</v>
      </c>
      <c r="AB36" s="95">
        <v>901400</v>
      </c>
      <c r="AC36" s="10">
        <v>25.31</v>
      </c>
      <c r="AD36">
        <f t="shared" si="0"/>
        <v>0.53999999999999915</v>
      </c>
      <c r="AE36" s="138">
        <f t="shared" si="1"/>
        <v>-2.758077226162392E-3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42656</v>
      </c>
      <c r="X37" s="10">
        <v>25.17</v>
      </c>
      <c r="Y37" s="10">
        <v>25.58</v>
      </c>
      <c r="Z37" s="10">
        <v>25.05</v>
      </c>
      <c r="AA37" s="10">
        <v>25.38</v>
      </c>
      <c r="AB37" s="95">
        <v>910800</v>
      </c>
      <c r="AC37" s="10">
        <v>25.38</v>
      </c>
      <c r="AD37">
        <f t="shared" si="0"/>
        <v>0.52999999999999758</v>
      </c>
      <c r="AE37" s="138">
        <f t="shared" si="1"/>
        <v>3.558718861210064E-3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42655</v>
      </c>
      <c r="X38" s="10">
        <v>25</v>
      </c>
      <c r="Y38" s="10">
        <v>25.59</v>
      </c>
      <c r="Z38" s="10">
        <v>24.93</v>
      </c>
      <c r="AA38" s="10">
        <v>25.29</v>
      </c>
      <c r="AB38" s="95">
        <v>789700</v>
      </c>
      <c r="AC38" s="10">
        <v>25.29</v>
      </c>
      <c r="AD38">
        <f t="shared" si="0"/>
        <v>0.66000000000000014</v>
      </c>
      <c r="AE38" s="138">
        <f t="shared" si="1"/>
        <v>1.0387534958050226E-2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25.51</v>
      </c>
      <c r="Y39" s="10">
        <v>25.54</v>
      </c>
      <c r="Z39" s="10">
        <v>24.98</v>
      </c>
      <c r="AA39" s="10">
        <v>25.03</v>
      </c>
      <c r="AB39" s="95">
        <v>1185700</v>
      </c>
      <c r="AC39" s="10">
        <v>25.03</v>
      </c>
      <c r="AD39">
        <f t="shared" si="0"/>
        <v>0.55999999999999872</v>
      </c>
      <c r="AE39" s="138">
        <f t="shared" si="1"/>
        <v>-2.1883548261039443E-2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42653</v>
      </c>
      <c r="X40" s="10">
        <v>25.41</v>
      </c>
      <c r="Y40" s="10">
        <v>25.75</v>
      </c>
      <c r="Z40" s="10">
        <v>25.27</v>
      </c>
      <c r="AA40" s="10">
        <v>25.59</v>
      </c>
      <c r="AB40" s="95">
        <v>1277800</v>
      </c>
      <c r="AC40" s="10">
        <v>25.59</v>
      </c>
      <c r="AD40">
        <f t="shared" si="0"/>
        <v>0.48000000000000043</v>
      </c>
      <c r="AE40" s="138">
        <f t="shared" si="1"/>
        <v>1.0264508487958901E-2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23.210000000000004</v>
      </c>
      <c r="Q41" s="2"/>
      <c r="W41" s="133">
        <v>42650</v>
      </c>
      <c r="X41" s="10">
        <v>25.14</v>
      </c>
      <c r="Y41" s="10">
        <v>25.53</v>
      </c>
      <c r="Z41" s="10">
        <v>24.61</v>
      </c>
      <c r="AA41" s="10">
        <v>25.33</v>
      </c>
      <c r="AB41" s="95">
        <v>1896000</v>
      </c>
      <c r="AC41" s="10">
        <v>25.33</v>
      </c>
      <c r="AD41">
        <f t="shared" si="0"/>
        <v>0.92000000000000171</v>
      </c>
      <c r="AE41" s="138">
        <f t="shared" si="1"/>
        <v>4.7600158667193693E-3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22.999000000000002</v>
      </c>
      <c r="Q42" s="2"/>
      <c r="T42" s="91" t="s">
        <v>113</v>
      </c>
      <c r="W42" s="133">
        <v>42649</v>
      </c>
      <c r="X42" s="10">
        <v>25.35</v>
      </c>
      <c r="Y42" s="10">
        <v>25.51</v>
      </c>
      <c r="Z42" s="10">
        <v>24.58</v>
      </c>
      <c r="AA42" s="10">
        <v>25.21</v>
      </c>
      <c r="AB42" s="95">
        <v>3814200</v>
      </c>
      <c r="AC42" s="10">
        <v>25.21</v>
      </c>
      <c r="AD42">
        <f t="shared" si="0"/>
        <v>0.93000000000000327</v>
      </c>
      <c r="AE42" s="138">
        <f t="shared" si="1"/>
        <v>-3.6314984709480136E-2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22.788000000000004</v>
      </c>
      <c r="Q43" s="2"/>
      <c r="T43" s="128" t="s">
        <v>98</v>
      </c>
      <c r="U43" s="129">
        <v>23.51</v>
      </c>
      <c r="W43" s="133">
        <v>42648</v>
      </c>
      <c r="X43" s="10">
        <v>26.26</v>
      </c>
      <c r="Y43" s="10">
        <v>26.57</v>
      </c>
      <c r="Z43" s="10">
        <v>26.13</v>
      </c>
      <c r="AA43" s="10">
        <v>26.16</v>
      </c>
      <c r="AB43" s="95">
        <v>917600</v>
      </c>
      <c r="AC43" s="10">
        <v>26.16</v>
      </c>
      <c r="AD43">
        <f t="shared" si="0"/>
        <v>0.44000000000000128</v>
      </c>
      <c r="AE43" s="138">
        <f t="shared" si="1"/>
        <v>-3.0487804878047697E-3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22.577000000000002</v>
      </c>
      <c r="Q44" s="2"/>
      <c r="T44" s="93" t="s">
        <v>99</v>
      </c>
      <c r="U44" s="130" t="s">
        <v>129</v>
      </c>
      <c r="W44" s="133">
        <v>42647</v>
      </c>
      <c r="X44" s="10">
        <v>27.25</v>
      </c>
      <c r="Y44" s="10">
        <v>27.25</v>
      </c>
      <c r="Z44" s="10">
        <v>25.87</v>
      </c>
      <c r="AA44" s="10">
        <v>26.24</v>
      </c>
      <c r="AB44" s="95">
        <v>1851900</v>
      </c>
      <c r="AC44" s="10">
        <v>26.24</v>
      </c>
      <c r="AD44">
        <f t="shared" si="0"/>
        <v>1.379999999999999</v>
      </c>
      <c r="AE44" s="138">
        <f t="shared" si="1"/>
        <v>-1.2791572610985735E-2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22.366000000000003</v>
      </c>
      <c r="Q45" s="2"/>
      <c r="T45" s="93" t="s">
        <v>100</v>
      </c>
      <c r="U45" s="130" t="s">
        <v>129</v>
      </c>
      <c r="W45" s="133">
        <v>42646</v>
      </c>
      <c r="X45" s="10">
        <v>26.37</v>
      </c>
      <c r="Y45" s="10">
        <v>26.74</v>
      </c>
      <c r="Z45" s="10">
        <v>26.37</v>
      </c>
      <c r="AA45" s="10">
        <v>26.58</v>
      </c>
      <c r="AB45" s="95">
        <v>1708700</v>
      </c>
      <c r="AC45" s="10">
        <v>26.58</v>
      </c>
      <c r="AD45">
        <f t="shared" si="0"/>
        <v>0.36999999999999744</v>
      </c>
      <c r="AE45" s="138">
        <f t="shared" si="1"/>
        <v>-3.7608123354648804E-4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22.155000000000001</v>
      </c>
      <c r="Q46" s="2"/>
      <c r="T46" s="93" t="s">
        <v>101</v>
      </c>
      <c r="U46" s="130" t="s">
        <v>129</v>
      </c>
      <c r="W46" s="133">
        <v>42643</v>
      </c>
      <c r="X46" s="10">
        <v>25.94</v>
      </c>
      <c r="Y46" s="10">
        <v>26.69</v>
      </c>
      <c r="Z46" s="10">
        <v>25.86</v>
      </c>
      <c r="AA46" s="10">
        <v>26.59</v>
      </c>
      <c r="AB46" s="95">
        <v>1729700</v>
      </c>
      <c r="AC46" s="10">
        <v>26.59</v>
      </c>
      <c r="AD46">
        <f t="shared" si="0"/>
        <v>0.83000000000000185</v>
      </c>
      <c r="AE46" s="138">
        <f t="shared" si="1"/>
        <v>2.9821843532145564E-2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21.944000000000003</v>
      </c>
      <c r="Q47" s="2"/>
      <c r="T47" s="93" t="s">
        <v>102</v>
      </c>
      <c r="U47" s="130">
        <v>28.78</v>
      </c>
      <c r="W47" s="133">
        <v>42642</v>
      </c>
      <c r="X47" s="10">
        <v>25.94</v>
      </c>
      <c r="Y47" s="10">
        <v>26.09</v>
      </c>
      <c r="Z47" s="10">
        <v>25.73</v>
      </c>
      <c r="AA47" s="10">
        <v>25.82</v>
      </c>
      <c r="AB47" s="95">
        <v>1386200</v>
      </c>
      <c r="AC47" s="10">
        <v>25.82</v>
      </c>
      <c r="AD47">
        <f t="shared" si="0"/>
        <v>0.35999999999999943</v>
      </c>
      <c r="AE47" s="138">
        <f t="shared" si="1"/>
        <v>-6.9230769230769207E-3</v>
      </c>
    </row>
    <row r="48" spans="2:31" x14ac:dyDescent="0.25">
      <c r="O48" s="83">
        <v>1.03</v>
      </c>
      <c r="P48" s="83">
        <f t="shared" si="30"/>
        <v>21.733000000000001</v>
      </c>
      <c r="Q48" s="2"/>
      <c r="T48" s="93" t="s">
        <v>103</v>
      </c>
      <c r="U48" s="130">
        <v>-5.0421000000000001E-2</v>
      </c>
      <c r="W48" s="133">
        <v>42641</v>
      </c>
      <c r="X48" s="10">
        <v>25.8</v>
      </c>
      <c r="Y48" s="10">
        <v>26</v>
      </c>
      <c r="Z48" s="10">
        <v>25.69</v>
      </c>
      <c r="AA48" s="10">
        <v>26</v>
      </c>
      <c r="AB48" s="95">
        <v>1511400</v>
      </c>
      <c r="AC48" s="10">
        <v>26</v>
      </c>
      <c r="AD48">
        <f t="shared" si="0"/>
        <v>0.30999999999999872</v>
      </c>
      <c r="AE48" s="138">
        <f t="shared" si="1"/>
        <v>5.4137664346480818E-3</v>
      </c>
    </row>
    <row r="49" spans="1:31" x14ac:dyDescent="0.25">
      <c r="O49" s="83">
        <v>1.02</v>
      </c>
      <c r="P49" s="83">
        <f t="shared" si="30"/>
        <v>21.522000000000002</v>
      </c>
      <c r="Q49" s="2"/>
      <c r="T49" s="93" t="s">
        <v>104</v>
      </c>
      <c r="U49" s="130" t="s">
        <v>534</v>
      </c>
      <c r="W49" s="133">
        <v>42640</v>
      </c>
      <c r="X49" s="10">
        <v>25.64</v>
      </c>
      <c r="Y49" s="10">
        <v>26.14</v>
      </c>
      <c r="Z49" s="10">
        <v>25.36</v>
      </c>
      <c r="AA49" s="10">
        <v>25.86</v>
      </c>
      <c r="AB49" s="95">
        <v>2595300</v>
      </c>
      <c r="AC49" s="10">
        <v>25.86</v>
      </c>
      <c r="AD49">
        <f t="shared" si="0"/>
        <v>0.78000000000000114</v>
      </c>
      <c r="AE49" s="138">
        <f t="shared" si="1"/>
        <v>1.2925969447708408E-2</v>
      </c>
    </row>
    <row r="50" spans="1:31" x14ac:dyDescent="0.25">
      <c r="O50" s="83">
        <v>1.01</v>
      </c>
      <c r="P50" s="83">
        <f t="shared" si="30"/>
        <v>21.311</v>
      </c>
      <c r="Q50" s="2"/>
      <c r="T50" s="93"/>
      <c r="U50" s="130"/>
      <c r="W50" s="133">
        <v>42639</v>
      </c>
      <c r="X50" s="10">
        <v>26.5</v>
      </c>
      <c r="Y50" s="10">
        <v>26.6</v>
      </c>
      <c r="Z50" s="10">
        <v>25.38</v>
      </c>
      <c r="AA50" s="10">
        <v>25.53</v>
      </c>
      <c r="AB50" s="95">
        <v>5491900</v>
      </c>
      <c r="AC50" s="10">
        <v>25.53</v>
      </c>
      <c r="AD50">
        <f t="shared" si="0"/>
        <v>1.2200000000000024</v>
      </c>
      <c r="AE50" s="138">
        <f t="shared" si="1"/>
        <v>-7.3657474600870798E-2</v>
      </c>
    </row>
    <row r="51" spans="1:31" x14ac:dyDescent="0.25">
      <c r="O51" s="83">
        <v>1</v>
      </c>
      <c r="P51" s="83">
        <f t="shared" si="30"/>
        <v>21.1</v>
      </c>
      <c r="Q51" s="2"/>
      <c r="T51" s="93" t="s">
        <v>105</v>
      </c>
      <c r="U51" s="130" t="s">
        <v>401</v>
      </c>
      <c r="W51" s="133">
        <v>42636</v>
      </c>
      <c r="X51" s="10">
        <v>27.56</v>
      </c>
      <c r="Y51" s="10">
        <v>27.84</v>
      </c>
      <c r="Z51" s="10">
        <v>27.5</v>
      </c>
      <c r="AA51" s="10">
        <v>27.56</v>
      </c>
      <c r="AB51" s="95">
        <v>901900</v>
      </c>
      <c r="AC51" s="10">
        <v>27.56</v>
      </c>
      <c r="AD51">
        <f t="shared" si="0"/>
        <v>0.33999999999999986</v>
      </c>
      <c r="AE51" s="138">
        <f t="shared" si="1"/>
        <v>-1.810938065918144E-3</v>
      </c>
    </row>
    <row r="52" spans="1:31" x14ac:dyDescent="0.25">
      <c r="O52" s="83">
        <v>0.99</v>
      </c>
      <c r="P52" s="83">
        <f t="shared" si="30"/>
        <v>20.889000000000003</v>
      </c>
      <c r="Q52" s="2"/>
      <c r="T52" s="93" t="s">
        <v>106</v>
      </c>
      <c r="U52" s="130" t="s">
        <v>535</v>
      </c>
      <c r="W52" s="133">
        <v>42635</v>
      </c>
      <c r="X52" s="10">
        <v>27.85</v>
      </c>
      <c r="Y52" s="10">
        <v>27.97</v>
      </c>
      <c r="Z52" s="10">
        <v>27.34</v>
      </c>
      <c r="AA52" s="10">
        <v>27.61</v>
      </c>
      <c r="AB52" s="95">
        <v>1575100</v>
      </c>
      <c r="AC52" s="10">
        <v>27.61</v>
      </c>
      <c r="AD52">
        <f t="shared" si="0"/>
        <v>0.62999999999999901</v>
      </c>
      <c r="AE52" s="138">
        <f t="shared" si="1"/>
        <v>-6.8345323741008102E-3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20.678000000000001</v>
      </c>
      <c r="Q53" s="2"/>
      <c r="T53" s="93" t="s">
        <v>107</v>
      </c>
      <c r="U53" s="131">
        <v>0</v>
      </c>
      <c r="W53" s="133">
        <v>42634</v>
      </c>
      <c r="X53" s="10">
        <v>27.33</v>
      </c>
      <c r="Y53" s="10">
        <v>27.82</v>
      </c>
      <c r="Z53" s="10">
        <v>27.32</v>
      </c>
      <c r="AA53" s="10">
        <v>27.8</v>
      </c>
      <c r="AB53" s="95">
        <v>1475400</v>
      </c>
      <c r="AC53" s="10">
        <v>27.8</v>
      </c>
      <c r="AD53">
        <f t="shared" si="0"/>
        <v>0.5</v>
      </c>
      <c r="AE53" s="138">
        <f t="shared" si="1"/>
        <v>1.7942145734163306E-2</v>
      </c>
    </row>
    <row r="54" spans="1:31" x14ac:dyDescent="0.25">
      <c r="A54" s="584" t="s">
        <v>1</v>
      </c>
      <c r="B54" s="584" t="s">
        <v>2</v>
      </c>
      <c r="C54" s="584" t="s">
        <v>4</v>
      </c>
      <c r="D54" s="585" t="s">
        <v>5</v>
      </c>
      <c r="E54" s="585" t="s">
        <v>94</v>
      </c>
      <c r="F54" s="585" t="s">
        <v>60</v>
      </c>
      <c r="G54" s="584" t="s">
        <v>3</v>
      </c>
      <c r="H54" s="584" t="s">
        <v>6</v>
      </c>
      <c r="I54" s="585" t="s">
        <v>7</v>
      </c>
      <c r="J54" s="585" t="s">
        <v>95</v>
      </c>
      <c r="K54" s="585" t="s">
        <v>61</v>
      </c>
      <c r="L54" s="584" t="s">
        <v>37</v>
      </c>
      <c r="M54" s="584" t="s">
        <v>38</v>
      </c>
      <c r="O54" s="83">
        <v>0.97</v>
      </c>
      <c r="P54" s="83">
        <f t="shared" si="30"/>
        <v>20.467000000000002</v>
      </c>
      <c r="T54" s="93" t="s">
        <v>110</v>
      </c>
      <c r="U54" s="131">
        <v>2381330</v>
      </c>
      <c r="W54" s="133">
        <v>42633</v>
      </c>
      <c r="X54" s="10">
        <v>27.97</v>
      </c>
      <c r="Y54" s="10">
        <v>27.99</v>
      </c>
      <c r="Z54" s="10">
        <v>27.29</v>
      </c>
      <c r="AA54" s="10">
        <v>27.31</v>
      </c>
      <c r="AB54" s="95">
        <v>1560200</v>
      </c>
      <c r="AC54" s="10">
        <v>27.31</v>
      </c>
      <c r="AD54">
        <f t="shared" si="0"/>
        <v>0.69999999999999929</v>
      </c>
      <c r="AE54" s="138">
        <f t="shared" si="1"/>
        <v>-2.3596710761530248E-2</v>
      </c>
    </row>
    <row r="55" spans="1:31" x14ac:dyDescent="0.25">
      <c r="A55" s="586" t="s">
        <v>337</v>
      </c>
      <c r="B55" s="565">
        <v>42639</v>
      </c>
      <c r="C55" s="566">
        <v>80</v>
      </c>
      <c r="D55" s="568">
        <v>26.38</v>
      </c>
      <c r="E55" s="568">
        <v>0</v>
      </c>
      <c r="F55" s="568">
        <f>C55*D55+E55</f>
        <v>2110.4</v>
      </c>
      <c r="G55" s="565">
        <v>42677</v>
      </c>
      <c r="H55" s="587">
        <v>100</v>
      </c>
      <c r="I55" s="568">
        <v>26.49</v>
      </c>
      <c r="J55" s="568">
        <v>0.56000000000000005</v>
      </c>
      <c r="K55" s="568">
        <f>I55*H55-J55</f>
        <v>2648.44</v>
      </c>
      <c r="L55" s="565"/>
      <c r="M55" s="568"/>
      <c r="O55" s="83">
        <v>0.96</v>
      </c>
      <c r="P55" s="83">
        <f t="shared" si="30"/>
        <v>20.256</v>
      </c>
      <c r="T55" s="93" t="s">
        <v>108</v>
      </c>
      <c r="U55" s="130" t="s">
        <v>536</v>
      </c>
      <c r="W55" s="133">
        <v>42632</v>
      </c>
      <c r="X55" s="10">
        <v>27.66</v>
      </c>
      <c r="Y55" s="10">
        <v>28.19</v>
      </c>
      <c r="Z55" s="10">
        <v>27.61</v>
      </c>
      <c r="AA55" s="10">
        <v>27.97</v>
      </c>
      <c r="AB55" s="95">
        <v>2114000</v>
      </c>
      <c r="AC55" s="10">
        <v>27.97</v>
      </c>
      <c r="AD55">
        <f t="shared" si="0"/>
        <v>0.58000000000000185</v>
      </c>
      <c r="AE55" s="138">
        <f t="shared" si="1"/>
        <v>2.3417489937797242E-2</v>
      </c>
    </row>
    <row r="56" spans="1:31" x14ac:dyDescent="0.25">
      <c r="A56" s="588" t="s">
        <v>71</v>
      </c>
      <c r="B56" s="565">
        <v>42639</v>
      </c>
      <c r="C56" s="566">
        <v>20</v>
      </c>
      <c r="D56" s="568">
        <v>25.48</v>
      </c>
      <c r="E56" s="568">
        <v>0</v>
      </c>
      <c r="F56" s="568">
        <f>C56*D56+E56</f>
        <v>509.6</v>
      </c>
      <c r="G56" s="565">
        <v>42678</v>
      </c>
      <c r="H56" s="587">
        <v>20</v>
      </c>
      <c r="I56" s="568">
        <v>27.31</v>
      </c>
      <c r="J56" s="568">
        <v>0.01</v>
      </c>
      <c r="K56" s="568">
        <f>I56*H56-J56</f>
        <v>546.18999999999994</v>
      </c>
      <c r="L56" s="566"/>
      <c r="M56" s="566"/>
      <c r="O56" s="83">
        <v>0.95</v>
      </c>
      <c r="P56" s="83">
        <f t="shared" si="30"/>
        <v>20.045000000000002</v>
      </c>
      <c r="T56" s="93" t="s">
        <v>111</v>
      </c>
      <c r="U56" s="130">
        <v>11.98</v>
      </c>
      <c r="W56" s="133">
        <v>42629</v>
      </c>
      <c r="X56" s="10">
        <v>27.32</v>
      </c>
      <c r="Y56" s="10">
        <v>27.34</v>
      </c>
      <c r="Z56" s="10">
        <v>26.9</v>
      </c>
      <c r="AA56" s="10">
        <v>27.33</v>
      </c>
      <c r="AB56" s="95">
        <v>1647700</v>
      </c>
      <c r="AC56" s="10">
        <v>27.33</v>
      </c>
      <c r="AD56">
        <f t="shared" si="0"/>
        <v>0.44000000000000128</v>
      </c>
      <c r="AE56" s="138">
        <f t="shared" si="1"/>
        <v>3.6603221083453263E-4</v>
      </c>
    </row>
    <row r="57" spans="1:31" x14ac:dyDescent="0.25">
      <c r="A57" s="566"/>
      <c r="B57" s="565">
        <v>42639</v>
      </c>
      <c r="C57" s="566">
        <v>20</v>
      </c>
      <c r="D57" s="568">
        <v>25.48</v>
      </c>
      <c r="E57" s="568">
        <v>0</v>
      </c>
      <c r="F57" s="568">
        <f>C57*D57+E57</f>
        <v>509.6</v>
      </c>
      <c r="G57" s="565">
        <v>42681</v>
      </c>
      <c r="H57" s="587">
        <v>80</v>
      </c>
      <c r="I57" s="568">
        <v>28.17</v>
      </c>
      <c r="J57" s="568">
        <v>0.05</v>
      </c>
      <c r="K57" s="568">
        <f>I57*H57-J57</f>
        <v>2253.5500000000002</v>
      </c>
      <c r="L57" s="566"/>
      <c r="M57" s="566"/>
      <c r="O57" s="83">
        <v>0.94</v>
      </c>
      <c r="P57" s="83">
        <f t="shared" si="30"/>
        <v>19.834</v>
      </c>
      <c r="T57" s="93" t="s">
        <v>112</v>
      </c>
      <c r="U57" s="130">
        <v>1.99</v>
      </c>
      <c r="W57" s="133">
        <v>42628</v>
      </c>
      <c r="X57" s="10">
        <v>26.64</v>
      </c>
      <c r="Y57" s="10">
        <v>27.32</v>
      </c>
      <c r="Z57" s="10">
        <v>26.53</v>
      </c>
      <c r="AA57" s="10">
        <v>27.32</v>
      </c>
      <c r="AB57" s="95">
        <v>1412100</v>
      </c>
      <c r="AC57" s="10">
        <v>27.32</v>
      </c>
      <c r="AD57">
        <f t="shared" si="0"/>
        <v>0.78999999999999915</v>
      </c>
      <c r="AE57" s="138">
        <f t="shared" si="1"/>
        <v>2.6681698609545279E-2</v>
      </c>
    </row>
    <row r="58" spans="1:31" x14ac:dyDescent="0.25">
      <c r="A58" s="566"/>
      <c r="B58" s="565">
        <v>42649</v>
      </c>
      <c r="C58" s="566">
        <v>80</v>
      </c>
      <c r="D58" s="568">
        <v>24.67</v>
      </c>
      <c r="E58" s="568">
        <v>0</v>
      </c>
      <c r="F58" s="568">
        <f>C58*D58+E58</f>
        <v>1973.6000000000001</v>
      </c>
      <c r="G58" s="566"/>
      <c r="H58" s="587"/>
      <c r="I58" s="568"/>
      <c r="J58" s="568"/>
      <c r="K58" s="568"/>
      <c r="L58" s="566"/>
      <c r="M58" s="566"/>
      <c r="O58" s="83">
        <v>0.93</v>
      </c>
      <c r="P58" s="83">
        <f t="shared" si="30"/>
        <v>19.623000000000001</v>
      </c>
      <c r="T58" s="93" t="s">
        <v>109</v>
      </c>
      <c r="U58" s="130" t="s">
        <v>123</v>
      </c>
      <c r="W58" s="133">
        <v>42627</v>
      </c>
      <c r="X58" s="10">
        <v>26.62</v>
      </c>
      <c r="Y58" s="10">
        <v>27.08</v>
      </c>
      <c r="Z58" s="10">
        <v>26.47</v>
      </c>
      <c r="AA58" s="10">
        <v>26.61</v>
      </c>
      <c r="AB58" s="95">
        <v>2384300</v>
      </c>
      <c r="AC58" s="10">
        <v>26.61</v>
      </c>
      <c r="AD58">
        <f t="shared" si="0"/>
        <v>0.60999999999999943</v>
      </c>
      <c r="AE58" s="138">
        <f t="shared" si="1"/>
        <v>-3.7439161362785578E-3</v>
      </c>
    </row>
    <row r="59" spans="1:31" x14ac:dyDescent="0.25">
      <c r="A59" s="566"/>
      <c r="B59" s="565"/>
      <c r="C59" s="566"/>
      <c r="D59" s="568"/>
      <c r="E59" s="568"/>
      <c r="F59" s="568"/>
      <c r="G59" s="566"/>
      <c r="H59" s="587"/>
      <c r="I59" s="568"/>
      <c r="J59" s="568"/>
      <c r="K59" s="568"/>
      <c r="L59" s="566"/>
      <c r="M59" s="566"/>
      <c r="O59" s="83">
        <v>0.92</v>
      </c>
      <c r="P59" s="83">
        <f t="shared" si="30"/>
        <v>19.412000000000003</v>
      </c>
      <c r="W59" s="133">
        <v>42626</v>
      </c>
      <c r="X59" s="10">
        <v>26.79</v>
      </c>
      <c r="Y59" s="10">
        <v>26.98</v>
      </c>
      <c r="Z59" s="10">
        <v>26.55</v>
      </c>
      <c r="AA59" s="10">
        <v>26.71</v>
      </c>
      <c r="AB59" s="95">
        <v>1758900</v>
      </c>
      <c r="AC59" s="10">
        <v>26.71</v>
      </c>
      <c r="AD59">
        <f t="shared" si="0"/>
        <v>0.42999999999999972</v>
      </c>
      <c r="AE59" s="138">
        <f t="shared" si="1"/>
        <v>-7.8008915304607074E-3</v>
      </c>
    </row>
    <row r="60" spans="1:31" x14ac:dyDescent="0.25">
      <c r="A60" s="566"/>
      <c r="B60" s="566"/>
      <c r="C60" s="566"/>
      <c r="D60" s="568"/>
      <c r="E60" s="568"/>
      <c r="F60" s="568"/>
      <c r="G60" s="566"/>
      <c r="H60" s="587"/>
      <c r="I60" s="568"/>
      <c r="J60" s="568"/>
      <c r="K60" s="568"/>
      <c r="L60" s="566"/>
      <c r="M60" s="566"/>
      <c r="O60" s="83">
        <v>0.91</v>
      </c>
      <c r="P60" s="83">
        <f t="shared" si="30"/>
        <v>19.201000000000001</v>
      </c>
      <c r="W60" s="133">
        <v>42625</v>
      </c>
      <c r="X60" s="10">
        <v>27.25</v>
      </c>
      <c r="Y60" s="10">
        <v>27.39</v>
      </c>
      <c r="Z60" s="10">
        <v>26.55</v>
      </c>
      <c r="AA60" s="10">
        <v>26.92</v>
      </c>
      <c r="AB60" s="95">
        <v>3101000</v>
      </c>
      <c r="AC60" s="10">
        <v>26.92</v>
      </c>
      <c r="AD60">
        <f t="shared" si="0"/>
        <v>0.83999999999999986</v>
      </c>
      <c r="AE60" s="138">
        <f t="shared" si="1"/>
        <v>-2.2512708787218449E-2</v>
      </c>
    </row>
    <row r="61" spans="1:31" x14ac:dyDescent="0.25">
      <c r="A61" s="566"/>
      <c r="B61" s="566"/>
      <c r="C61" s="566"/>
      <c r="D61" s="568"/>
      <c r="E61" s="568"/>
      <c r="F61" s="568"/>
      <c r="G61" s="566"/>
      <c r="H61" s="587"/>
      <c r="I61" s="568"/>
      <c r="J61" s="568"/>
      <c r="K61" s="568"/>
      <c r="L61" s="566"/>
      <c r="M61" s="566"/>
      <c r="O61" s="83">
        <v>0.9</v>
      </c>
      <c r="P61" s="83">
        <f t="shared" si="30"/>
        <v>18.990000000000002</v>
      </c>
      <c r="W61" s="133">
        <v>42622</v>
      </c>
      <c r="X61" s="10">
        <v>27.62</v>
      </c>
      <c r="Y61" s="10">
        <v>28.15</v>
      </c>
      <c r="Z61" s="10">
        <v>27.54</v>
      </c>
      <c r="AA61" s="10">
        <v>27.54</v>
      </c>
      <c r="AB61" s="95">
        <v>2302400</v>
      </c>
      <c r="AC61" s="10">
        <v>27.54</v>
      </c>
      <c r="AD61">
        <f t="shared" si="0"/>
        <v>0.60999999999999943</v>
      </c>
      <c r="AE61" s="138">
        <f t="shared" si="1"/>
        <v>-1.254930082466843E-2</v>
      </c>
    </row>
    <row r="62" spans="1:31" x14ac:dyDescent="0.25">
      <c r="A62" s="566"/>
      <c r="B62" s="566"/>
      <c r="C62" s="566"/>
      <c r="D62" s="568"/>
      <c r="E62" s="568"/>
      <c r="F62" s="568"/>
      <c r="G62" s="566"/>
      <c r="H62" s="587"/>
      <c r="I62" s="568"/>
      <c r="J62" s="568"/>
      <c r="K62" s="568"/>
      <c r="L62" s="566"/>
      <c r="M62" s="566"/>
      <c r="W62" s="133">
        <v>42621</v>
      </c>
      <c r="X62" s="10">
        <v>27.91</v>
      </c>
      <c r="Y62" s="10">
        <v>28</v>
      </c>
      <c r="Z62" s="10">
        <v>27.76</v>
      </c>
      <c r="AA62" s="10">
        <v>27.89</v>
      </c>
      <c r="AB62" s="95">
        <v>1805100</v>
      </c>
      <c r="AC62" s="10">
        <v>27.89</v>
      </c>
      <c r="AD62">
        <f t="shared" si="0"/>
        <v>0.23999999999999844</v>
      </c>
      <c r="AE62" s="138">
        <f t="shared" si="1"/>
        <v>-4.9946485907955696E-3</v>
      </c>
    </row>
    <row r="63" spans="1:31" x14ac:dyDescent="0.25">
      <c r="A63" s="566"/>
      <c r="B63" s="566"/>
      <c r="C63" s="566"/>
      <c r="D63" s="568"/>
      <c r="E63" s="568"/>
      <c r="F63" s="568"/>
      <c r="G63" s="566"/>
      <c r="H63" s="587"/>
      <c r="I63" s="568"/>
      <c r="J63" s="568"/>
      <c r="K63" s="568"/>
      <c r="L63" s="566"/>
      <c r="M63" s="566"/>
      <c r="W63" s="133">
        <v>42620</v>
      </c>
      <c r="X63" s="10">
        <v>27.84</v>
      </c>
      <c r="Y63" s="10">
        <v>28.04</v>
      </c>
      <c r="Z63" s="10">
        <v>27.61</v>
      </c>
      <c r="AA63" s="10">
        <v>28.03</v>
      </c>
      <c r="AB63" s="95">
        <v>2292500</v>
      </c>
      <c r="AC63" s="10">
        <v>28.03</v>
      </c>
      <c r="AD63">
        <f t="shared" si="0"/>
        <v>0.42999999999999972</v>
      </c>
      <c r="AE63" s="138">
        <f t="shared" si="1"/>
        <v>2.5035765379113339E-3</v>
      </c>
    </row>
    <row r="64" spans="1:31" x14ac:dyDescent="0.25">
      <c r="A64" s="566"/>
      <c r="B64" s="566"/>
      <c r="C64" s="566"/>
      <c r="D64" s="568"/>
      <c r="E64" s="568"/>
      <c r="F64" s="568"/>
      <c r="G64" s="566"/>
      <c r="H64" s="587"/>
      <c r="I64" s="568"/>
      <c r="J64" s="568"/>
      <c r="K64" s="568"/>
      <c r="L64" s="566"/>
      <c r="M64" s="566"/>
      <c r="W64" s="133">
        <v>42619</v>
      </c>
      <c r="X64" s="10">
        <v>27.99</v>
      </c>
      <c r="Y64" s="10">
        <v>28.09</v>
      </c>
      <c r="Z64" s="10">
        <v>27.29</v>
      </c>
      <c r="AA64" s="10">
        <v>27.96</v>
      </c>
      <c r="AB64" s="95">
        <v>3849500</v>
      </c>
      <c r="AC64" s="10">
        <v>27.96</v>
      </c>
      <c r="AD64">
        <f t="shared" si="0"/>
        <v>0.80000000000000071</v>
      </c>
      <c r="AE64" s="138">
        <f t="shared" si="1"/>
        <v>9.750812567713929E-3</v>
      </c>
    </row>
    <row r="65" spans="1:31" x14ac:dyDescent="0.25">
      <c r="A65" s="566"/>
      <c r="B65" s="566"/>
      <c r="C65" s="566"/>
      <c r="D65" s="568"/>
      <c r="E65" s="568"/>
      <c r="F65" s="568"/>
      <c r="G65" s="566"/>
      <c r="H65" s="587"/>
      <c r="I65" s="568"/>
      <c r="J65" s="568"/>
      <c r="K65" s="568"/>
      <c r="L65" s="566"/>
      <c r="M65" s="566"/>
      <c r="W65" s="133">
        <v>42615</v>
      </c>
      <c r="X65" s="10">
        <v>29.1</v>
      </c>
      <c r="Y65" s="10">
        <v>29.25</v>
      </c>
      <c r="Z65" s="10">
        <v>27.08</v>
      </c>
      <c r="AA65" s="10">
        <v>27.69</v>
      </c>
      <c r="AB65" s="95">
        <v>10286600</v>
      </c>
      <c r="AC65" s="10">
        <v>27.69</v>
      </c>
      <c r="AD65">
        <f t="shared" si="0"/>
        <v>2.1700000000000017</v>
      </c>
      <c r="AE65" s="138">
        <f t="shared" si="1"/>
        <v>-6.3894523326571862E-2</v>
      </c>
    </row>
    <row r="66" spans="1:31" x14ac:dyDescent="0.25">
      <c r="A66" s="566"/>
      <c r="B66" s="566"/>
      <c r="C66" s="566"/>
      <c r="D66" s="568"/>
      <c r="E66" s="568"/>
      <c r="F66" s="568"/>
      <c r="G66" s="566"/>
      <c r="H66" s="587"/>
      <c r="I66" s="568"/>
      <c r="J66" s="568"/>
      <c r="K66" s="568"/>
      <c r="L66" s="566"/>
      <c r="M66" s="566"/>
      <c r="W66" s="133">
        <v>42614</v>
      </c>
      <c r="X66" s="10">
        <v>28.7</v>
      </c>
      <c r="Y66" s="10">
        <v>29.59</v>
      </c>
      <c r="Z66" s="10">
        <v>28.4</v>
      </c>
      <c r="AA66" s="10">
        <v>29.58</v>
      </c>
      <c r="AB66" s="95">
        <v>4362600</v>
      </c>
      <c r="AC66" s="10">
        <v>29.58</v>
      </c>
      <c r="AD66">
        <f t="shared" si="0"/>
        <v>1.1900000000000013</v>
      </c>
      <c r="AE66" s="138">
        <f t="shared" si="1"/>
        <v>5.0799289520426338E-2</v>
      </c>
    </row>
    <row r="67" spans="1:31" x14ac:dyDescent="0.25">
      <c r="A67" s="566"/>
      <c r="B67" s="566"/>
      <c r="C67" s="566"/>
      <c r="D67" s="568"/>
      <c r="E67" s="568"/>
      <c r="F67" s="568"/>
      <c r="G67" s="566"/>
      <c r="H67" s="587"/>
      <c r="I67" s="568"/>
      <c r="J67" s="568"/>
      <c r="K67" s="568"/>
      <c r="L67" s="566"/>
      <c r="M67" s="566"/>
      <c r="W67" s="133">
        <v>42613</v>
      </c>
      <c r="X67" s="10">
        <v>29.5</v>
      </c>
      <c r="Y67" s="10">
        <v>29.62</v>
      </c>
      <c r="Z67" s="10">
        <v>27.69</v>
      </c>
      <c r="AA67" s="10">
        <v>28.15</v>
      </c>
      <c r="AB67" s="95">
        <v>3892500</v>
      </c>
      <c r="AC67" s="10">
        <v>28.15</v>
      </c>
      <c r="AD67">
        <f t="shared" ref="AD67:AD69" si="31">Y67-Z67</f>
        <v>1.9299999999999997</v>
      </c>
      <c r="AE67" s="138" t="e">
        <f t="shared" ref="AE67" si="32">AC67/AC68-1</f>
        <v>#DIV/0!</v>
      </c>
    </row>
    <row r="68" spans="1:31" x14ac:dyDescent="0.25">
      <c r="A68" s="566"/>
      <c r="B68" s="566"/>
      <c r="C68" s="566"/>
      <c r="D68" s="568"/>
      <c r="E68" s="568"/>
      <c r="F68" s="568"/>
      <c r="G68" s="566"/>
      <c r="H68" s="587"/>
      <c r="I68" s="568"/>
      <c r="J68" s="568"/>
      <c r="K68" s="568"/>
      <c r="L68" s="566"/>
      <c r="M68" s="566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66"/>
      <c r="B69" s="566"/>
      <c r="C69" s="566"/>
      <c r="D69" s="568"/>
      <c r="E69" s="568"/>
      <c r="F69" s="568"/>
      <c r="G69" s="566"/>
      <c r="H69" s="587"/>
      <c r="I69" s="568"/>
      <c r="J69" s="568"/>
      <c r="K69" s="568"/>
      <c r="L69" s="566"/>
      <c r="M69" s="566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66"/>
      <c r="B70" s="566"/>
      <c r="C70" s="566"/>
      <c r="D70" s="568"/>
      <c r="E70" s="568"/>
      <c r="F70" s="568"/>
      <c r="G70" s="566"/>
      <c r="H70" s="566"/>
      <c r="I70" s="568"/>
      <c r="J70" s="568"/>
      <c r="K70" s="568"/>
      <c r="L70" s="566"/>
      <c r="M70" s="566"/>
    </row>
    <row r="71" spans="1:31" x14ac:dyDescent="0.25">
      <c r="A71" s="589" t="s">
        <v>81</v>
      </c>
      <c r="B71" s="590"/>
      <c r="C71" s="590">
        <f>SUM(C55:C59)</f>
        <v>200</v>
      </c>
      <c r="D71" s="591"/>
      <c r="E71" s="591"/>
      <c r="F71" s="591">
        <f>SUM(F55:F59)</f>
        <v>5103.2</v>
      </c>
      <c r="G71" s="590"/>
      <c r="H71" s="590">
        <f>SUM(H55:H58)</f>
        <v>200</v>
      </c>
      <c r="I71" s="591"/>
      <c r="J71" s="591"/>
      <c r="K71" s="591">
        <f>SUM(K55:K58)</f>
        <v>5448.18</v>
      </c>
      <c r="L71" s="590"/>
      <c r="M71" s="591">
        <f>SUM(M55:M63)</f>
        <v>0</v>
      </c>
    </row>
    <row r="72" spans="1:31" ht="15.75" thickBot="1" x14ac:dyDescent="0.3">
      <c r="A72" s="592" t="s">
        <v>201</v>
      </c>
      <c r="B72" s="593"/>
      <c r="C72" s="594">
        <f>SumByColor($A$19,C55:C70)</f>
        <v>0</v>
      </c>
      <c r="D72" s="594"/>
      <c r="E72" s="594"/>
      <c r="F72" s="595">
        <f>SumByColor($A$19,F55:F70)</f>
        <v>0</v>
      </c>
      <c r="G72" s="594"/>
      <c r="H72" s="594">
        <f>SumByColor($A$19,H55:H70)</f>
        <v>0</v>
      </c>
      <c r="I72" s="594"/>
      <c r="J72" s="594"/>
      <c r="K72" s="595">
        <f>SumByColor($A$19,K55:K70)</f>
        <v>0</v>
      </c>
      <c r="L72" s="594"/>
      <c r="M72" s="595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">
    <cfRule type="expression" dxfId="727" priority="13">
      <formula>F25&gt;0</formula>
    </cfRule>
    <cfRule type="expression" dxfId="726" priority="14">
      <formula>F25&lt;0</formula>
    </cfRule>
  </conditionalFormatting>
  <conditionalFormatting sqref="H25:H36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:F38">
    <cfRule type="expression" dxfId="719" priority="3">
      <formula>F37&gt;0</formula>
    </cfRule>
    <cfRule type="expression" dxfId="718" priority="4">
      <formula>F37&lt;0</formula>
    </cfRule>
  </conditionalFormatting>
  <conditionalFormatting sqref="H37:H38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29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29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269</v>
      </c>
      <c r="W2" s="133">
        <v>42706</v>
      </c>
      <c r="X2" s="10">
        <v>28.79</v>
      </c>
      <c r="Y2" s="10">
        <v>29.61</v>
      </c>
      <c r="Z2" s="10">
        <v>28.06</v>
      </c>
      <c r="AA2" s="10">
        <v>28.38</v>
      </c>
      <c r="AB2" s="95">
        <v>5096200</v>
      </c>
      <c r="AC2" s="10">
        <v>28.38</v>
      </c>
      <c r="AD2" s="2">
        <f>Y2-Z2</f>
        <v>1.5500000000000007</v>
      </c>
      <c r="AE2" s="138">
        <f>AC2/AC3-1</f>
        <v>-1.1838440111420656E-2</v>
      </c>
    </row>
    <row r="3" spans="1:31" x14ac:dyDescent="0.25">
      <c r="A3" s="23" t="s">
        <v>71</v>
      </c>
      <c r="B3" s="529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29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74">
        <v>42704</v>
      </c>
      <c r="M3" s="44">
        <v>102</v>
      </c>
      <c r="O3" s="11" t="s">
        <v>58</v>
      </c>
      <c r="Q3" s="230">
        <f>IF(Q2=0, Q4, (F18-K18-M18)/Q2)</f>
        <v>16.231050000000014</v>
      </c>
      <c r="T3" s="1" t="s">
        <v>270</v>
      </c>
      <c r="W3" s="133">
        <v>42705</v>
      </c>
      <c r="X3" s="10">
        <v>29.09</v>
      </c>
      <c r="Y3" s="10">
        <v>29.95</v>
      </c>
      <c r="Z3" s="10">
        <v>28.56</v>
      </c>
      <c r="AA3" s="10">
        <v>28.72</v>
      </c>
      <c r="AB3" s="95">
        <v>5937300</v>
      </c>
      <c r="AC3" s="10">
        <v>28.72</v>
      </c>
      <c r="AD3" s="2">
        <f t="shared" ref="AD3:AD66" si="2">Y3-Z3</f>
        <v>1.3900000000000006</v>
      </c>
      <c r="AE3" s="138">
        <f t="shared" ref="AE3:AE66" si="3">AC3/AC4-1</f>
        <v>-7.6019350380097661E-3</v>
      </c>
    </row>
    <row r="4" spans="1:31" x14ac:dyDescent="0.25">
      <c r="B4" s="529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29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28.38</v>
      </c>
      <c r="R4" s="557">
        <v>-1.18E-2</v>
      </c>
      <c r="T4" s="163">
        <v>42633</v>
      </c>
      <c r="U4" s="1" t="s">
        <v>318</v>
      </c>
      <c r="W4" s="133">
        <v>42704</v>
      </c>
      <c r="X4" s="10">
        <v>27.98</v>
      </c>
      <c r="Y4" s="10">
        <v>29.31</v>
      </c>
      <c r="Z4" s="10">
        <v>27.82</v>
      </c>
      <c r="AA4" s="10">
        <v>28.94</v>
      </c>
      <c r="AB4" s="95">
        <v>6417400</v>
      </c>
      <c r="AC4" s="10">
        <v>28.94</v>
      </c>
      <c r="AD4" s="2">
        <f t="shared" si="2"/>
        <v>1.4899999999999984</v>
      </c>
      <c r="AE4" s="138">
        <f t="shared" si="3"/>
        <v>5.5049216186656924E-2</v>
      </c>
    </row>
    <row r="5" spans="1:31" x14ac:dyDescent="0.25">
      <c r="B5" s="529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29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5676</v>
      </c>
      <c r="W5" s="133">
        <v>42703</v>
      </c>
      <c r="X5" s="10">
        <v>27.9</v>
      </c>
      <c r="Y5" s="10">
        <v>28.13</v>
      </c>
      <c r="Z5" s="10">
        <v>27.34</v>
      </c>
      <c r="AA5" s="10">
        <v>27.43</v>
      </c>
      <c r="AB5" s="95">
        <v>3908500</v>
      </c>
      <c r="AC5" s="10">
        <v>27.43</v>
      </c>
      <c r="AD5" s="2">
        <f t="shared" si="2"/>
        <v>0.78999999999999915</v>
      </c>
      <c r="AE5" s="138">
        <f t="shared" si="3"/>
        <v>-2.6959914863426748E-2</v>
      </c>
    </row>
    <row r="6" spans="1:31" x14ac:dyDescent="0.25">
      <c r="B6" s="529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29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3246.2100000000028</v>
      </c>
      <c r="W6" s="133">
        <v>42702</v>
      </c>
      <c r="X6" s="10">
        <v>28.46</v>
      </c>
      <c r="Y6" s="10">
        <v>28.79</v>
      </c>
      <c r="Z6" s="10">
        <v>27.91</v>
      </c>
      <c r="AA6" s="10">
        <v>28.19</v>
      </c>
      <c r="AB6" s="95">
        <v>3157300</v>
      </c>
      <c r="AC6" s="10">
        <v>28.19</v>
      </c>
      <c r="AD6" s="2">
        <f t="shared" si="2"/>
        <v>0.87999999999999901</v>
      </c>
      <c r="AE6" s="138">
        <f t="shared" si="3"/>
        <v>-1.2609457092819576E-2</v>
      </c>
    </row>
    <row r="7" spans="1:31" x14ac:dyDescent="0.25">
      <c r="B7" s="529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29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2429.7899999999972</v>
      </c>
      <c r="R7">
        <v>200</v>
      </c>
      <c r="W7" s="133">
        <v>42699</v>
      </c>
      <c r="X7" s="10">
        <v>28.48</v>
      </c>
      <c r="Y7" s="10">
        <v>28.93</v>
      </c>
      <c r="Z7" s="10">
        <v>28.17</v>
      </c>
      <c r="AA7" s="10">
        <v>28.55</v>
      </c>
      <c r="AB7" s="95">
        <v>1755200</v>
      </c>
      <c r="AC7" s="10">
        <v>28.55</v>
      </c>
      <c r="AD7" s="2">
        <f t="shared" si="2"/>
        <v>0.75999999999999801</v>
      </c>
      <c r="AE7" s="138">
        <f t="shared" si="3"/>
        <v>5.9901338971106721E-3</v>
      </c>
    </row>
    <row r="8" spans="1:31" x14ac:dyDescent="0.25">
      <c r="B8" s="529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29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2429.7899999999972</v>
      </c>
      <c r="W8" s="133">
        <v>42697</v>
      </c>
      <c r="X8" s="10">
        <v>28.31</v>
      </c>
      <c r="Y8" s="10">
        <v>28.47</v>
      </c>
      <c r="Z8" s="10">
        <v>27.77</v>
      </c>
      <c r="AA8" s="10">
        <v>28.38</v>
      </c>
      <c r="AB8" s="95">
        <v>6702000</v>
      </c>
      <c r="AC8" s="10">
        <v>28.38</v>
      </c>
      <c r="AD8" s="2">
        <f t="shared" si="2"/>
        <v>0.69999999999999929</v>
      </c>
      <c r="AE8" s="138">
        <f t="shared" si="3"/>
        <v>-3.5223670306450128E-4</v>
      </c>
    </row>
    <row r="9" spans="1:31" x14ac:dyDescent="0.25">
      <c r="B9" s="529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29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0.7485005591135494</v>
      </c>
      <c r="W9" s="133">
        <v>42696</v>
      </c>
      <c r="X9" s="10">
        <v>29.76</v>
      </c>
      <c r="Y9" s="10">
        <v>29.76</v>
      </c>
      <c r="Z9" s="10">
        <v>27.92</v>
      </c>
      <c r="AA9" s="10">
        <v>28.39</v>
      </c>
      <c r="AB9" s="95">
        <v>9451300</v>
      </c>
      <c r="AC9" s="10">
        <v>28.39</v>
      </c>
      <c r="AD9" s="2">
        <f t="shared" si="2"/>
        <v>1.8399999999999999</v>
      </c>
      <c r="AE9" s="138">
        <f t="shared" si="3"/>
        <v>-4.9548041513224006E-2</v>
      </c>
    </row>
    <row r="10" spans="1:31" x14ac:dyDescent="0.25">
      <c r="B10" s="529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29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42695</v>
      </c>
      <c r="X10" s="10">
        <v>29.58</v>
      </c>
      <c r="Y10" s="10">
        <v>30.24</v>
      </c>
      <c r="Z10" s="10">
        <v>29.38</v>
      </c>
      <c r="AA10" s="10">
        <v>29.87</v>
      </c>
      <c r="AB10" s="95">
        <v>7043300</v>
      </c>
      <c r="AC10" s="10">
        <v>29.87</v>
      </c>
      <c r="AD10" s="2">
        <f t="shared" si="2"/>
        <v>0.85999999999999943</v>
      </c>
      <c r="AE10" s="138">
        <f t="shared" si="3"/>
        <v>3.1422651933701751E-2</v>
      </c>
    </row>
    <row r="11" spans="1:31" x14ac:dyDescent="0.25">
      <c r="B11" s="529">
        <v>42674</v>
      </c>
      <c r="C11" s="7">
        <v>40</v>
      </c>
      <c r="D11" s="44">
        <v>24.16</v>
      </c>
      <c r="E11" s="44">
        <v>-0.1</v>
      </c>
      <c r="F11" s="44">
        <f t="shared" si="0"/>
        <v>966.3</v>
      </c>
      <c r="G11" s="529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42692</v>
      </c>
      <c r="X11" s="10">
        <v>26.97</v>
      </c>
      <c r="Y11" s="10">
        <v>29.03</v>
      </c>
      <c r="Z11" s="10">
        <v>26.97</v>
      </c>
      <c r="AA11" s="10">
        <v>28.96</v>
      </c>
      <c r="AB11" s="95">
        <v>7923700</v>
      </c>
      <c r="AC11" s="10">
        <v>28.96</v>
      </c>
      <c r="AD11" s="2">
        <f t="shared" si="2"/>
        <v>2.0600000000000023</v>
      </c>
      <c r="AE11" s="138">
        <f t="shared" si="3"/>
        <v>6.9029162052417936E-2</v>
      </c>
    </row>
    <row r="12" spans="1:31" x14ac:dyDescent="0.25">
      <c r="B12" s="532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529">
        <v>42705</v>
      </c>
      <c r="H12" s="82">
        <v>40</v>
      </c>
      <c r="I12" s="44">
        <v>29.58</v>
      </c>
      <c r="J12" s="44">
        <v>0.03</v>
      </c>
      <c r="K12" s="44">
        <f>H12*I12-J12</f>
        <v>1183.1699999999998</v>
      </c>
      <c r="W12" s="133">
        <v>42691</v>
      </c>
      <c r="X12" s="10">
        <v>27.62</v>
      </c>
      <c r="Y12" s="10">
        <v>27.78</v>
      </c>
      <c r="Z12" s="10">
        <v>26.95</v>
      </c>
      <c r="AA12" s="10">
        <v>27.09</v>
      </c>
      <c r="AB12" s="95">
        <v>5507100</v>
      </c>
      <c r="AC12" s="10">
        <v>27.09</v>
      </c>
      <c r="AD12" s="2">
        <f t="shared" si="2"/>
        <v>0.83000000000000185</v>
      </c>
      <c r="AE12" s="138">
        <f t="shared" si="3"/>
        <v>-1.2755102040816424E-2</v>
      </c>
    </row>
    <row r="13" spans="1:31" x14ac:dyDescent="0.25">
      <c r="B13" s="532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42690</v>
      </c>
      <c r="X13" s="10">
        <v>27.7</v>
      </c>
      <c r="Y13" s="10">
        <v>27.85</v>
      </c>
      <c r="Z13" s="10">
        <v>27.44</v>
      </c>
      <c r="AA13" s="10">
        <v>27.44</v>
      </c>
      <c r="AB13" s="95">
        <v>3500800</v>
      </c>
      <c r="AC13" s="10">
        <v>27.44</v>
      </c>
      <c r="AD13" s="2">
        <f t="shared" si="2"/>
        <v>0.41000000000000014</v>
      </c>
      <c r="AE13" s="138">
        <f t="shared" si="3"/>
        <v>-1.2949640287769792E-2</v>
      </c>
    </row>
    <row r="14" spans="1:31" x14ac:dyDescent="0.25">
      <c r="C14" s="4"/>
      <c r="G14" s="30"/>
      <c r="H14" s="72"/>
      <c r="W14" s="133">
        <v>42689</v>
      </c>
      <c r="X14" s="10">
        <v>28.04</v>
      </c>
      <c r="Y14" s="10">
        <v>28.25</v>
      </c>
      <c r="Z14" s="10">
        <v>27.41</v>
      </c>
      <c r="AA14" s="10">
        <v>27.8</v>
      </c>
      <c r="AB14" s="95">
        <v>5605800</v>
      </c>
      <c r="AC14" s="10">
        <v>27.8</v>
      </c>
      <c r="AD14" s="2">
        <f t="shared" si="2"/>
        <v>0.83999999999999986</v>
      </c>
      <c r="AE14" s="138">
        <f t="shared" si="3"/>
        <v>-1.4184397163120477E-2</v>
      </c>
    </row>
    <row r="15" spans="1:31" x14ac:dyDescent="0.25">
      <c r="G15" s="30"/>
      <c r="H15" s="72"/>
      <c r="W15" s="133">
        <v>42688</v>
      </c>
      <c r="X15" s="10">
        <v>27.83</v>
      </c>
      <c r="Y15" s="10">
        <v>28.3</v>
      </c>
      <c r="Z15" s="10">
        <v>27.42</v>
      </c>
      <c r="AA15" s="10">
        <v>28.2</v>
      </c>
      <c r="AB15" s="95">
        <v>5719800</v>
      </c>
      <c r="AC15" s="10">
        <v>28.2</v>
      </c>
      <c r="AD15" s="2">
        <f t="shared" si="2"/>
        <v>0.87999999999999901</v>
      </c>
      <c r="AE15" s="138">
        <f t="shared" si="3"/>
        <v>1.5118790496760237E-2</v>
      </c>
    </row>
    <row r="16" spans="1:31" x14ac:dyDescent="0.25">
      <c r="G16" s="30"/>
      <c r="H16" s="72"/>
      <c r="W16" s="133">
        <v>42685</v>
      </c>
      <c r="X16" s="10">
        <v>27.1</v>
      </c>
      <c r="Y16" s="10">
        <v>28</v>
      </c>
      <c r="Z16" s="10">
        <v>26.91</v>
      </c>
      <c r="AA16" s="10">
        <v>27.78</v>
      </c>
      <c r="AB16" s="95">
        <v>7297400</v>
      </c>
      <c r="AC16" s="10">
        <v>27.78</v>
      </c>
      <c r="AD16" s="2">
        <f t="shared" si="2"/>
        <v>1.0899999999999999</v>
      </c>
      <c r="AE16" s="138">
        <f t="shared" si="3"/>
        <v>2.3958717287136055E-2</v>
      </c>
    </row>
    <row r="17" spans="1:31" x14ac:dyDescent="0.25">
      <c r="G17" s="30"/>
      <c r="W17" s="133">
        <v>42684</v>
      </c>
      <c r="X17" s="10">
        <v>26.53</v>
      </c>
      <c r="Y17" s="10">
        <v>28.23</v>
      </c>
      <c r="Z17" s="10">
        <v>26.53</v>
      </c>
      <c r="AA17" s="10">
        <v>27.13</v>
      </c>
      <c r="AB17" s="95">
        <v>9181500</v>
      </c>
      <c r="AC17" s="10">
        <v>27.13</v>
      </c>
      <c r="AD17" s="2">
        <f t="shared" si="2"/>
        <v>1.6999999999999993</v>
      </c>
      <c r="AE17" s="138" t="e">
        <f t="shared" si="3"/>
        <v>#DIV/0!</v>
      </c>
    </row>
    <row r="18" spans="1:31" x14ac:dyDescent="0.25">
      <c r="A18" s="32" t="s">
        <v>81</v>
      </c>
      <c r="B18" s="534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SUM(H2:H12)</f>
        <v>670</v>
      </c>
      <c r="I18" s="18"/>
      <c r="J18" s="18"/>
      <c r="K18" s="18">
        <f>SUM(K2:K12)</f>
        <v>16739.189999999999</v>
      </c>
      <c r="L18" s="14"/>
      <c r="M18" s="18">
        <f>SUM(M2:M10)</f>
        <v>192</v>
      </c>
      <c r="W18" s="133">
        <v>42684</v>
      </c>
      <c r="X18" s="10" t="s">
        <v>244</v>
      </c>
      <c r="Y18" s="10"/>
      <c r="Z18" s="10"/>
      <c r="AA18" s="10"/>
      <c r="AB18" s="95"/>
      <c r="AC18" s="10"/>
      <c r="AD18" s="2">
        <f t="shared" si="2"/>
        <v>0</v>
      </c>
      <c r="AE18" s="138">
        <f t="shared" si="3"/>
        <v>-1</v>
      </c>
    </row>
    <row r="19" spans="1:31" ht="15.75" thickBot="1" x14ac:dyDescent="0.3">
      <c r="A19" s="358" t="s">
        <v>201</v>
      </c>
      <c r="B19" s="535"/>
      <c r="C19" s="360">
        <f>SumByColor($A$19,C2:C17)</f>
        <v>670</v>
      </c>
      <c r="D19" s="360"/>
      <c r="E19" s="360"/>
      <c r="F19" s="361">
        <f>SumByColor($A$19,F2:F17)</f>
        <v>15485</v>
      </c>
      <c r="G19" s="360"/>
      <c r="H19" s="360">
        <f>SumByColor($A$19,H2:H17)</f>
        <v>670</v>
      </c>
      <c r="I19" s="360"/>
      <c r="J19" s="360"/>
      <c r="K19" s="361">
        <f>SumByColor($A$19,K2:K17)</f>
        <v>16738</v>
      </c>
      <c r="L19" s="360"/>
      <c r="M19" s="361">
        <f t="shared" ref="M19" si="4">SumByColor($A$19,M2:M17)</f>
        <v>192</v>
      </c>
      <c r="W19" s="133">
        <v>42683</v>
      </c>
      <c r="X19" s="10">
        <v>24.05</v>
      </c>
      <c r="Y19" s="10">
        <v>26.72</v>
      </c>
      <c r="Z19" s="10">
        <v>23.73</v>
      </c>
      <c r="AA19" s="10">
        <v>26.48</v>
      </c>
      <c r="AB19" s="95">
        <v>10914600</v>
      </c>
      <c r="AC19" s="10">
        <v>26.18</v>
      </c>
      <c r="AD19" s="2">
        <f t="shared" si="2"/>
        <v>2.9899999999999984</v>
      </c>
      <c r="AE19" s="138">
        <f t="shared" si="3"/>
        <v>8.8113050706567053E-2</v>
      </c>
    </row>
    <row r="20" spans="1:31" x14ac:dyDescent="0.25">
      <c r="W20" s="133">
        <v>42682</v>
      </c>
      <c r="X20" s="10">
        <v>23.2</v>
      </c>
      <c r="Y20" s="10">
        <v>24.49</v>
      </c>
      <c r="Z20" s="10">
        <v>23.04</v>
      </c>
      <c r="AA20" s="10">
        <v>24.34</v>
      </c>
      <c r="AB20" s="95">
        <v>8295300</v>
      </c>
      <c r="AC20" s="10">
        <v>24.06</v>
      </c>
      <c r="AD20" s="2">
        <f t="shared" si="2"/>
        <v>1.4499999999999993</v>
      </c>
      <c r="AE20" s="138">
        <f t="shared" si="3"/>
        <v>4.4724272687798328E-2</v>
      </c>
    </row>
    <row r="21" spans="1:31" x14ac:dyDescent="0.25">
      <c r="W21" s="133">
        <v>42681</v>
      </c>
      <c r="X21" s="10">
        <v>23.51</v>
      </c>
      <c r="Y21" s="10">
        <v>23.66</v>
      </c>
      <c r="Z21" s="10">
        <v>23.12</v>
      </c>
      <c r="AA21" s="10">
        <v>23.29</v>
      </c>
      <c r="AB21" s="95">
        <v>5833500</v>
      </c>
      <c r="AC21" s="10">
        <v>23.03</v>
      </c>
      <c r="AD21" s="2">
        <f t="shared" si="2"/>
        <v>0.53999999999999915</v>
      </c>
      <c r="AE21" s="138">
        <f t="shared" si="3"/>
        <v>7.8774617067833841E-3</v>
      </c>
    </row>
    <row r="22" spans="1:31" x14ac:dyDescent="0.25">
      <c r="W22" s="133">
        <v>42678</v>
      </c>
      <c r="X22" s="10">
        <v>22.65</v>
      </c>
      <c r="Y22" s="10">
        <v>23.42</v>
      </c>
      <c r="Z22" s="10">
        <v>22.58</v>
      </c>
      <c r="AA22" s="10">
        <v>23.11</v>
      </c>
      <c r="AB22" s="95">
        <v>7892000</v>
      </c>
      <c r="AC22" s="10">
        <v>22.85</v>
      </c>
      <c r="AD22" s="2">
        <f t="shared" si="2"/>
        <v>0.84000000000000341</v>
      </c>
      <c r="AE22" s="138">
        <f t="shared" si="3"/>
        <v>2.2829006266786189E-2</v>
      </c>
    </row>
    <row r="23" spans="1:31" x14ac:dyDescent="0.25">
      <c r="W23" s="133">
        <v>42677</v>
      </c>
      <c r="X23" s="10">
        <v>23.57</v>
      </c>
      <c r="Y23" s="10">
        <v>23.57</v>
      </c>
      <c r="Z23" s="10">
        <v>22.18</v>
      </c>
      <c r="AA23" s="10">
        <v>22.6</v>
      </c>
      <c r="AB23" s="95">
        <v>19321100</v>
      </c>
      <c r="AC23" s="10">
        <v>22.34</v>
      </c>
      <c r="AD23" s="2">
        <f t="shared" si="2"/>
        <v>1.3900000000000006</v>
      </c>
      <c r="AE23" s="138">
        <f t="shared" si="3"/>
        <v>-8.5176085176085214E-2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24.79</v>
      </c>
      <c r="Y24" s="10">
        <v>25.11</v>
      </c>
      <c r="Z24" s="10">
        <v>24.56</v>
      </c>
      <c r="AA24" s="10">
        <v>24.7</v>
      </c>
      <c r="AB24" s="95">
        <v>5569300</v>
      </c>
      <c r="AC24" s="10">
        <v>24.42</v>
      </c>
      <c r="AD24" s="2">
        <f t="shared" si="2"/>
        <v>0.55000000000000071</v>
      </c>
      <c r="AE24" s="138">
        <f t="shared" si="3"/>
        <v>-7.7204388459974904E-3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42675</v>
      </c>
      <c r="X25" s="10">
        <v>24.15</v>
      </c>
      <c r="Y25" s="10">
        <v>25.01</v>
      </c>
      <c r="Z25" s="10">
        <v>23.92</v>
      </c>
      <c r="AA25" s="10">
        <v>24.89</v>
      </c>
      <c r="AB25" s="95">
        <v>7449100</v>
      </c>
      <c r="AC25" s="10">
        <v>24.61</v>
      </c>
      <c r="AD25" s="2">
        <f t="shared" si="2"/>
        <v>1.0899999999999999</v>
      </c>
      <c r="AE25" s="138">
        <f t="shared" si="3"/>
        <v>3.6647009267059882E-2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42674</v>
      </c>
      <c r="X26" s="10">
        <v>24.46</v>
      </c>
      <c r="Y26" s="10">
        <v>24.8</v>
      </c>
      <c r="Z26" s="10">
        <v>23.94</v>
      </c>
      <c r="AA26" s="10">
        <v>24.01</v>
      </c>
      <c r="AB26" s="95">
        <v>3501100</v>
      </c>
      <c r="AC26" s="10">
        <v>23.74</v>
      </c>
      <c r="AD26" s="2">
        <f t="shared" si="2"/>
        <v>0.85999999999999943</v>
      </c>
      <c r="AE26" s="138">
        <f t="shared" si="3"/>
        <v>-2.0627062706270682E-2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42671</v>
      </c>
      <c r="X27" s="10">
        <v>24.62</v>
      </c>
      <c r="Y27" s="10">
        <v>24.93</v>
      </c>
      <c r="Z27" s="10">
        <v>24.09</v>
      </c>
      <c r="AA27" s="10">
        <v>24.52</v>
      </c>
      <c r="AB27" s="95">
        <v>4721800</v>
      </c>
      <c r="AC27" s="10">
        <v>24.24</v>
      </c>
      <c r="AD27" s="2">
        <f t="shared" si="2"/>
        <v>0.83999999999999986</v>
      </c>
      <c r="AE27" s="138">
        <f t="shared" si="3"/>
        <v>-4.1237113402070591E-4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42670</v>
      </c>
      <c r="X28" s="10">
        <v>25.87</v>
      </c>
      <c r="Y28" s="10">
        <v>25.95</v>
      </c>
      <c r="Z28" s="10">
        <v>24.46</v>
      </c>
      <c r="AA28" s="10">
        <v>24.53</v>
      </c>
      <c r="AB28" s="95">
        <v>4568300</v>
      </c>
      <c r="AC28" s="10">
        <v>24.25</v>
      </c>
      <c r="AD28" s="2">
        <f t="shared" si="2"/>
        <v>1.4899999999999984</v>
      </c>
      <c r="AE28" s="138">
        <f t="shared" si="3"/>
        <v>-3.9984164687252632E-2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42669</v>
      </c>
      <c r="X29" s="10">
        <v>25.45</v>
      </c>
      <c r="Y29" s="10">
        <v>26</v>
      </c>
      <c r="Z29" s="10">
        <v>25.24</v>
      </c>
      <c r="AA29" s="10">
        <v>25.55</v>
      </c>
      <c r="AB29" s="95">
        <v>4572000</v>
      </c>
      <c r="AC29" s="10">
        <v>25.26</v>
      </c>
      <c r="AD29" s="2">
        <f t="shared" si="2"/>
        <v>0.76000000000000156</v>
      </c>
      <c r="AE29" s="138">
        <f t="shared" si="3"/>
        <v>3.9603960396039639E-4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42668</v>
      </c>
      <c r="X30" s="10">
        <v>25.39</v>
      </c>
      <c r="Y30" s="10">
        <v>25.8</v>
      </c>
      <c r="Z30" s="10">
        <v>25.2</v>
      </c>
      <c r="AA30" s="10">
        <v>25.54</v>
      </c>
      <c r="AB30" s="95">
        <v>4860100</v>
      </c>
      <c r="AC30" s="10">
        <v>25.25</v>
      </c>
      <c r="AD30" s="2">
        <f t="shared" si="2"/>
        <v>0.60000000000000142</v>
      </c>
      <c r="AE30" s="138">
        <f t="shared" si="3"/>
        <v>7.5818036711892134E-3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42667</v>
      </c>
      <c r="X31" s="10">
        <v>25.92</v>
      </c>
      <c r="Y31" s="10">
        <v>25.94</v>
      </c>
      <c r="Z31" s="10">
        <v>25</v>
      </c>
      <c r="AA31" s="10">
        <v>25.35</v>
      </c>
      <c r="AB31" s="95">
        <v>4582100</v>
      </c>
      <c r="AC31" s="10">
        <v>25.06</v>
      </c>
      <c r="AD31" s="2">
        <f t="shared" si="2"/>
        <v>0.94000000000000128</v>
      </c>
      <c r="AE31" s="138">
        <f t="shared" si="3"/>
        <v>-2.2239563012095176E-2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42664</v>
      </c>
      <c r="X32" s="10">
        <v>25.03</v>
      </c>
      <c r="Y32" s="10">
        <v>26.21</v>
      </c>
      <c r="Z32" s="10">
        <v>24.77</v>
      </c>
      <c r="AA32" s="10">
        <v>25.92</v>
      </c>
      <c r="AB32" s="95">
        <v>8578300</v>
      </c>
      <c r="AC32" s="10">
        <v>25.63</v>
      </c>
      <c r="AD32" s="2">
        <f t="shared" si="2"/>
        <v>1.4400000000000013</v>
      </c>
      <c r="AE32" s="138">
        <f t="shared" si="3"/>
        <v>3.7651821862348278E-2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42663</v>
      </c>
      <c r="X33" s="10">
        <v>23.8</v>
      </c>
      <c r="Y33" s="10">
        <v>25.36</v>
      </c>
      <c r="Z33" s="10">
        <v>23.53</v>
      </c>
      <c r="AA33" s="10">
        <v>24.98</v>
      </c>
      <c r="AB33" s="95">
        <v>8322600</v>
      </c>
      <c r="AC33" s="10">
        <v>24.7</v>
      </c>
      <c r="AD33" s="2">
        <f t="shared" si="2"/>
        <v>1.8299999999999983</v>
      </c>
      <c r="AE33" s="138">
        <f t="shared" si="3"/>
        <v>3.4338358458961382E-2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42662</v>
      </c>
      <c r="X34" s="10">
        <v>23.37</v>
      </c>
      <c r="Y34" s="10">
        <v>24.41</v>
      </c>
      <c r="Z34" s="10">
        <v>23.27</v>
      </c>
      <c r="AA34" s="10">
        <v>24.15</v>
      </c>
      <c r="AB34" s="95">
        <v>6426100</v>
      </c>
      <c r="AC34" s="10">
        <v>23.88</v>
      </c>
      <c r="AD34" s="2">
        <f t="shared" si="2"/>
        <v>1.1400000000000006</v>
      </c>
      <c r="AE34" s="138">
        <f t="shared" si="3"/>
        <v>2.9754204398447559E-2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42661</v>
      </c>
      <c r="X35" s="10">
        <v>22.86</v>
      </c>
      <c r="Y35" s="10">
        <v>23.63</v>
      </c>
      <c r="Z35" s="10">
        <v>22.73</v>
      </c>
      <c r="AA35" s="10">
        <v>23.46</v>
      </c>
      <c r="AB35" s="95">
        <v>5603400</v>
      </c>
      <c r="AC35" s="10">
        <v>23.19</v>
      </c>
      <c r="AD35" s="2">
        <f t="shared" si="2"/>
        <v>0.89999999999999858</v>
      </c>
      <c r="AE35" s="138">
        <f t="shared" si="3"/>
        <v>3.8048343777976834E-2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42660</v>
      </c>
      <c r="X36" s="10">
        <v>22.27</v>
      </c>
      <c r="Y36" s="10">
        <v>22.79</v>
      </c>
      <c r="Z36" s="10">
        <v>22.23</v>
      </c>
      <c r="AA36" s="10">
        <v>22.6</v>
      </c>
      <c r="AB36" s="95">
        <v>5070700</v>
      </c>
      <c r="AC36" s="10">
        <v>22.34</v>
      </c>
      <c r="AD36" s="2">
        <f t="shared" si="2"/>
        <v>0.55999999999999872</v>
      </c>
      <c r="AE36" s="138">
        <f t="shared" si="3"/>
        <v>1.4071720381298114E-2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42657</v>
      </c>
      <c r="X37" s="10">
        <v>23.25</v>
      </c>
      <c r="Y37" s="10">
        <v>23.56</v>
      </c>
      <c r="Z37" s="10">
        <v>22.22</v>
      </c>
      <c r="AA37" s="10">
        <v>22.28</v>
      </c>
      <c r="AB37" s="95">
        <v>4740900</v>
      </c>
      <c r="AC37" s="10">
        <v>22.03</v>
      </c>
      <c r="AD37" s="2">
        <f t="shared" si="2"/>
        <v>1.3399999999999999</v>
      </c>
      <c r="AE37" s="138">
        <f t="shared" si="3"/>
        <v>-3.2923617208077238E-2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42656</v>
      </c>
      <c r="X38" s="10">
        <v>22.61</v>
      </c>
      <c r="Y38" s="10">
        <v>23.17</v>
      </c>
      <c r="Z38" s="10">
        <v>22</v>
      </c>
      <c r="AA38" s="10">
        <v>23.04</v>
      </c>
      <c r="AB38" s="95">
        <v>6075200</v>
      </c>
      <c r="AC38" s="10">
        <v>22.78</v>
      </c>
      <c r="AD38" s="2">
        <f t="shared" si="2"/>
        <v>1.1700000000000017</v>
      </c>
      <c r="AE38" s="138">
        <f t="shared" si="3"/>
        <v>5.295675198587757E-3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42655</v>
      </c>
      <c r="X39" s="10">
        <v>23.48</v>
      </c>
      <c r="Y39" s="10">
        <v>23.57</v>
      </c>
      <c r="Z39" s="10">
        <v>22.56</v>
      </c>
      <c r="AA39" s="10">
        <v>22.92</v>
      </c>
      <c r="AB39" s="95">
        <v>4706800</v>
      </c>
      <c r="AC39" s="10">
        <v>22.66</v>
      </c>
      <c r="AD39" s="2">
        <f t="shared" si="2"/>
        <v>1.0100000000000016</v>
      </c>
      <c r="AE39" s="138">
        <f t="shared" si="3"/>
        <v>-2.2854678740836576E-2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9" t="s">
        <v>78</v>
      </c>
      <c r="P40" s="619"/>
      <c r="W40" s="133">
        <v>42654</v>
      </c>
      <c r="X40" s="10">
        <v>23.75</v>
      </c>
      <c r="Y40" s="10">
        <v>23.83</v>
      </c>
      <c r="Z40" s="10">
        <v>23.25</v>
      </c>
      <c r="AA40" s="10">
        <v>23.46</v>
      </c>
      <c r="AB40" s="95">
        <v>4050600</v>
      </c>
      <c r="AC40" s="10">
        <v>23.19</v>
      </c>
      <c r="AD40" s="2">
        <f t="shared" si="2"/>
        <v>0.57999999999999829</v>
      </c>
      <c r="AE40" s="138">
        <f t="shared" si="3"/>
        <v>-1.6956337431114799E-2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31.218</v>
      </c>
      <c r="Q41" s="2"/>
      <c r="W41" s="133">
        <v>42653</v>
      </c>
      <c r="X41" s="10">
        <v>24.16</v>
      </c>
      <c r="Y41" s="10">
        <v>24.35</v>
      </c>
      <c r="Z41" s="10">
        <v>23.8</v>
      </c>
      <c r="AA41" s="10">
        <v>23.86</v>
      </c>
      <c r="AB41" s="95">
        <v>3346600</v>
      </c>
      <c r="AC41" s="10">
        <v>23.59</v>
      </c>
      <c r="AD41" s="2">
        <f t="shared" si="2"/>
        <v>0.55000000000000071</v>
      </c>
      <c r="AE41" s="138">
        <f t="shared" si="3"/>
        <v>-3.8006756756756577E-3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30.934200000000001</v>
      </c>
      <c r="Q42" s="2"/>
      <c r="T42" s="91" t="s">
        <v>113</v>
      </c>
      <c r="W42" s="133">
        <v>42650</v>
      </c>
      <c r="X42" s="10">
        <v>24.67</v>
      </c>
      <c r="Y42" s="10">
        <v>24.77</v>
      </c>
      <c r="Z42" s="10">
        <v>23.94</v>
      </c>
      <c r="AA42" s="10">
        <v>23.95</v>
      </c>
      <c r="AB42" s="95">
        <v>3901500</v>
      </c>
      <c r="AC42" s="10">
        <v>23.68</v>
      </c>
      <c r="AD42" s="2">
        <f t="shared" si="2"/>
        <v>0.82999999999999829</v>
      </c>
      <c r="AE42" s="138">
        <f t="shared" si="3"/>
        <v>-2.8712059064807227E-2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30.650400000000001</v>
      </c>
      <c r="Q43" s="2"/>
      <c r="T43" s="128" t="s">
        <v>98</v>
      </c>
      <c r="U43" s="129">
        <v>28.38</v>
      </c>
      <c r="W43" s="133">
        <v>42649</v>
      </c>
      <c r="X43" s="10">
        <v>24.77</v>
      </c>
      <c r="Y43" s="10">
        <v>25.11</v>
      </c>
      <c r="Z43" s="10">
        <v>24.01</v>
      </c>
      <c r="AA43" s="10">
        <v>24.66</v>
      </c>
      <c r="AB43" s="95">
        <v>4226500</v>
      </c>
      <c r="AC43" s="10">
        <v>24.38</v>
      </c>
      <c r="AD43" s="2">
        <f t="shared" si="2"/>
        <v>1.0999999999999979</v>
      </c>
      <c r="AE43" s="138">
        <f t="shared" si="3"/>
        <v>-8.1366965012205084E-3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30.366600000000002</v>
      </c>
      <c r="Q44" s="2"/>
      <c r="T44" s="93" t="s">
        <v>99</v>
      </c>
      <c r="U44" s="130">
        <v>28.48</v>
      </c>
      <c r="W44" s="133">
        <v>42648</v>
      </c>
      <c r="X44" s="10">
        <v>24.57</v>
      </c>
      <c r="Y44" s="10">
        <v>25.15</v>
      </c>
      <c r="Z44" s="10">
        <v>24.21</v>
      </c>
      <c r="AA44" s="10">
        <v>24.86</v>
      </c>
      <c r="AB44" s="95">
        <v>4704200</v>
      </c>
      <c r="AC44" s="10">
        <v>24.58</v>
      </c>
      <c r="AD44" s="2">
        <f t="shared" si="2"/>
        <v>0.93999999999999773</v>
      </c>
      <c r="AE44" s="138">
        <f t="shared" si="3"/>
        <v>1.9071310116086204E-2</v>
      </c>
    </row>
    <row r="45" spans="2:31" x14ac:dyDescent="0.25">
      <c r="B45" s="157">
        <v>42593</v>
      </c>
      <c r="C45" s="509">
        <v>300</v>
      </c>
      <c r="D45" s="513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30.082799999999999</v>
      </c>
      <c r="Q45" s="2"/>
      <c r="T45" s="93" t="s">
        <v>100</v>
      </c>
      <c r="U45" s="130" t="s">
        <v>537</v>
      </c>
      <c r="W45" s="133">
        <v>42647</v>
      </c>
      <c r="X45" s="10">
        <v>24.28</v>
      </c>
      <c r="Y45" s="10">
        <v>24.71</v>
      </c>
      <c r="Z45" s="10">
        <v>24.15</v>
      </c>
      <c r="AA45" s="10">
        <v>24.4</v>
      </c>
      <c r="AB45" s="95">
        <v>3865700</v>
      </c>
      <c r="AC45" s="10">
        <v>24.12</v>
      </c>
      <c r="AD45" s="2">
        <f t="shared" si="2"/>
        <v>0.56000000000000227</v>
      </c>
      <c r="AE45" s="138">
        <f t="shared" si="3"/>
        <v>7.5187969924812581E-3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29.798999999999999</v>
      </c>
      <c r="Q46" s="2"/>
      <c r="T46" s="93" t="s">
        <v>101</v>
      </c>
      <c r="U46" s="130" t="s">
        <v>538</v>
      </c>
      <c r="W46" s="133">
        <v>42646</v>
      </c>
      <c r="X46" s="10">
        <v>24.27</v>
      </c>
      <c r="Y46" s="10">
        <v>24.39</v>
      </c>
      <c r="Z46" s="10">
        <v>23.83</v>
      </c>
      <c r="AA46" s="10">
        <v>24.21</v>
      </c>
      <c r="AB46" s="95">
        <v>4257700</v>
      </c>
      <c r="AC46" s="10">
        <v>23.94</v>
      </c>
      <c r="AD46" s="2">
        <f t="shared" si="2"/>
        <v>0.56000000000000227</v>
      </c>
      <c r="AE46" s="138">
        <f t="shared" si="3"/>
        <v>-5.4009140008308698E-3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29.5152</v>
      </c>
      <c r="Q47" s="2"/>
      <c r="T47" s="93" t="s">
        <v>102</v>
      </c>
      <c r="U47" s="130">
        <v>26.63</v>
      </c>
      <c r="W47" s="133">
        <v>42643</v>
      </c>
      <c r="X47" s="10">
        <v>24.3</v>
      </c>
      <c r="Y47" s="10">
        <v>24.73</v>
      </c>
      <c r="Z47" s="10">
        <v>23.95</v>
      </c>
      <c r="AA47" s="10">
        <v>24.35</v>
      </c>
      <c r="AB47" s="95">
        <v>4186300</v>
      </c>
      <c r="AC47" s="10">
        <v>24.07</v>
      </c>
      <c r="AD47" s="2">
        <f t="shared" si="2"/>
        <v>0.78000000000000114</v>
      </c>
      <c r="AE47" s="138">
        <f t="shared" si="3"/>
        <v>5.8503969912244713E-3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29.231400000000001</v>
      </c>
      <c r="Q48" s="2"/>
      <c r="T48" s="93" t="s">
        <v>103</v>
      </c>
      <c r="U48" s="130">
        <v>0.78203800000000001</v>
      </c>
      <c r="W48" s="133">
        <v>42642</v>
      </c>
      <c r="X48" s="10">
        <v>23.91</v>
      </c>
      <c r="Y48" s="10">
        <v>24.68</v>
      </c>
      <c r="Z48" s="10">
        <v>23.72</v>
      </c>
      <c r="AA48" s="10">
        <v>24.2</v>
      </c>
      <c r="AB48" s="95">
        <v>4468900</v>
      </c>
      <c r="AC48" s="10">
        <v>23.93</v>
      </c>
      <c r="AD48" s="2">
        <f t="shared" si="2"/>
        <v>0.96000000000000085</v>
      </c>
      <c r="AE48" s="138">
        <f t="shared" si="3"/>
        <v>1.0557432432432456E-2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28.947599999999998</v>
      </c>
      <c r="Q49" s="2"/>
      <c r="T49" s="93" t="s">
        <v>122</v>
      </c>
      <c r="U49" s="130" t="s">
        <v>539</v>
      </c>
      <c r="W49" s="133">
        <v>42641</v>
      </c>
      <c r="X49" s="10">
        <v>23.05</v>
      </c>
      <c r="Y49" s="10">
        <v>24.03</v>
      </c>
      <c r="Z49" s="10">
        <v>23.03</v>
      </c>
      <c r="AA49" s="10">
        <v>23.95</v>
      </c>
      <c r="AB49" s="95">
        <v>5773800</v>
      </c>
      <c r="AC49" s="10">
        <v>23.68</v>
      </c>
      <c r="AD49" s="2">
        <f t="shared" si="2"/>
        <v>1</v>
      </c>
      <c r="AE49" s="138">
        <f t="shared" si="3"/>
        <v>4.6398585947856841E-2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28.663799999999998</v>
      </c>
      <c r="Q50" s="2"/>
      <c r="T50" s="93"/>
      <c r="U50" s="130"/>
      <c r="W50" s="133">
        <v>42640</v>
      </c>
      <c r="X50" s="10">
        <v>22.44</v>
      </c>
      <c r="Y50" s="10">
        <v>22.92</v>
      </c>
      <c r="Z50" s="10">
        <v>22.2</v>
      </c>
      <c r="AA50" s="10">
        <v>22.89</v>
      </c>
      <c r="AB50" s="95">
        <v>5472400</v>
      </c>
      <c r="AC50" s="10">
        <v>22.63</v>
      </c>
      <c r="AD50" s="2">
        <f t="shared" si="2"/>
        <v>0.72000000000000242</v>
      </c>
      <c r="AE50" s="138">
        <f t="shared" si="3"/>
        <v>1.1170688114387817E-2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28.38</v>
      </c>
      <c r="Q51" s="2"/>
      <c r="T51" s="93" t="s">
        <v>105</v>
      </c>
      <c r="U51" s="130" t="s">
        <v>540</v>
      </c>
      <c r="W51" s="133">
        <v>42639</v>
      </c>
      <c r="X51" s="10">
        <v>22.54</v>
      </c>
      <c r="Y51" s="10">
        <v>22.91</v>
      </c>
      <c r="Z51" s="10">
        <v>22.26</v>
      </c>
      <c r="AA51" s="10">
        <v>22.64</v>
      </c>
      <c r="AB51" s="95">
        <v>4950600</v>
      </c>
      <c r="AC51" s="10">
        <v>22.38</v>
      </c>
      <c r="AD51" s="2">
        <f t="shared" si="2"/>
        <v>0.64999999999999858</v>
      </c>
      <c r="AE51" s="138">
        <f t="shared" si="3"/>
        <v>4.4702726866319153E-4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28.0962</v>
      </c>
      <c r="Q52" s="2"/>
      <c r="T52" s="93" t="s">
        <v>106</v>
      </c>
      <c r="U52" s="130" t="s">
        <v>541</v>
      </c>
      <c r="W52" s="133">
        <v>42636</v>
      </c>
      <c r="X52" s="10">
        <v>23.13</v>
      </c>
      <c r="Y52" s="10">
        <v>23.32</v>
      </c>
      <c r="Z52" s="10">
        <v>22.29</v>
      </c>
      <c r="AA52" s="10">
        <v>22.63</v>
      </c>
      <c r="AB52" s="95">
        <v>6960800</v>
      </c>
      <c r="AC52" s="10">
        <v>22.37</v>
      </c>
      <c r="AD52" s="2">
        <f t="shared" si="2"/>
        <v>1.0300000000000011</v>
      </c>
      <c r="AE52" s="138">
        <f t="shared" si="3"/>
        <v>-2.6121027427078669E-2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27.8124</v>
      </c>
      <c r="Q53" s="2"/>
      <c r="T53" s="93" t="s">
        <v>107</v>
      </c>
      <c r="U53" s="131">
        <v>1755698</v>
      </c>
      <c r="W53" s="133">
        <v>42635</v>
      </c>
      <c r="X53" s="10">
        <v>23.17</v>
      </c>
      <c r="Y53" s="10">
        <v>23.71</v>
      </c>
      <c r="Z53" s="10">
        <v>23.13</v>
      </c>
      <c r="AA53" s="10">
        <v>23.23</v>
      </c>
      <c r="AB53" s="95">
        <v>4750500</v>
      </c>
      <c r="AC53" s="10">
        <v>22.97</v>
      </c>
      <c r="AD53" s="2">
        <f t="shared" si="2"/>
        <v>0.58000000000000185</v>
      </c>
      <c r="AE53" s="138">
        <f t="shared" si="3"/>
        <v>8.7834870443566082E-3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27.528599999999997</v>
      </c>
      <c r="T54" s="93" t="s">
        <v>110</v>
      </c>
      <c r="U54" s="131">
        <v>5907770</v>
      </c>
      <c r="W54" s="133">
        <v>42634</v>
      </c>
      <c r="X54" s="10">
        <v>23.62</v>
      </c>
      <c r="Y54" s="10">
        <v>23.85</v>
      </c>
      <c r="Z54" s="10">
        <v>22.88</v>
      </c>
      <c r="AA54" s="10">
        <v>23.03</v>
      </c>
      <c r="AB54" s="95">
        <v>8173500</v>
      </c>
      <c r="AC54" s="10">
        <v>22.77</v>
      </c>
      <c r="AD54" s="2">
        <f t="shared" si="2"/>
        <v>0.97000000000000242</v>
      </c>
      <c r="AE54" s="138">
        <f t="shared" si="3"/>
        <v>-1.171875E-2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27.244799999999998</v>
      </c>
      <c r="T55" s="93" t="s">
        <v>108</v>
      </c>
      <c r="U55" s="130" t="s">
        <v>542</v>
      </c>
      <c r="W55" s="133">
        <v>42633</v>
      </c>
      <c r="X55" s="10">
        <v>23.85</v>
      </c>
      <c r="Y55" s="10">
        <v>23.85</v>
      </c>
      <c r="Z55" s="10">
        <v>23.14</v>
      </c>
      <c r="AA55" s="10">
        <v>23.3</v>
      </c>
      <c r="AB55" s="95">
        <v>5300100</v>
      </c>
      <c r="AC55" s="10">
        <v>23.04</v>
      </c>
      <c r="AD55" s="2">
        <f t="shared" si="2"/>
        <v>0.71000000000000085</v>
      </c>
      <c r="AE55" s="138">
        <f t="shared" si="3"/>
        <v>-1.5805211448099099E-2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26.960999999999999</v>
      </c>
      <c r="T56" s="93" t="s">
        <v>111</v>
      </c>
      <c r="U56" s="130">
        <v>95.17</v>
      </c>
      <c r="W56" s="133">
        <v>42632</v>
      </c>
      <c r="X56" s="10">
        <v>24.16</v>
      </c>
      <c r="Y56" s="10">
        <v>24.29</v>
      </c>
      <c r="Z56" s="10">
        <v>23.65</v>
      </c>
      <c r="AA56" s="10">
        <v>23.68</v>
      </c>
      <c r="AB56" s="95">
        <v>3471200</v>
      </c>
      <c r="AC56" s="10">
        <v>23.41</v>
      </c>
      <c r="AD56" s="2">
        <f t="shared" si="2"/>
        <v>0.64000000000000057</v>
      </c>
      <c r="AE56" s="138">
        <f t="shared" si="3"/>
        <v>-1.4315789473684171E-2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26.677199999999999</v>
      </c>
      <c r="T57" s="93" t="s">
        <v>112</v>
      </c>
      <c r="U57" s="130">
        <v>0.3</v>
      </c>
      <c r="W57" s="133">
        <v>42629</v>
      </c>
      <c r="X57" s="10">
        <v>23.74</v>
      </c>
      <c r="Y57" s="10">
        <v>24.2</v>
      </c>
      <c r="Z57" s="10">
        <v>23.72</v>
      </c>
      <c r="AA57" s="10">
        <v>24.02</v>
      </c>
      <c r="AB57" s="95">
        <v>3944100</v>
      </c>
      <c r="AC57" s="10">
        <v>23.75</v>
      </c>
      <c r="AD57" s="2">
        <f t="shared" si="2"/>
        <v>0.48000000000000043</v>
      </c>
      <c r="AE57" s="138">
        <f t="shared" si="3"/>
        <v>-2.9387069689337242E-3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26.3934</v>
      </c>
      <c r="T58" s="93" t="s">
        <v>109</v>
      </c>
      <c r="U58" s="130" t="s">
        <v>543</v>
      </c>
      <c r="W58" s="133">
        <v>42628</v>
      </c>
      <c r="X58" s="10">
        <v>23.94</v>
      </c>
      <c r="Y58" s="10">
        <v>24.4</v>
      </c>
      <c r="Z58" s="10">
        <v>23.57</v>
      </c>
      <c r="AA58" s="10">
        <v>24.09</v>
      </c>
      <c r="AB58" s="95">
        <v>5359100</v>
      </c>
      <c r="AC58" s="10">
        <v>23.82</v>
      </c>
      <c r="AD58" s="2">
        <f t="shared" si="2"/>
        <v>0.82999999999999829</v>
      </c>
      <c r="AE58" s="138">
        <f t="shared" si="3"/>
        <v>2.525252525252375E-3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26.1096</v>
      </c>
      <c r="W59" s="133">
        <v>42627</v>
      </c>
      <c r="X59" s="10">
        <v>24.07</v>
      </c>
      <c r="Y59" s="10">
        <v>24.15</v>
      </c>
      <c r="Z59" s="10">
        <v>23.35</v>
      </c>
      <c r="AA59" s="10">
        <v>24.03</v>
      </c>
      <c r="AB59" s="95">
        <v>6467400</v>
      </c>
      <c r="AC59" s="10">
        <v>23.76</v>
      </c>
      <c r="AD59" s="2">
        <f t="shared" si="2"/>
        <v>0.79999999999999716</v>
      </c>
      <c r="AE59" s="138">
        <f t="shared" si="3"/>
        <v>8.4245998315091164E-4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25.825800000000001</v>
      </c>
      <c r="W60" s="133">
        <v>42626</v>
      </c>
      <c r="X60" s="10">
        <v>25</v>
      </c>
      <c r="Y60" s="10">
        <v>25</v>
      </c>
      <c r="Z60" s="10">
        <v>23.66</v>
      </c>
      <c r="AA60" s="10">
        <v>24.01</v>
      </c>
      <c r="AB60" s="95">
        <v>6289300</v>
      </c>
      <c r="AC60" s="10">
        <v>23.74</v>
      </c>
      <c r="AD60" s="2">
        <f t="shared" si="2"/>
        <v>1.3399999999999999</v>
      </c>
      <c r="AE60" s="138">
        <f t="shared" si="3"/>
        <v>-5.8683584456780347E-2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25.541999999999998</v>
      </c>
      <c r="W61" s="133">
        <v>42625</v>
      </c>
      <c r="X61" s="10">
        <v>24.92</v>
      </c>
      <c r="Y61" s="10">
        <v>25.66</v>
      </c>
      <c r="Z61" s="10">
        <v>24.7</v>
      </c>
      <c r="AA61" s="10">
        <v>25.51</v>
      </c>
      <c r="AB61" s="95">
        <v>4649100</v>
      </c>
      <c r="AC61" s="10">
        <v>25.22</v>
      </c>
      <c r="AD61" s="2">
        <f t="shared" si="2"/>
        <v>0.96000000000000085</v>
      </c>
      <c r="AE61" s="138">
        <f t="shared" si="3"/>
        <v>2.0226537216828433E-2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42622</v>
      </c>
      <c r="X62" s="10">
        <v>25.72</v>
      </c>
      <c r="Y62" s="10">
        <v>25.93</v>
      </c>
      <c r="Z62" s="10">
        <v>25</v>
      </c>
      <c r="AA62" s="10">
        <v>25</v>
      </c>
      <c r="AB62" s="95">
        <v>4990700</v>
      </c>
      <c r="AC62" s="10">
        <v>24.72</v>
      </c>
      <c r="AD62" s="2">
        <f t="shared" si="2"/>
        <v>0.92999999999999972</v>
      </c>
      <c r="AE62" s="138">
        <f t="shared" si="3"/>
        <v>-3.7008180755746078E-2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42621</v>
      </c>
      <c r="X63" s="10">
        <v>25.4</v>
      </c>
      <c r="Y63" s="10">
        <v>26.47</v>
      </c>
      <c r="Z63" s="10">
        <v>25.39</v>
      </c>
      <c r="AA63" s="10">
        <v>25.96</v>
      </c>
      <c r="AB63" s="95">
        <v>5459500</v>
      </c>
      <c r="AC63" s="10">
        <v>25.67</v>
      </c>
      <c r="AD63" s="2">
        <f t="shared" si="2"/>
        <v>1.0799999999999983</v>
      </c>
      <c r="AE63" s="138">
        <f t="shared" si="3"/>
        <v>1.7036450079239485E-2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338</v>
      </c>
      <c r="W64" s="133">
        <v>42620</v>
      </c>
      <c r="X64" s="10">
        <v>25.73</v>
      </c>
      <c r="Y64" s="10">
        <v>26.13</v>
      </c>
      <c r="Z64" s="10">
        <v>25.28</v>
      </c>
      <c r="AA64" s="10">
        <v>25.53</v>
      </c>
      <c r="AB64" s="95">
        <v>3876500</v>
      </c>
      <c r="AC64" s="10">
        <v>25.24</v>
      </c>
      <c r="AD64" s="2">
        <f t="shared" si="2"/>
        <v>0.84999999999999787</v>
      </c>
      <c r="AE64" s="138">
        <f t="shared" si="3"/>
        <v>-4.731861198738252E-3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42619</v>
      </c>
      <c r="X65" s="10">
        <v>25.96</v>
      </c>
      <c r="Y65" s="10">
        <v>26.16</v>
      </c>
      <c r="Z65" s="10">
        <v>25.51</v>
      </c>
      <c r="AA65" s="10">
        <v>25.65</v>
      </c>
      <c r="AB65" s="95">
        <v>3120100</v>
      </c>
      <c r="AC65" s="10">
        <v>25.36</v>
      </c>
      <c r="AD65" s="2">
        <f t="shared" si="2"/>
        <v>0.64999999999999858</v>
      </c>
      <c r="AE65" s="138">
        <f t="shared" si="3"/>
        <v>-1.1306042884990264E-2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42615</v>
      </c>
      <c r="X66" s="10">
        <v>25.83</v>
      </c>
      <c r="Y66" s="10">
        <v>26.16</v>
      </c>
      <c r="Z66" s="10">
        <v>25.47</v>
      </c>
      <c r="AA66" s="10">
        <v>25.94</v>
      </c>
      <c r="AB66" s="95">
        <v>3713600</v>
      </c>
      <c r="AC66" s="10">
        <v>25.65</v>
      </c>
      <c r="AD66" s="2">
        <f t="shared" si="2"/>
        <v>0.69000000000000128</v>
      </c>
      <c r="AE66" s="138">
        <f t="shared" si="3"/>
        <v>1.3433425523508458E-2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42614</v>
      </c>
      <c r="X67" s="10">
        <v>26.11</v>
      </c>
      <c r="Y67" s="10">
        <v>26.18</v>
      </c>
      <c r="Z67" s="10">
        <v>25.47</v>
      </c>
      <c r="AA67" s="10">
        <v>25.6</v>
      </c>
      <c r="AB67" s="95">
        <v>4141100</v>
      </c>
      <c r="AC67" s="10">
        <v>25.31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42613</v>
      </c>
      <c r="X68" s="10">
        <v>25.97</v>
      </c>
      <c r="Y68" s="10">
        <v>26.75</v>
      </c>
      <c r="Z68" s="10">
        <v>25.68</v>
      </c>
      <c r="AA68" s="10">
        <v>26</v>
      </c>
      <c r="AB68" s="95">
        <v>8891500</v>
      </c>
      <c r="AC68" s="10">
        <v>25.71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09">
        <v>300</v>
      </c>
      <c r="D69" s="513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339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339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09">
        <v>300</v>
      </c>
      <c r="D77" s="513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3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6" si="117">C81*(E81-D81)</f>
        <v>1052.4540000000006</v>
      </c>
      <c r="G81" s="40">
        <f t="shared" ref="G81:G86" si="118">D81*C81</f>
        <v>5538.5460000000003</v>
      </c>
      <c r="H81" s="231">
        <f t="shared" ref="H81:H86" si="119">(E81-D81)/D81</f>
        <v>0.19002351880800494</v>
      </c>
      <c r="I81" s="40"/>
    </row>
    <row r="82" spans="2:9" x14ac:dyDescent="0.25">
      <c r="B82" s="157">
        <v>42674</v>
      </c>
      <c r="C82" s="509">
        <v>300</v>
      </c>
      <c r="D82" s="513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3">
        <v>21.5</v>
      </c>
    </row>
    <row r="83" spans="2:9" x14ac:dyDescent="0.25">
      <c r="B83" s="157">
        <v>42675</v>
      </c>
      <c r="C83" s="509">
        <v>300</v>
      </c>
      <c r="D83" s="513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3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>
        <v>42705</v>
      </c>
      <c r="C86" s="7">
        <v>200</v>
      </c>
      <c r="D86" s="44">
        <v>16.231100000000001</v>
      </c>
      <c r="E86" s="40">
        <v>28.94</v>
      </c>
      <c r="F86" s="40">
        <f t="shared" si="117"/>
        <v>2541.7799999999997</v>
      </c>
      <c r="G86" s="40">
        <f t="shared" si="118"/>
        <v>3246.2200000000003</v>
      </c>
      <c r="H86" s="231">
        <f t="shared" si="119"/>
        <v>0.78299683940090314</v>
      </c>
      <c r="I86" s="44" t="s">
        <v>606</v>
      </c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47.91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47.91</v>
      </c>
      <c r="R4" s="524">
        <v>1.78E-2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09">
        <v>200</v>
      </c>
      <c r="D32" s="51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9" t="s">
        <v>78</v>
      </c>
      <c r="P40" s="619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52.701000000000001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52.221899999999998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51.742800000000003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51.2637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50.784599999999998</v>
      </c>
      <c r="Q45" s="2"/>
      <c r="T45" s="93" t="s">
        <v>100</v>
      </c>
      <c r="U45" s="130" t="s">
        <v>544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50.305499999999995</v>
      </c>
      <c r="Q46" s="2"/>
      <c r="T46" s="93" t="s">
        <v>101</v>
      </c>
      <c r="U46" s="130" t="s">
        <v>545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49.8264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49.347299999999997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48.868199999999995</v>
      </c>
      <c r="Q49" s="2"/>
      <c r="T49" s="93" t="s">
        <v>104</v>
      </c>
      <c r="U49" s="130" t="s">
        <v>371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48.389099999999999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47.91</v>
      </c>
      <c r="Q51" s="2"/>
      <c r="T51" s="93" t="s">
        <v>105</v>
      </c>
      <c r="U51" s="130" t="s">
        <v>546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47.430899999999994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46.951799999999999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46.472699999999996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45.993599999999994</v>
      </c>
      <c r="T55" s="93" t="s">
        <v>108</v>
      </c>
      <c r="U55" s="130" t="s">
        <v>547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45.514499999999998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45.035399999999996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44.5563</v>
      </c>
      <c r="T58" s="93" t="s">
        <v>109</v>
      </c>
      <c r="U58" s="130" t="s">
        <v>548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44.077199999999998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43.598099999999995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43.119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42706</v>
      </c>
      <c r="X2" s="10">
        <v>55.69</v>
      </c>
      <c r="Y2" s="10">
        <v>56.11</v>
      </c>
      <c r="Z2" s="10">
        <v>55.3</v>
      </c>
      <c r="AA2" s="10">
        <v>55.96</v>
      </c>
      <c r="AB2" s="95">
        <v>9278900</v>
      </c>
      <c r="AC2" s="10">
        <v>55.96</v>
      </c>
      <c r="AD2" s="2">
        <f>Y2-Z2</f>
        <v>0.81000000000000227</v>
      </c>
      <c r="AE2" s="138">
        <f>AC2/AC3-1</f>
        <v>2.8673835125447855E-3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42705</v>
      </c>
      <c r="X3" s="10">
        <v>55.94</v>
      </c>
      <c r="Y3" s="10">
        <v>56.27</v>
      </c>
      <c r="Z3" s="10">
        <v>55.44</v>
      </c>
      <c r="AA3" s="10">
        <v>55.8</v>
      </c>
      <c r="AB3" s="95">
        <v>12706100</v>
      </c>
      <c r="AC3" s="10">
        <v>55.8</v>
      </c>
      <c r="AD3" s="2">
        <f t="shared" ref="AD3:AD66" si="0">Y3-Z3</f>
        <v>0.8300000000000054</v>
      </c>
      <c r="AE3" s="138">
        <f t="shared" ref="AE3:AE66" si="1">AC3/AC4-1</f>
        <v>-1.1339475549255851E-2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55.96</v>
      </c>
      <c r="R4" s="524">
        <v>2.8999999999999998E-3</v>
      </c>
      <c r="T4" s="163"/>
      <c r="U4" s="1"/>
      <c r="W4" s="133">
        <v>42704</v>
      </c>
      <c r="X4" s="10">
        <v>56.29</v>
      </c>
      <c r="Y4" s="10">
        <v>56.69</v>
      </c>
      <c r="Z4" s="10">
        <v>56</v>
      </c>
      <c r="AA4" s="10">
        <v>56.44</v>
      </c>
      <c r="AB4" s="95">
        <v>15287800</v>
      </c>
      <c r="AC4" s="10">
        <v>56.44</v>
      </c>
      <c r="AD4" s="2">
        <f t="shared" si="0"/>
        <v>0.68999999999999773</v>
      </c>
      <c r="AE4" s="138">
        <f t="shared" si="1"/>
        <v>1.4194464158978626E-3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2798</v>
      </c>
      <c r="W5" s="133">
        <v>42703</v>
      </c>
      <c r="X5" s="10">
        <v>56.62</v>
      </c>
      <c r="Y5" s="10">
        <v>56.89</v>
      </c>
      <c r="Z5" s="10">
        <v>56.14</v>
      </c>
      <c r="AA5" s="10">
        <v>56.36</v>
      </c>
      <c r="AB5" s="95">
        <v>9760600</v>
      </c>
      <c r="AC5" s="10">
        <v>56.36</v>
      </c>
      <c r="AD5" s="2">
        <f t="shared" si="0"/>
        <v>0.75</v>
      </c>
      <c r="AE5" s="138">
        <f t="shared" si="1"/>
        <v>-2.654397451778423E-3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42702</v>
      </c>
      <c r="X6" s="10">
        <v>56.92</v>
      </c>
      <c r="Y6" s="10">
        <v>56.96</v>
      </c>
      <c r="Z6" s="10">
        <v>56.25</v>
      </c>
      <c r="AA6" s="10">
        <v>56.51</v>
      </c>
      <c r="AB6" s="95">
        <v>8240800</v>
      </c>
      <c r="AC6" s="10">
        <v>56.51</v>
      </c>
      <c r="AD6" s="2">
        <f t="shared" si="0"/>
        <v>0.71000000000000085</v>
      </c>
      <c r="AE6" s="138">
        <f t="shared" si="1"/>
        <v>-8.2485082485082017E-3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339</v>
      </c>
      <c r="R7">
        <v>50</v>
      </c>
      <c r="W7" s="133">
        <v>42699</v>
      </c>
      <c r="X7" s="10">
        <v>56.85</v>
      </c>
      <c r="Y7" s="10">
        <v>57.14</v>
      </c>
      <c r="Z7" s="10">
        <v>56.71</v>
      </c>
      <c r="AA7" s="10">
        <v>56.98</v>
      </c>
      <c r="AB7" s="95">
        <v>6226300</v>
      </c>
      <c r="AC7" s="10">
        <v>56.98</v>
      </c>
      <c r="AD7" s="2">
        <f t="shared" si="0"/>
        <v>0.42999999999999972</v>
      </c>
      <c r="AE7" s="138">
        <f t="shared" si="1"/>
        <v>4.0528634361232108E-3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339</v>
      </c>
      <c r="W8" s="133">
        <v>42697</v>
      </c>
      <c r="X8" s="10">
        <v>56.05</v>
      </c>
      <c r="Y8" s="10">
        <v>56.78</v>
      </c>
      <c r="Z8" s="10">
        <v>55.78</v>
      </c>
      <c r="AA8" s="10">
        <v>56.75</v>
      </c>
      <c r="AB8" s="95">
        <v>10151000</v>
      </c>
      <c r="AC8" s="10">
        <v>56.75</v>
      </c>
      <c r="AD8" s="2">
        <f t="shared" si="0"/>
        <v>1</v>
      </c>
      <c r="AE8" s="138">
        <f t="shared" si="1"/>
        <v>3.5366931918656697E-3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0.13786091907279382</v>
      </c>
      <c r="W9" s="133">
        <v>42696</v>
      </c>
      <c r="X9" s="10">
        <v>56.66</v>
      </c>
      <c r="Y9" s="10">
        <v>56.9</v>
      </c>
      <c r="Z9" s="10">
        <v>56.26</v>
      </c>
      <c r="AA9" s="10">
        <v>56.55</v>
      </c>
      <c r="AB9" s="95">
        <v>10336500</v>
      </c>
      <c r="AC9" s="10">
        <v>56.55</v>
      </c>
      <c r="AD9" s="2">
        <f t="shared" si="0"/>
        <v>0.64000000000000057</v>
      </c>
      <c r="AE9" s="138">
        <f t="shared" si="1"/>
        <v>-3.1729243786355887E-3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42695</v>
      </c>
      <c r="X10" s="10">
        <v>56.71</v>
      </c>
      <c r="Y10" s="10">
        <v>56.85</v>
      </c>
      <c r="Z10" s="10">
        <v>56.4</v>
      </c>
      <c r="AA10" s="10">
        <v>56.73</v>
      </c>
      <c r="AB10" s="95">
        <v>11276400</v>
      </c>
      <c r="AC10" s="10">
        <v>56.73</v>
      </c>
      <c r="AD10" s="2">
        <f t="shared" si="0"/>
        <v>0.45000000000000284</v>
      </c>
      <c r="AE10" s="138">
        <f t="shared" si="1"/>
        <v>-5.2854122621570632E-4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2.69E-2</v>
      </c>
      <c r="W11" s="133">
        <v>42692</v>
      </c>
      <c r="X11" s="10">
        <v>56.58</v>
      </c>
      <c r="Y11" s="10">
        <v>56.84</v>
      </c>
      <c r="Z11" s="10">
        <v>56.25</v>
      </c>
      <c r="AA11" s="10">
        <v>56.76</v>
      </c>
      <c r="AB11" s="95">
        <v>6818900</v>
      </c>
      <c r="AC11" s="10">
        <v>56.76</v>
      </c>
      <c r="AD11" s="2">
        <f t="shared" si="0"/>
        <v>0.59000000000000341</v>
      </c>
      <c r="AE11" s="138">
        <f t="shared" si="1"/>
        <v>1.4114326040930436E-3</v>
      </c>
    </row>
    <row r="12" spans="1:31" x14ac:dyDescent="0.25">
      <c r="H12" s="72"/>
      <c r="W12" s="133">
        <v>42691</v>
      </c>
      <c r="X12" s="10">
        <v>56.75</v>
      </c>
      <c r="Y12" s="10">
        <v>57.1</v>
      </c>
      <c r="Z12" s="10">
        <v>56.06</v>
      </c>
      <c r="AA12" s="10">
        <v>56.68</v>
      </c>
      <c r="AB12" s="95">
        <v>6802500</v>
      </c>
      <c r="AC12" s="10">
        <v>56.68</v>
      </c>
      <c r="AD12" s="2">
        <f t="shared" si="0"/>
        <v>1.0399999999999991</v>
      </c>
      <c r="AE12" s="138">
        <f t="shared" si="1"/>
        <v>8.5409252669037539E-3</v>
      </c>
    </row>
    <row r="13" spans="1:31" x14ac:dyDescent="0.25">
      <c r="H13" s="72"/>
      <c r="W13" s="133">
        <v>42690</v>
      </c>
      <c r="X13" s="10">
        <v>56.7</v>
      </c>
      <c r="Y13" s="10">
        <v>56.72</v>
      </c>
      <c r="Z13" s="10">
        <v>55.93</v>
      </c>
      <c r="AA13" s="10">
        <v>56.2</v>
      </c>
      <c r="AB13" s="95">
        <v>8331400</v>
      </c>
      <c r="AC13" s="10">
        <v>56.2</v>
      </c>
      <c r="AD13" s="2">
        <f t="shared" si="0"/>
        <v>0.78999999999999915</v>
      </c>
      <c r="AE13" s="138">
        <f t="shared" si="1"/>
        <v>-8.6434997354030152E-3</v>
      </c>
    </row>
    <row r="14" spans="1:31" x14ac:dyDescent="0.25">
      <c r="H14" s="72"/>
      <c r="W14" s="133">
        <v>42689</v>
      </c>
      <c r="X14" s="10">
        <v>56.73</v>
      </c>
      <c r="Y14" s="10">
        <v>56.79</v>
      </c>
      <c r="Z14" s="10">
        <v>55.76</v>
      </c>
      <c r="AA14" s="10">
        <v>56.69</v>
      </c>
      <c r="AB14" s="95">
        <v>9300400</v>
      </c>
      <c r="AC14" s="10">
        <v>56.69</v>
      </c>
      <c r="AD14" s="2">
        <f t="shared" si="0"/>
        <v>1.0300000000000011</v>
      </c>
      <c r="AE14" s="138">
        <f t="shared" si="1"/>
        <v>2.2984441301272529E-3</v>
      </c>
    </row>
    <row r="15" spans="1:31" x14ac:dyDescent="0.25">
      <c r="H15" s="72"/>
      <c r="W15" s="133">
        <v>42688</v>
      </c>
      <c r="X15" s="10">
        <v>56.66</v>
      </c>
      <c r="Y15" s="10">
        <v>56.85</v>
      </c>
      <c r="Z15" s="10">
        <v>56.02</v>
      </c>
      <c r="AA15" s="10">
        <v>56.56</v>
      </c>
      <c r="AB15" s="95">
        <v>7226100</v>
      </c>
      <c r="AC15" s="10">
        <v>56.56</v>
      </c>
      <c r="AD15" s="2">
        <f t="shared" si="0"/>
        <v>0.82999999999999829</v>
      </c>
      <c r="AE15" s="138">
        <f t="shared" si="1"/>
        <v>3.370587191768859E-3</v>
      </c>
    </row>
    <row r="16" spans="1:31" x14ac:dyDescent="0.25">
      <c r="H16" s="72"/>
      <c r="W16" s="133">
        <v>42685</v>
      </c>
      <c r="X16" s="10">
        <v>56.31</v>
      </c>
      <c r="Y16" s="10">
        <v>56.73</v>
      </c>
      <c r="Z16" s="10">
        <v>55.88</v>
      </c>
      <c r="AA16" s="10">
        <v>56.37</v>
      </c>
      <c r="AB16" s="95">
        <v>12418200</v>
      </c>
      <c r="AC16" s="10">
        <v>56.37</v>
      </c>
      <c r="AD16" s="2">
        <f t="shared" si="0"/>
        <v>0.84999999999999432</v>
      </c>
      <c r="AE16" s="138">
        <f t="shared" si="1"/>
        <v>-5.1182492057888496E-3</v>
      </c>
    </row>
    <row r="17" spans="1:31" x14ac:dyDescent="0.25">
      <c r="W17" s="133">
        <v>42684</v>
      </c>
      <c r="X17" s="10">
        <v>57</v>
      </c>
      <c r="Y17" s="10">
        <v>57.55</v>
      </c>
      <c r="Z17" s="10">
        <v>56.22</v>
      </c>
      <c r="AA17" s="10">
        <v>56.66</v>
      </c>
      <c r="AB17" s="95">
        <v>17744300</v>
      </c>
      <c r="AC17" s="10">
        <v>56.66</v>
      </c>
      <c r="AD17" s="2">
        <f t="shared" si="0"/>
        <v>1.3299999999999983</v>
      </c>
      <c r="AE17" s="138">
        <f t="shared" si="1"/>
        <v>6.3943161634103518E-3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55.25</v>
      </c>
      <c r="Y18" s="10">
        <v>57.3</v>
      </c>
      <c r="Z18" s="10">
        <v>54.9</v>
      </c>
      <c r="AA18" s="10">
        <v>56.3</v>
      </c>
      <c r="AB18" s="95">
        <v>28625600</v>
      </c>
      <c r="AC18" s="10">
        <v>56.3</v>
      </c>
      <c r="AD18" s="2">
        <f t="shared" si="0"/>
        <v>2.3999999999999986</v>
      </c>
      <c r="AE18" s="138">
        <f t="shared" si="1"/>
        <v>5.9066967644845869E-2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52.29</v>
      </c>
      <c r="Y19" s="10">
        <v>53.34</v>
      </c>
      <c r="Z19" s="10">
        <v>52.02</v>
      </c>
      <c r="AA19" s="10">
        <v>53.16</v>
      </c>
      <c r="AB19" s="95">
        <v>10072700</v>
      </c>
      <c r="AC19" s="10">
        <v>53.16</v>
      </c>
      <c r="AD19" s="2">
        <f t="shared" si="0"/>
        <v>1.3200000000000003</v>
      </c>
      <c r="AE19" s="138">
        <f t="shared" si="1"/>
        <v>1.0262257696693311E-2</v>
      </c>
    </row>
    <row r="20" spans="1:31" x14ac:dyDescent="0.25">
      <c r="W20" s="133">
        <v>42681</v>
      </c>
      <c r="X20" s="10">
        <v>51.7</v>
      </c>
      <c r="Y20" s="10">
        <v>53.1</v>
      </c>
      <c r="Z20" s="10">
        <v>51.59</v>
      </c>
      <c r="AA20" s="10">
        <v>52.62</v>
      </c>
      <c r="AB20" s="95">
        <v>12825300</v>
      </c>
      <c r="AC20" s="10">
        <v>52.62</v>
      </c>
      <c r="AD20" s="2">
        <f t="shared" si="0"/>
        <v>1.509999999999998</v>
      </c>
      <c r="AE20" s="138">
        <f t="shared" si="1"/>
        <v>3.1562438737502418E-2</v>
      </c>
    </row>
    <row r="21" spans="1:31" x14ac:dyDescent="0.25">
      <c r="W21" s="133">
        <v>42678</v>
      </c>
      <c r="X21" s="10">
        <v>50.5</v>
      </c>
      <c r="Y21" s="10">
        <v>51.45</v>
      </c>
      <c r="Z21" s="10">
        <v>50.46</v>
      </c>
      <c r="AA21" s="10">
        <v>51.01</v>
      </c>
      <c r="AB21" s="95">
        <v>12818000</v>
      </c>
      <c r="AC21" s="10">
        <v>51.01</v>
      </c>
      <c r="AD21" s="2">
        <f t="shared" si="0"/>
        <v>0.99000000000000199</v>
      </c>
      <c r="AE21" s="138">
        <f t="shared" si="1"/>
        <v>1.5933081059549936E-2</v>
      </c>
    </row>
    <row r="22" spans="1:31" x14ac:dyDescent="0.25">
      <c r="W22" s="133">
        <v>42677</v>
      </c>
      <c r="X22" s="10">
        <v>50.51</v>
      </c>
      <c r="Y22" s="10">
        <v>50.88</v>
      </c>
      <c r="Z22" s="10">
        <v>50.1</v>
      </c>
      <c r="AA22" s="10">
        <v>50.21</v>
      </c>
      <c r="AB22" s="95">
        <v>14924800</v>
      </c>
      <c r="AC22" s="10">
        <v>50.21</v>
      </c>
      <c r="AD22" s="2">
        <f t="shared" si="0"/>
        <v>0.78000000000000114</v>
      </c>
      <c r="AE22" s="138">
        <f t="shared" si="1"/>
        <v>-7.1188451651176265E-3</v>
      </c>
    </row>
    <row r="23" spans="1:31" x14ac:dyDescent="0.25">
      <c r="W23" s="133">
        <v>42676</v>
      </c>
      <c r="X23" s="10">
        <v>50.93</v>
      </c>
      <c r="Y23" s="10">
        <v>50.98</v>
      </c>
      <c r="Z23" s="10">
        <v>50.53</v>
      </c>
      <c r="AA23" s="10">
        <v>50.57</v>
      </c>
      <c r="AB23" s="95">
        <v>8197300</v>
      </c>
      <c r="AC23" s="10">
        <v>50.57</v>
      </c>
      <c r="AD23" s="2">
        <f t="shared" si="0"/>
        <v>0.44999999999999574</v>
      </c>
      <c r="AE23" s="138">
        <f t="shared" si="1"/>
        <v>-4.5275590551180356E-3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50.93</v>
      </c>
      <c r="Y24" s="10">
        <v>51.36</v>
      </c>
      <c r="Z24" s="10">
        <v>50.38</v>
      </c>
      <c r="AA24" s="10">
        <v>50.8</v>
      </c>
      <c r="AB24" s="95">
        <v>8740800</v>
      </c>
      <c r="AC24" s="10">
        <v>50.8</v>
      </c>
      <c r="AD24" s="2">
        <f t="shared" si="0"/>
        <v>0.97999999999999687</v>
      </c>
      <c r="AE24" s="138">
        <f t="shared" si="1"/>
        <v>-2.1606757022195611E-3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42674</v>
      </c>
      <c r="X25" s="10">
        <v>51.05</v>
      </c>
      <c r="Y25" s="10">
        <v>51.62</v>
      </c>
      <c r="Z25" s="10">
        <v>50.65</v>
      </c>
      <c r="AA25" s="10">
        <v>50.91</v>
      </c>
      <c r="AB25" s="95">
        <v>11326200</v>
      </c>
      <c r="AC25" s="10">
        <v>50.91</v>
      </c>
      <c r="AD25" s="2">
        <f t="shared" si="0"/>
        <v>0.96999999999999886</v>
      </c>
      <c r="AE25" s="138">
        <f t="shared" si="1"/>
        <v>-1.7647058823530015E-3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42671</v>
      </c>
      <c r="X26" s="10">
        <v>52.11</v>
      </c>
      <c r="Y26" s="10">
        <v>52.22</v>
      </c>
      <c r="Z26" s="10">
        <v>50.66</v>
      </c>
      <c r="AA26" s="10">
        <v>51</v>
      </c>
      <c r="AB26" s="95">
        <v>13798700</v>
      </c>
      <c r="AC26" s="10">
        <v>51</v>
      </c>
      <c r="AD26" s="2">
        <f t="shared" si="0"/>
        <v>1.5600000000000023</v>
      </c>
      <c r="AE26" s="138">
        <f t="shared" si="1"/>
        <v>-1.8475750577367167E-2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42670</v>
      </c>
      <c r="X27" s="10">
        <v>52.42</v>
      </c>
      <c r="Y27" s="10">
        <v>53.17</v>
      </c>
      <c r="Z27" s="10">
        <v>50.66</v>
      </c>
      <c r="AA27" s="10">
        <v>51.96</v>
      </c>
      <c r="AB27" s="95">
        <v>31896700</v>
      </c>
      <c r="AC27" s="10">
        <v>51.96</v>
      </c>
      <c r="AD27" s="2">
        <f t="shared" si="0"/>
        <v>2.5100000000000051</v>
      </c>
      <c r="AE27" s="138">
        <f t="shared" si="1"/>
        <v>5.416920267802805E-2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49.58</v>
      </c>
      <c r="Y28" s="10">
        <v>49.76</v>
      </c>
      <c r="Z28" s="10">
        <v>49.07</v>
      </c>
      <c r="AA28" s="10">
        <v>49.29</v>
      </c>
      <c r="AB28" s="95">
        <v>8331100</v>
      </c>
      <c r="AC28" s="10">
        <v>49.29</v>
      </c>
      <c r="AD28" s="2">
        <f t="shared" si="0"/>
        <v>0.68999999999999773</v>
      </c>
      <c r="AE28" s="138">
        <f t="shared" si="1"/>
        <v>-5.2472250252270092E-3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49.22</v>
      </c>
      <c r="Y29" s="10">
        <v>50.13</v>
      </c>
      <c r="Z29" s="10">
        <v>49.03</v>
      </c>
      <c r="AA29" s="10">
        <v>49.55</v>
      </c>
      <c r="AB29" s="95">
        <v>10212800</v>
      </c>
      <c r="AC29" s="10">
        <v>49.55</v>
      </c>
      <c r="AD29" s="2">
        <f t="shared" si="0"/>
        <v>1.1000000000000014</v>
      </c>
      <c r="AE29" s="138">
        <f t="shared" si="1"/>
        <v>6.5001015640868687E-3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50.11</v>
      </c>
      <c r="Y30" s="10">
        <v>50.17</v>
      </c>
      <c r="Z30" s="10">
        <v>49.04</v>
      </c>
      <c r="AA30" s="10">
        <v>49.23</v>
      </c>
      <c r="AB30" s="95">
        <v>12107600</v>
      </c>
      <c r="AC30" s="10">
        <v>49.23</v>
      </c>
      <c r="AD30" s="2">
        <f t="shared" si="0"/>
        <v>1.1300000000000026</v>
      </c>
      <c r="AE30" s="138">
        <f t="shared" si="1"/>
        <v>-1.5793682526989317E-2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50.11</v>
      </c>
      <c r="Y31" s="10">
        <v>50.45</v>
      </c>
      <c r="Z31" s="10">
        <v>49.88</v>
      </c>
      <c r="AA31" s="10">
        <v>50.02</v>
      </c>
      <c r="AB31" s="95">
        <v>8558700</v>
      </c>
      <c r="AC31" s="10">
        <v>50.02</v>
      </c>
      <c r="AD31" s="2">
        <f t="shared" si="0"/>
        <v>0.57000000000000028</v>
      </c>
      <c r="AE31" s="138">
        <f t="shared" si="1"/>
        <v>-6.7513899920571552E-3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49.81</v>
      </c>
      <c r="Y32" s="10">
        <v>50.48</v>
      </c>
      <c r="Z32" s="10">
        <v>49.76</v>
      </c>
      <c r="AA32" s="10">
        <v>50.36</v>
      </c>
      <c r="AB32" s="95">
        <v>9310200</v>
      </c>
      <c r="AC32" s="10">
        <v>50.36</v>
      </c>
      <c r="AD32" s="2">
        <f t="shared" si="0"/>
        <v>0.71999999999999886</v>
      </c>
      <c r="AE32" s="138">
        <f t="shared" si="1"/>
        <v>9.8255464206937759E-3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49.95</v>
      </c>
      <c r="Y33" s="10">
        <v>50.18</v>
      </c>
      <c r="Z33" s="10">
        <v>49.8</v>
      </c>
      <c r="AA33" s="10">
        <v>49.87</v>
      </c>
      <c r="AB33" s="95">
        <v>7636200</v>
      </c>
      <c r="AC33" s="10">
        <v>49.87</v>
      </c>
      <c r="AD33" s="2">
        <f t="shared" si="0"/>
        <v>0.38000000000000256</v>
      </c>
      <c r="AE33" s="138">
        <f t="shared" si="1"/>
        <v>-3.5964035964035634E-3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49.48</v>
      </c>
      <c r="Y34" s="10">
        <v>50.35</v>
      </c>
      <c r="Z34" s="10">
        <v>49.34</v>
      </c>
      <c r="AA34" s="10">
        <v>50.05</v>
      </c>
      <c r="AB34" s="95">
        <v>8773300</v>
      </c>
      <c r="AC34" s="10">
        <v>50.05</v>
      </c>
      <c r="AD34" s="2">
        <f t="shared" si="0"/>
        <v>1.009999999999998</v>
      </c>
      <c r="AE34" s="138">
        <f t="shared" si="1"/>
        <v>1.4389947304418227E-2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49.69</v>
      </c>
      <c r="Y35" s="10">
        <v>49.79</v>
      </c>
      <c r="Z35" s="10">
        <v>49.1</v>
      </c>
      <c r="AA35" s="10">
        <v>49.34</v>
      </c>
      <c r="AB35" s="95">
        <v>11578000</v>
      </c>
      <c r="AC35" s="10">
        <v>49.34</v>
      </c>
      <c r="AD35" s="2">
        <f t="shared" si="0"/>
        <v>0.68999999999999773</v>
      </c>
      <c r="AE35" s="138">
        <f t="shared" si="1"/>
        <v>-8.6397428169580071E-3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50.35</v>
      </c>
      <c r="Y36" s="10">
        <v>50.65</v>
      </c>
      <c r="Z36" s="10">
        <v>49.76</v>
      </c>
      <c r="AA36" s="10">
        <v>49.77</v>
      </c>
      <c r="AB36" s="95">
        <v>13848400</v>
      </c>
      <c r="AC36" s="10">
        <v>49.77</v>
      </c>
      <c r="AD36" s="2">
        <f t="shared" si="0"/>
        <v>0.89000000000000057</v>
      </c>
      <c r="AE36" s="138">
        <f t="shared" si="1"/>
        <v>-9.3550955414012371E-3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49.63</v>
      </c>
      <c r="Y37" s="10">
        <v>50.49</v>
      </c>
      <c r="Z37" s="10">
        <v>49.12</v>
      </c>
      <c r="AA37" s="10">
        <v>50.24</v>
      </c>
      <c r="AB37" s="95">
        <v>15096000</v>
      </c>
      <c r="AC37" s="10">
        <v>50.24</v>
      </c>
      <c r="AD37" s="2">
        <f t="shared" si="0"/>
        <v>1.3700000000000045</v>
      </c>
      <c r="AE37" s="138">
        <f t="shared" si="1"/>
        <v>4.5990801839632667E-3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49.82</v>
      </c>
      <c r="Y38" s="10">
        <v>50.97</v>
      </c>
      <c r="Z38" s="10">
        <v>49.74</v>
      </c>
      <c r="AA38" s="10">
        <v>50.01</v>
      </c>
      <c r="AB38" s="95">
        <v>18137500</v>
      </c>
      <c r="AC38" s="10">
        <v>50.01</v>
      </c>
      <c r="AD38" s="2">
        <f t="shared" si="0"/>
        <v>1.2299999999999969</v>
      </c>
      <c r="AE38" s="138">
        <f t="shared" si="1"/>
        <v>9.2835519677094691E-3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49.67</v>
      </c>
      <c r="Y39" s="10">
        <v>50.23</v>
      </c>
      <c r="Z39" s="10">
        <v>49.5</v>
      </c>
      <c r="AA39" s="10">
        <v>49.55</v>
      </c>
      <c r="AB39" s="95">
        <v>24532500</v>
      </c>
      <c r="AC39" s="10">
        <v>49.55</v>
      </c>
      <c r="AD39" s="2">
        <f t="shared" si="0"/>
        <v>0.72999999999999687</v>
      </c>
      <c r="AE39" s="138">
        <f t="shared" si="1"/>
        <v>-5.2198353744229431E-3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42653</v>
      </c>
      <c r="X40" s="10">
        <v>50.79</v>
      </c>
      <c r="Y40" s="10">
        <v>51.3</v>
      </c>
      <c r="Z40" s="10">
        <v>49.54</v>
      </c>
      <c r="AA40" s="10">
        <v>49.81</v>
      </c>
      <c r="AB40" s="95">
        <v>65259700</v>
      </c>
      <c r="AC40" s="10">
        <v>49.81</v>
      </c>
      <c r="AD40" s="2">
        <f t="shared" si="0"/>
        <v>1.759999999999998</v>
      </c>
      <c r="AE40" s="138">
        <f t="shared" si="1"/>
        <v>-0.10138913945516859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61.556000000000004</v>
      </c>
      <c r="Q41" s="2"/>
      <c r="W41" s="133">
        <v>42650</v>
      </c>
      <c r="X41" s="10">
        <v>55.22</v>
      </c>
      <c r="Y41" s="10">
        <v>55.9</v>
      </c>
      <c r="Z41" s="10">
        <v>55.06</v>
      </c>
      <c r="AA41" s="10">
        <v>55.43</v>
      </c>
      <c r="AB41" s="95">
        <v>12714400</v>
      </c>
      <c r="AC41" s="10">
        <v>55.43</v>
      </c>
      <c r="AD41" s="2">
        <f t="shared" si="0"/>
        <v>0.83999999999999631</v>
      </c>
      <c r="AE41" s="138">
        <f t="shared" si="1"/>
        <v>6.9028156221617731E-3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60.996400000000008</v>
      </c>
      <c r="Q42" s="2"/>
      <c r="T42" s="91" t="s">
        <v>113</v>
      </c>
      <c r="W42" s="133">
        <v>42649</v>
      </c>
      <c r="X42" s="10">
        <v>54.57</v>
      </c>
      <c r="Y42" s="10">
        <v>55.36</v>
      </c>
      <c r="Z42" s="10">
        <v>54.48</v>
      </c>
      <c r="AA42" s="10">
        <v>55.05</v>
      </c>
      <c r="AB42" s="95">
        <v>10955300</v>
      </c>
      <c r="AC42" s="10">
        <v>55.05</v>
      </c>
      <c r="AD42" s="2">
        <f t="shared" si="0"/>
        <v>0.88000000000000256</v>
      </c>
      <c r="AE42" s="138">
        <f t="shared" si="1"/>
        <v>4.7453914947983566E-3</v>
      </c>
    </row>
    <row r="43" spans="2:31" ht="15.75" thickTop="1" x14ac:dyDescent="0.25">
      <c r="O43" s="83">
        <v>1.08</v>
      </c>
      <c r="P43" s="83">
        <f t="shared" si="12"/>
        <v>60.436800000000005</v>
      </c>
      <c r="Q43" s="2"/>
      <c r="T43" s="128" t="s">
        <v>98</v>
      </c>
      <c r="U43" s="129">
        <v>55.8</v>
      </c>
      <c r="V43" s="582"/>
      <c r="W43" s="133">
        <v>42648</v>
      </c>
      <c r="X43" s="10">
        <v>54.9</v>
      </c>
      <c r="Y43" s="10">
        <v>55.2</v>
      </c>
      <c r="Z43" s="10">
        <v>54.49</v>
      </c>
      <c r="AA43" s="10">
        <v>54.79</v>
      </c>
      <c r="AB43" s="95">
        <v>10964100</v>
      </c>
      <c r="AC43" s="10">
        <v>54.79</v>
      </c>
      <c r="AD43" s="2">
        <f t="shared" si="0"/>
        <v>0.71000000000000085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12"/>
        <v>59.877200000000002</v>
      </c>
      <c r="Q44" s="2"/>
      <c r="T44" s="93" t="s">
        <v>99</v>
      </c>
      <c r="U44" s="130">
        <v>55.69</v>
      </c>
      <c r="W44" s="133">
        <v>42648</v>
      </c>
      <c r="X44" s="10" t="s">
        <v>191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12"/>
        <v>59.317600000000006</v>
      </c>
      <c r="Q45" s="2"/>
      <c r="T45" s="93" t="s">
        <v>100</v>
      </c>
      <c r="U45" s="130" t="s">
        <v>607</v>
      </c>
      <c r="W45" s="133">
        <v>42647</v>
      </c>
      <c r="X45" s="10">
        <v>54.9</v>
      </c>
      <c r="Y45" s="10">
        <v>55.82</v>
      </c>
      <c r="Z45" s="10">
        <v>54.8</v>
      </c>
      <c r="AA45" s="10">
        <v>55.21</v>
      </c>
      <c r="AB45" s="95">
        <v>14042700</v>
      </c>
      <c r="AC45" s="10">
        <v>54.83</v>
      </c>
      <c r="AD45" s="2">
        <f t="shared" si="0"/>
        <v>1.0200000000000031</v>
      </c>
      <c r="AE45" s="138">
        <f t="shared" si="1"/>
        <v>1.0132645541635954E-2</v>
      </c>
    </row>
    <row r="46" spans="2:31" x14ac:dyDescent="0.25">
      <c r="O46" s="83">
        <v>1.05</v>
      </c>
      <c r="P46" s="83">
        <f t="shared" si="12"/>
        <v>58.758000000000003</v>
      </c>
      <c r="Q46" s="2"/>
      <c r="T46" s="93" t="s">
        <v>101</v>
      </c>
      <c r="U46" s="130" t="s">
        <v>608</v>
      </c>
      <c r="W46" s="133">
        <v>42646</v>
      </c>
      <c r="X46" s="10">
        <v>53.94</v>
      </c>
      <c r="Y46" s="10">
        <v>54.7</v>
      </c>
      <c r="Z46" s="10">
        <v>53.56</v>
      </c>
      <c r="AA46" s="10">
        <v>54.66</v>
      </c>
      <c r="AB46" s="95">
        <v>9697200</v>
      </c>
      <c r="AC46" s="10">
        <v>54.28</v>
      </c>
      <c r="AD46" s="2">
        <f t="shared" si="0"/>
        <v>1.1400000000000006</v>
      </c>
      <c r="AE46" s="138">
        <f t="shared" si="1"/>
        <v>1.3632119514472629E-2</v>
      </c>
    </row>
    <row r="47" spans="2:31" x14ac:dyDescent="0.25">
      <c r="O47" s="83">
        <v>1.04</v>
      </c>
      <c r="P47" s="83">
        <f t="shared" si="12"/>
        <v>58.198399999999999</v>
      </c>
      <c r="Q47" s="2"/>
      <c r="T47" s="93" t="s">
        <v>102</v>
      </c>
      <c r="U47" s="130">
        <v>61.83</v>
      </c>
      <c r="W47" s="133">
        <v>42643</v>
      </c>
      <c r="X47" s="10">
        <v>53.93</v>
      </c>
      <c r="Y47" s="10">
        <v>54.37</v>
      </c>
      <c r="Z47" s="10">
        <v>53.9</v>
      </c>
      <c r="AA47" s="10">
        <v>53.92</v>
      </c>
      <c r="AB47" s="95">
        <v>13326700</v>
      </c>
      <c r="AC47" s="10">
        <v>53.55</v>
      </c>
      <c r="AD47" s="2">
        <f t="shared" si="0"/>
        <v>0.46999999999999886</v>
      </c>
      <c r="AE47" s="138">
        <f t="shared" si="1"/>
        <v>9.3457943925234765E-4</v>
      </c>
    </row>
    <row r="48" spans="2:31" x14ac:dyDescent="0.25">
      <c r="O48" s="83">
        <v>1.03</v>
      </c>
      <c r="P48" s="83">
        <f t="shared" si="12"/>
        <v>57.638800000000003</v>
      </c>
      <c r="Q48" s="2"/>
      <c r="T48" s="93" t="s">
        <v>103</v>
      </c>
      <c r="U48" s="130">
        <v>0.88511399999999996</v>
      </c>
      <c r="W48" s="133">
        <v>42642</v>
      </c>
      <c r="X48" s="10">
        <v>55.26</v>
      </c>
      <c r="Y48" s="10">
        <v>55.27</v>
      </c>
      <c r="Z48" s="10">
        <v>53.76</v>
      </c>
      <c r="AA48" s="10">
        <v>53.87</v>
      </c>
      <c r="AB48" s="95">
        <v>17228500</v>
      </c>
      <c r="AC48" s="10">
        <v>53.5</v>
      </c>
      <c r="AD48" s="2">
        <f t="shared" si="0"/>
        <v>1.5100000000000051</v>
      </c>
      <c r="AE48" s="138">
        <f t="shared" si="1"/>
        <v>-2.2116614878450069E-2</v>
      </c>
    </row>
    <row r="49" spans="15:31" x14ac:dyDescent="0.25">
      <c r="O49" s="83">
        <v>1.02</v>
      </c>
      <c r="P49" s="83">
        <f t="shared" si="12"/>
        <v>57.0792</v>
      </c>
      <c r="Q49" s="2"/>
      <c r="T49" s="93" t="s">
        <v>122</v>
      </c>
      <c r="U49" s="130" t="s">
        <v>374</v>
      </c>
      <c r="W49" s="133">
        <v>42641</v>
      </c>
      <c r="X49" s="10">
        <v>55.81</v>
      </c>
      <c r="Y49" s="10">
        <v>55.81</v>
      </c>
      <c r="Z49" s="10">
        <v>54.93</v>
      </c>
      <c r="AA49" s="10">
        <v>55.09</v>
      </c>
      <c r="AB49" s="95">
        <v>13768400</v>
      </c>
      <c r="AC49" s="10">
        <v>54.71</v>
      </c>
      <c r="AD49" s="2">
        <f t="shared" si="0"/>
        <v>0.88000000000000256</v>
      </c>
      <c r="AE49" s="138">
        <f t="shared" si="1"/>
        <v>-1.1741329479768803E-2</v>
      </c>
    </row>
    <row r="50" spans="15:31" x14ac:dyDescent="0.25">
      <c r="O50" s="83">
        <v>1.01</v>
      </c>
      <c r="P50" s="83">
        <f t="shared" si="12"/>
        <v>56.519600000000004</v>
      </c>
      <c r="Q50" s="2"/>
      <c r="T50" s="93"/>
      <c r="U50" s="130"/>
      <c r="W50" s="133">
        <v>42640</v>
      </c>
      <c r="X50" s="10">
        <v>55.68</v>
      </c>
      <c r="Y50" s="10">
        <v>55.89</v>
      </c>
      <c r="Z50" s="10">
        <v>55.5</v>
      </c>
      <c r="AA50" s="10">
        <v>55.74</v>
      </c>
      <c r="AB50" s="95">
        <v>8619900</v>
      </c>
      <c r="AC50" s="10">
        <v>55.36</v>
      </c>
      <c r="AD50" s="2">
        <f t="shared" si="0"/>
        <v>0.39000000000000057</v>
      </c>
      <c r="AE50" s="138">
        <f t="shared" si="1"/>
        <v>4.7186932849363483E-3</v>
      </c>
    </row>
    <row r="51" spans="15:31" x14ac:dyDescent="0.25">
      <c r="O51" s="83">
        <v>1</v>
      </c>
      <c r="P51" s="83">
        <f t="shared" si="12"/>
        <v>55.96</v>
      </c>
      <c r="Q51" s="2"/>
      <c r="T51" s="93" t="s">
        <v>105</v>
      </c>
      <c r="U51" s="130" t="s">
        <v>609</v>
      </c>
      <c r="W51" s="133">
        <v>42639</v>
      </c>
      <c r="X51" s="10">
        <v>56.26</v>
      </c>
      <c r="Y51" s="10">
        <v>56.31</v>
      </c>
      <c r="Z51" s="10">
        <v>55.4</v>
      </c>
      <c r="AA51" s="10">
        <v>55.48</v>
      </c>
      <c r="AB51" s="95">
        <v>8599800</v>
      </c>
      <c r="AC51" s="10">
        <v>55.1</v>
      </c>
      <c r="AD51" s="2">
        <f t="shared" si="0"/>
        <v>0.91000000000000369</v>
      </c>
      <c r="AE51" s="138">
        <f t="shared" si="1"/>
        <v>-1.7650205027634147E-2</v>
      </c>
    </row>
    <row r="52" spans="15:31" x14ac:dyDescent="0.25">
      <c r="O52" s="83">
        <v>0.99</v>
      </c>
      <c r="P52" s="83">
        <f t="shared" si="12"/>
        <v>55.400399999999998</v>
      </c>
      <c r="Q52" s="2"/>
      <c r="T52" s="93" t="s">
        <v>106</v>
      </c>
      <c r="U52" s="130" t="s">
        <v>379</v>
      </c>
      <c r="W52" s="133">
        <v>42636</v>
      </c>
      <c r="X52" s="10">
        <v>56.3</v>
      </c>
      <c r="Y52" s="10">
        <v>56.95</v>
      </c>
      <c r="Z52" s="10">
        <v>56.26</v>
      </c>
      <c r="AA52" s="10">
        <v>56.48</v>
      </c>
      <c r="AB52" s="95">
        <v>8569100</v>
      </c>
      <c r="AC52" s="10">
        <v>56.09</v>
      </c>
      <c r="AD52" s="2">
        <f t="shared" si="0"/>
        <v>0.69000000000000483</v>
      </c>
      <c r="AE52" s="138">
        <f t="shared" si="1"/>
        <v>1.0708548991611444E-3</v>
      </c>
    </row>
    <row r="53" spans="15:31" x14ac:dyDescent="0.25">
      <c r="O53" s="83">
        <v>0.98</v>
      </c>
      <c r="P53" s="83">
        <f t="shared" si="12"/>
        <v>54.840800000000002</v>
      </c>
      <c r="Q53" s="2"/>
      <c r="T53" s="93" t="s">
        <v>107</v>
      </c>
      <c r="U53" s="131">
        <v>9281504</v>
      </c>
      <c r="W53" s="133">
        <v>42635</v>
      </c>
      <c r="X53" s="10">
        <v>56.03</v>
      </c>
      <c r="Y53" s="10">
        <v>56.65</v>
      </c>
      <c r="Z53" s="10">
        <v>55.87</v>
      </c>
      <c r="AA53" s="10">
        <v>56.42</v>
      </c>
      <c r="AB53" s="95">
        <v>10611000</v>
      </c>
      <c r="AC53" s="10">
        <v>56.03</v>
      </c>
      <c r="AD53" s="2">
        <f t="shared" si="0"/>
        <v>0.78000000000000114</v>
      </c>
      <c r="AE53" s="138">
        <f t="shared" si="1"/>
        <v>8.6408640864086284E-3</v>
      </c>
    </row>
    <row r="54" spans="15:31" x14ac:dyDescent="0.25">
      <c r="O54" s="83">
        <v>0.97</v>
      </c>
      <c r="P54" s="83">
        <f t="shared" si="12"/>
        <v>54.281199999999998</v>
      </c>
      <c r="T54" s="93" t="s">
        <v>110</v>
      </c>
      <c r="U54" s="131">
        <v>12761200</v>
      </c>
      <c r="W54" s="133">
        <v>42634</v>
      </c>
      <c r="X54" s="10">
        <v>55.86</v>
      </c>
      <c r="Y54" s="10">
        <v>56.12</v>
      </c>
      <c r="Z54" s="10">
        <v>55.26</v>
      </c>
      <c r="AA54" s="10">
        <v>55.93</v>
      </c>
      <c r="AB54" s="95">
        <v>11651400</v>
      </c>
      <c r="AC54" s="10">
        <v>55.55</v>
      </c>
      <c r="AD54" s="2">
        <f t="shared" si="0"/>
        <v>0.85999999999999943</v>
      </c>
      <c r="AE54" s="138">
        <f t="shared" si="1"/>
        <v>6.7053280173976493E-3</v>
      </c>
    </row>
    <row r="55" spans="15:31" x14ac:dyDescent="0.25">
      <c r="O55" s="83">
        <v>0.96</v>
      </c>
      <c r="P55" s="83">
        <f t="shared" si="12"/>
        <v>53.721600000000002</v>
      </c>
      <c r="T55" s="93" t="s">
        <v>108</v>
      </c>
      <c r="U55" s="130" t="s">
        <v>610</v>
      </c>
      <c r="W55" s="133">
        <v>42633</v>
      </c>
      <c r="X55" s="10">
        <v>55.35</v>
      </c>
      <c r="Y55" s="10">
        <v>56.28</v>
      </c>
      <c r="Z55" s="10">
        <v>55.16</v>
      </c>
      <c r="AA55" s="10">
        <v>55.56</v>
      </c>
      <c r="AB55" s="95">
        <v>9940200</v>
      </c>
      <c r="AC55" s="10">
        <v>55.18</v>
      </c>
      <c r="AD55" s="2">
        <f t="shared" si="0"/>
        <v>1.1200000000000045</v>
      </c>
      <c r="AE55" s="138">
        <f t="shared" si="1"/>
        <v>8.7751371115172283E-3</v>
      </c>
    </row>
    <row r="56" spans="15:31" x14ac:dyDescent="0.25">
      <c r="O56" s="83">
        <v>0.95</v>
      </c>
      <c r="P56" s="83">
        <f t="shared" si="12"/>
        <v>53.161999999999999</v>
      </c>
      <c r="T56" s="93" t="s">
        <v>111</v>
      </c>
      <c r="U56" s="130">
        <v>27.99</v>
      </c>
      <c r="W56" s="133">
        <v>42632</v>
      </c>
      <c r="X56" s="10">
        <v>55.95</v>
      </c>
      <c r="Y56" s="10">
        <v>55.97</v>
      </c>
      <c r="Z56" s="10">
        <v>55.02</v>
      </c>
      <c r="AA56" s="10">
        <v>55.08</v>
      </c>
      <c r="AB56" s="95">
        <v>10517400</v>
      </c>
      <c r="AC56" s="10">
        <v>54.7</v>
      </c>
      <c r="AD56" s="2">
        <f t="shared" si="0"/>
        <v>0.94999999999999574</v>
      </c>
      <c r="AE56" s="138">
        <f t="shared" si="1"/>
        <v>-9.4168779427742377E-3</v>
      </c>
    </row>
    <row r="57" spans="15:31" x14ac:dyDescent="0.25">
      <c r="O57" s="83">
        <v>0.94</v>
      </c>
      <c r="P57" s="83">
        <f t="shared" si="12"/>
        <v>52.602399999999996</v>
      </c>
      <c r="T57" s="93" t="s">
        <v>112</v>
      </c>
      <c r="U57" s="130">
        <v>2</v>
      </c>
      <c r="W57" s="133">
        <v>42629</v>
      </c>
      <c r="X57" s="10">
        <v>56.22</v>
      </c>
      <c r="Y57" s="10">
        <v>56.41</v>
      </c>
      <c r="Z57" s="10">
        <v>55.53</v>
      </c>
      <c r="AA57" s="10">
        <v>55.6</v>
      </c>
      <c r="AB57" s="95">
        <v>12082900</v>
      </c>
      <c r="AC57" s="10">
        <v>55.22</v>
      </c>
      <c r="AD57" s="2">
        <f t="shared" si="0"/>
        <v>0.87999999999999545</v>
      </c>
      <c r="AE57" s="138">
        <f t="shared" si="1"/>
        <v>-6.4771500539761995E-3</v>
      </c>
    </row>
    <row r="58" spans="15:31" x14ac:dyDescent="0.25">
      <c r="O58" s="83">
        <v>0.93</v>
      </c>
      <c r="P58" s="83">
        <f t="shared" si="12"/>
        <v>52.042800000000007</v>
      </c>
      <c r="T58" s="93" t="s">
        <v>109</v>
      </c>
      <c r="U58" s="130" t="s">
        <v>611</v>
      </c>
      <c r="W58" s="133">
        <v>42628</v>
      </c>
      <c r="X58" s="10">
        <v>55.35</v>
      </c>
      <c r="Y58" s="10">
        <v>56.34</v>
      </c>
      <c r="Z58" s="10">
        <v>55.27</v>
      </c>
      <c r="AA58" s="10">
        <v>55.97</v>
      </c>
      <c r="AB58" s="95">
        <v>9835200</v>
      </c>
      <c r="AC58" s="10">
        <v>55.58</v>
      </c>
      <c r="AD58" s="2">
        <f t="shared" si="0"/>
        <v>1.0700000000000003</v>
      </c>
      <c r="AE58" s="138">
        <f t="shared" si="1"/>
        <v>1.3309024612579767E-2</v>
      </c>
    </row>
    <row r="59" spans="15:31" x14ac:dyDescent="0.25">
      <c r="O59" s="83">
        <v>0.92</v>
      </c>
      <c r="P59" s="83">
        <f t="shared" si="12"/>
        <v>51.483200000000004</v>
      </c>
      <c r="W59" s="133">
        <v>42627</v>
      </c>
      <c r="X59" s="10">
        <v>55.85</v>
      </c>
      <c r="Y59" s="10">
        <v>56.09</v>
      </c>
      <c r="Z59" s="10">
        <v>55.11</v>
      </c>
      <c r="AA59" s="10">
        <v>55.23</v>
      </c>
      <c r="AB59" s="95">
        <v>9007200</v>
      </c>
      <c r="AC59" s="10">
        <v>54.85</v>
      </c>
      <c r="AD59" s="2">
        <f t="shared" si="0"/>
        <v>0.98000000000000398</v>
      </c>
      <c r="AE59" s="138">
        <f t="shared" si="1"/>
        <v>-6.7004708438971328E-3</v>
      </c>
    </row>
    <row r="60" spans="15:31" x14ac:dyDescent="0.25">
      <c r="O60" s="83">
        <v>0.91</v>
      </c>
      <c r="P60" s="83">
        <f t="shared" si="12"/>
        <v>50.9236</v>
      </c>
      <c r="W60" s="133">
        <v>42626</v>
      </c>
      <c r="X60" s="10">
        <v>56.08</v>
      </c>
      <c r="Y60" s="10">
        <v>56.13</v>
      </c>
      <c r="Z60" s="10">
        <v>55.09</v>
      </c>
      <c r="AA60" s="10">
        <v>55.6</v>
      </c>
      <c r="AB60" s="95">
        <v>9473400</v>
      </c>
      <c r="AC60" s="10">
        <v>55.22</v>
      </c>
      <c r="AD60" s="2">
        <f t="shared" si="0"/>
        <v>1.0399999999999991</v>
      </c>
      <c r="AE60" s="138">
        <f t="shared" si="1"/>
        <v>-1.2694439477918817E-2</v>
      </c>
    </row>
    <row r="61" spans="15:31" x14ac:dyDescent="0.25">
      <c r="O61" s="83">
        <v>0.9</v>
      </c>
      <c r="P61" s="83">
        <f t="shared" si="12"/>
        <v>50.364000000000004</v>
      </c>
      <c r="W61" s="133">
        <v>42625</v>
      </c>
      <c r="X61" s="10">
        <v>55.3</v>
      </c>
      <c r="Y61" s="10">
        <v>56.44</v>
      </c>
      <c r="Z61" s="10">
        <v>55.02</v>
      </c>
      <c r="AA61" s="10">
        <v>56.32</v>
      </c>
      <c r="AB61" s="95">
        <v>9958900</v>
      </c>
      <c r="AC61" s="10">
        <v>55.93</v>
      </c>
      <c r="AD61" s="2">
        <f t="shared" si="0"/>
        <v>1.4199999999999946</v>
      </c>
      <c r="AE61" s="138">
        <f t="shared" si="1"/>
        <v>1.1758321273516614E-2</v>
      </c>
    </row>
    <row r="62" spans="15:31" x14ac:dyDescent="0.25">
      <c r="W62" s="133">
        <v>42622</v>
      </c>
      <c r="X62" s="10">
        <v>56.6</v>
      </c>
      <c r="Y62" s="10">
        <v>57.01</v>
      </c>
      <c r="Z62" s="10">
        <v>55.66</v>
      </c>
      <c r="AA62" s="10">
        <v>55.66</v>
      </c>
      <c r="AB62" s="95">
        <v>12349600</v>
      </c>
      <c r="AC62" s="10">
        <v>55.28</v>
      </c>
      <c r="AD62" s="2">
        <f t="shared" si="0"/>
        <v>1.3500000000000014</v>
      </c>
      <c r="AE62" s="138">
        <f t="shared" si="1"/>
        <v>-2.0205600850762173E-2</v>
      </c>
    </row>
    <row r="63" spans="15:31" x14ac:dyDescent="0.25">
      <c r="W63" s="133">
        <v>42621</v>
      </c>
      <c r="X63" s="10">
        <v>56.63</v>
      </c>
      <c r="Y63" s="10">
        <v>57.25</v>
      </c>
      <c r="Z63" s="10">
        <v>56.28</v>
      </c>
      <c r="AA63" s="10">
        <v>56.81</v>
      </c>
      <c r="AB63" s="95">
        <v>11571500</v>
      </c>
      <c r="AC63" s="10">
        <v>56.42</v>
      </c>
      <c r="AD63" s="2">
        <f t="shared" si="0"/>
        <v>0.96999999999999886</v>
      </c>
      <c r="AE63" s="138">
        <f t="shared" si="1"/>
        <v>4.2719829120683173E-3</v>
      </c>
    </row>
    <row r="64" spans="15:31" x14ac:dyDescent="0.25">
      <c r="W64" s="133">
        <v>42620</v>
      </c>
      <c r="X64" s="10">
        <v>57.02</v>
      </c>
      <c r="Y64" s="10">
        <v>57.45</v>
      </c>
      <c r="Z64" s="10">
        <v>56.42</v>
      </c>
      <c r="AA64" s="10">
        <v>56.57</v>
      </c>
      <c r="AB64" s="95">
        <v>11719300</v>
      </c>
      <c r="AC64" s="10">
        <v>56.18</v>
      </c>
      <c r="AD64" s="2">
        <f t="shared" si="0"/>
        <v>1.0300000000000011</v>
      </c>
      <c r="AE64" s="138">
        <f t="shared" si="1"/>
        <v>-6.8941134877142929E-3</v>
      </c>
    </row>
    <row r="65" spans="23:31" x14ac:dyDescent="0.25">
      <c r="W65" s="133">
        <v>42619</v>
      </c>
      <c r="X65" s="10">
        <v>56.69</v>
      </c>
      <c r="Y65" s="10">
        <v>57.13</v>
      </c>
      <c r="Z65" s="10">
        <v>56.12</v>
      </c>
      <c r="AA65" s="10">
        <v>56.96</v>
      </c>
      <c r="AB65" s="95">
        <v>11710600</v>
      </c>
      <c r="AC65" s="10">
        <v>56.57</v>
      </c>
      <c r="AD65" s="2">
        <f t="shared" si="0"/>
        <v>1.0100000000000051</v>
      </c>
      <c r="AE65" s="138">
        <f t="shared" si="1"/>
        <v>1.0900643316654746E-2</v>
      </c>
    </row>
    <row r="66" spans="23:31" x14ac:dyDescent="0.25">
      <c r="W66" s="133">
        <v>42615</v>
      </c>
      <c r="X66" s="10">
        <v>56.93</v>
      </c>
      <c r="Y66" s="10">
        <v>56.93</v>
      </c>
      <c r="Z66" s="10">
        <v>55.11</v>
      </c>
      <c r="AA66" s="10">
        <v>56.35</v>
      </c>
      <c r="AB66" s="95">
        <v>34001000</v>
      </c>
      <c r="AC66" s="10">
        <v>55.96</v>
      </c>
      <c r="AD66" s="2">
        <f t="shared" si="0"/>
        <v>1.8200000000000003</v>
      </c>
      <c r="AE66" s="138">
        <f t="shared" si="1"/>
        <v>-7.273372361184971E-3</v>
      </c>
    </row>
    <row r="67" spans="23:31" x14ac:dyDescent="0.25">
      <c r="W67" s="133">
        <v>42614</v>
      </c>
      <c r="X67" s="10">
        <v>57.6</v>
      </c>
      <c r="Y67" s="10">
        <v>57.62</v>
      </c>
      <c r="Z67" s="10">
        <v>56.49</v>
      </c>
      <c r="AA67" s="10">
        <v>56.76</v>
      </c>
      <c r="AB67" s="95">
        <v>12873900</v>
      </c>
      <c r="AC67" s="10">
        <v>56.37</v>
      </c>
      <c r="AD67" s="2">
        <f>Y67-Z67</f>
        <v>1.1299999999999955</v>
      </c>
      <c r="AE67" s="138" t="e">
        <f>AC67/#REF!-1</f>
        <v>#REF!</v>
      </c>
    </row>
    <row r="68" spans="23:31" x14ac:dyDescent="0.25">
      <c r="W68" s="133">
        <v>42613</v>
      </c>
      <c r="X68" s="10">
        <v>57.37</v>
      </c>
      <c r="Y68" s="10">
        <v>57.51</v>
      </c>
      <c r="Z68" s="10">
        <v>56.92</v>
      </c>
      <c r="AA68" s="10">
        <v>57.39</v>
      </c>
      <c r="AB68" s="95">
        <v>12533900</v>
      </c>
      <c r="AC68" s="10">
        <v>56.99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63.87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63.87</v>
      </c>
      <c r="R4" s="524">
        <v>5.7000000000000002E-3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70.257000000000005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69.618300000000005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68.979600000000005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68.340900000000005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67.702200000000005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67.063500000000005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66.424800000000005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65.786100000000005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65.147400000000005</v>
      </c>
      <c r="Q49" s="2"/>
      <c r="T49" s="93" t="s">
        <v>122</v>
      </c>
      <c r="U49" s="130" t="s">
        <v>471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64.508700000000005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63.87</v>
      </c>
      <c r="Q51" s="2"/>
      <c r="T51" s="93" t="s">
        <v>105</v>
      </c>
      <c r="U51" s="130" t="s">
        <v>401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63.231299999999997</v>
      </c>
      <c r="Q52" s="2"/>
      <c r="T52" s="93" t="s">
        <v>106</v>
      </c>
      <c r="U52" s="130" t="s">
        <v>383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62.592599999999997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61.953899999999997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61.315199999999997</v>
      </c>
      <c r="T55" s="93" t="s">
        <v>108</v>
      </c>
      <c r="U55" s="130" t="s">
        <v>395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60.676499999999997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60.037799999999997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59.399100000000004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58.760399999999997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58.121699999999997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57.482999999999997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1" t="s">
        <v>201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322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42706</v>
      </c>
      <c r="X2" s="10">
        <v>77.13</v>
      </c>
      <c r="Y2" s="10">
        <v>78.31</v>
      </c>
      <c r="Z2" s="10">
        <v>76.349999999999994</v>
      </c>
      <c r="AA2" s="10">
        <v>77.62</v>
      </c>
      <c r="AB2" s="95">
        <v>11901200</v>
      </c>
      <c r="AC2" s="10">
        <v>77.62</v>
      </c>
      <c r="AD2" s="2"/>
      <c r="AE2" s="138">
        <f>AC2/AC3-1</f>
        <v>1.1203751954142804E-2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42705</v>
      </c>
      <c r="X3" s="10">
        <v>76.62</v>
      </c>
      <c r="Y3" s="10">
        <v>77.13</v>
      </c>
      <c r="Z3" s="10">
        <v>76.290000000000006</v>
      </c>
      <c r="AA3" s="10">
        <v>76.760000000000005</v>
      </c>
      <c r="AB3" s="95">
        <v>7096400</v>
      </c>
      <c r="AC3" s="10">
        <v>76.760000000000005</v>
      </c>
      <c r="AD3" s="2"/>
      <c r="AE3" s="138">
        <f t="shared" ref="AE3:AE66" si="0">AC3/AC4-1</f>
        <v>-1.6907270126154117E-3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77.62</v>
      </c>
      <c r="R4" s="524">
        <v>1.12E-2</v>
      </c>
      <c r="T4" s="163"/>
      <c r="U4" s="1"/>
      <c r="W4" s="133">
        <v>42704</v>
      </c>
      <c r="X4" s="10">
        <v>76.19</v>
      </c>
      <c r="Y4" s="10">
        <v>77.37</v>
      </c>
      <c r="Z4" s="10">
        <v>75.92</v>
      </c>
      <c r="AA4" s="10">
        <v>76.89</v>
      </c>
      <c r="AB4" s="95">
        <v>12468600</v>
      </c>
      <c r="AC4" s="10">
        <v>76.89</v>
      </c>
      <c r="AD4" s="2"/>
      <c r="AE4" s="138">
        <f t="shared" si="0"/>
        <v>1.3310490247759654E-2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6209.6</v>
      </c>
      <c r="W5" s="133">
        <v>42703</v>
      </c>
      <c r="X5" s="10">
        <v>75.89</v>
      </c>
      <c r="Y5" s="10">
        <v>76.069999999999993</v>
      </c>
      <c r="Z5" s="10">
        <v>75</v>
      </c>
      <c r="AA5" s="10">
        <v>75.88</v>
      </c>
      <c r="AB5" s="95">
        <v>8521000</v>
      </c>
      <c r="AC5" s="10">
        <v>75.88</v>
      </c>
      <c r="AD5" s="2"/>
      <c r="AE5" s="138">
        <f t="shared" si="0"/>
        <v>1.4709815458678666E-2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42702</v>
      </c>
      <c r="X6" s="10">
        <v>73.73</v>
      </c>
      <c r="Y6" s="10">
        <v>75</v>
      </c>
      <c r="Z6" s="10">
        <v>73.66</v>
      </c>
      <c r="AA6" s="10">
        <v>74.78</v>
      </c>
      <c r="AB6" s="95">
        <v>8577200</v>
      </c>
      <c r="AC6" s="10">
        <v>74.78</v>
      </c>
      <c r="AD6" s="2"/>
      <c r="AE6" s="138">
        <f t="shared" si="0"/>
        <v>9.7218471509585846E-3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-620.79999999999927</v>
      </c>
      <c r="R7">
        <v>80</v>
      </c>
      <c r="W7" s="133">
        <v>42699</v>
      </c>
      <c r="X7" s="10">
        <v>74.010000000000005</v>
      </c>
      <c r="Y7" s="10">
        <v>74.290000000000006</v>
      </c>
      <c r="Z7" s="10">
        <v>73.55</v>
      </c>
      <c r="AA7" s="10">
        <v>74.06</v>
      </c>
      <c r="AB7" s="95">
        <v>3529200</v>
      </c>
      <c r="AC7" s="10">
        <v>74.06</v>
      </c>
      <c r="AD7" s="2"/>
      <c r="AE7" s="138">
        <f t="shared" si="0"/>
        <v>5.293878105063099E-3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-620.79999999999927</v>
      </c>
      <c r="W8" s="133">
        <v>42697</v>
      </c>
      <c r="X8" s="10">
        <v>73.38</v>
      </c>
      <c r="Y8" s="10">
        <v>74.03</v>
      </c>
      <c r="Z8" s="10">
        <v>72.86</v>
      </c>
      <c r="AA8" s="10">
        <v>73.67</v>
      </c>
      <c r="AB8" s="95">
        <v>6572900</v>
      </c>
      <c r="AC8" s="10">
        <v>73.67</v>
      </c>
      <c r="AD8" s="2"/>
      <c r="AE8" s="138">
        <f t="shared" si="0"/>
        <v>1.0871042261175745E-3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-9.0887795736706384E-2</v>
      </c>
      <c r="W9" s="133">
        <v>42696</v>
      </c>
      <c r="X9" s="10">
        <v>72.930000000000007</v>
      </c>
      <c r="Y9" s="10">
        <v>74.099999999999994</v>
      </c>
      <c r="Z9" s="10">
        <v>72.83</v>
      </c>
      <c r="AA9" s="10">
        <v>73.59</v>
      </c>
      <c r="AB9" s="95">
        <v>12390500</v>
      </c>
      <c r="AC9" s="10">
        <v>73.59</v>
      </c>
      <c r="AD9" s="2"/>
      <c r="AE9" s="138">
        <f t="shared" si="0"/>
        <v>-8.2210242587601456E-3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42695</v>
      </c>
      <c r="X10" s="10">
        <v>74.040000000000006</v>
      </c>
      <c r="Y10" s="10">
        <v>74.48</v>
      </c>
      <c r="Z10" s="10">
        <v>73.38</v>
      </c>
      <c r="AA10" s="10">
        <v>74.2</v>
      </c>
      <c r="AB10" s="95">
        <v>7838000</v>
      </c>
      <c r="AC10" s="10">
        <v>74.2</v>
      </c>
      <c r="AD10" s="2"/>
      <c r="AE10" s="138">
        <f t="shared" si="0"/>
        <v>2.160994057266219E-3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2.2100000000000002E-2</v>
      </c>
      <c r="W11" s="133">
        <v>42692</v>
      </c>
      <c r="X11" s="10">
        <v>74.03</v>
      </c>
      <c r="Y11" s="10">
        <v>74.56</v>
      </c>
      <c r="Z11" s="10">
        <v>73.67</v>
      </c>
      <c r="AA11" s="10">
        <v>74.040000000000006</v>
      </c>
      <c r="AB11" s="95">
        <v>7385500</v>
      </c>
      <c r="AC11" s="10">
        <v>74.040000000000006</v>
      </c>
      <c r="AD11" s="2"/>
      <c r="AE11" s="138">
        <f t="shared" si="0"/>
        <v>-3.09680894035258E-3</v>
      </c>
    </row>
    <row r="12" spans="1:31" x14ac:dyDescent="0.25">
      <c r="H12" s="72"/>
      <c r="W12" s="133">
        <v>42691</v>
      </c>
      <c r="X12" s="10">
        <v>74.349999999999994</v>
      </c>
      <c r="Y12" s="10">
        <v>74.73</v>
      </c>
      <c r="Z12" s="10">
        <v>74.12</v>
      </c>
      <c r="AA12" s="10">
        <v>74.27</v>
      </c>
      <c r="AB12" s="95">
        <v>8200200</v>
      </c>
      <c r="AC12" s="10">
        <v>74.27</v>
      </c>
      <c r="AD12" s="2"/>
      <c r="AE12" s="138">
        <f t="shared" si="0"/>
        <v>-3.8894849785408026E-3</v>
      </c>
    </row>
    <row r="13" spans="1:31" x14ac:dyDescent="0.25">
      <c r="H13" s="72"/>
      <c r="W13" s="133">
        <v>42690</v>
      </c>
      <c r="X13" s="10">
        <v>75.11</v>
      </c>
      <c r="Y13" s="10">
        <v>75.400000000000006</v>
      </c>
      <c r="Z13" s="10">
        <v>74.5</v>
      </c>
      <c r="AA13" s="10">
        <v>74.56</v>
      </c>
      <c r="AB13" s="95">
        <v>7542700</v>
      </c>
      <c r="AC13" s="10">
        <v>74.56</v>
      </c>
      <c r="AD13" s="2"/>
      <c r="AE13" s="138">
        <f t="shared" si="0"/>
        <v>-6.3965884861407751E-3</v>
      </c>
    </row>
    <row r="14" spans="1:31" x14ac:dyDescent="0.25">
      <c r="H14" s="72"/>
      <c r="W14" s="133">
        <v>42689</v>
      </c>
      <c r="X14" s="10">
        <v>75.650000000000006</v>
      </c>
      <c r="Y14" s="10">
        <v>75.75</v>
      </c>
      <c r="Z14" s="10">
        <v>74.27</v>
      </c>
      <c r="AA14" s="10">
        <v>75.040000000000006</v>
      </c>
      <c r="AB14" s="95">
        <v>10211300</v>
      </c>
      <c r="AC14" s="10">
        <v>75.040000000000006</v>
      </c>
      <c r="AD14" s="2"/>
      <c r="AE14" s="138">
        <f t="shared" si="0"/>
        <v>-1.2631578947368327E-2</v>
      </c>
    </row>
    <row r="15" spans="1:31" x14ac:dyDescent="0.25">
      <c r="H15" s="72"/>
      <c r="W15" s="133">
        <v>42688</v>
      </c>
      <c r="X15" s="10">
        <v>74.45</v>
      </c>
      <c r="Y15" s="10">
        <v>76.540000000000006</v>
      </c>
      <c r="Z15" s="10">
        <v>74.45</v>
      </c>
      <c r="AA15" s="10">
        <v>76</v>
      </c>
      <c r="AB15" s="95">
        <v>10471000</v>
      </c>
      <c r="AC15" s="10">
        <v>76</v>
      </c>
      <c r="AD15" s="2"/>
      <c r="AE15" s="138">
        <f t="shared" si="0"/>
        <v>1.2118790784392042E-2</v>
      </c>
    </row>
    <row r="16" spans="1:31" x14ac:dyDescent="0.25">
      <c r="H16" s="72"/>
      <c r="W16" s="133">
        <v>42685</v>
      </c>
      <c r="X16" s="10">
        <v>77.099999999999994</v>
      </c>
      <c r="Y16" s="10">
        <v>77.2</v>
      </c>
      <c r="Z16" s="10">
        <v>74.709999999999994</v>
      </c>
      <c r="AA16" s="10">
        <v>75.09</v>
      </c>
      <c r="AB16" s="95">
        <v>9549400</v>
      </c>
      <c r="AC16" s="10">
        <v>75.09</v>
      </c>
      <c r="AD16" s="2"/>
      <c r="AE16" s="138">
        <f t="shared" si="0"/>
        <v>-2.8338509316770177E-2</v>
      </c>
    </row>
    <row r="17" spans="1:31" x14ac:dyDescent="0.25">
      <c r="W17" s="133">
        <v>42684</v>
      </c>
      <c r="X17" s="10">
        <v>77.03</v>
      </c>
      <c r="Y17" s="10">
        <v>77.7</v>
      </c>
      <c r="Z17" s="10">
        <v>76.56</v>
      </c>
      <c r="AA17" s="10">
        <v>77.28</v>
      </c>
      <c r="AB17" s="95">
        <v>12664100</v>
      </c>
      <c r="AC17" s="10">
        <v>77.28</v>
      </c>
      <c r="AD17" s="2"/>
      <c r="AE17" s="138">
        <f t="shared" si="0"/>
        <v>9.4043887147334804E-3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42683</v>
      </c>
      <c r="X18" s="10">
        <v>74.23</v>
      </c>
      <c r="Y18" s="10">
        <v>77.12</v>
      </c>
      <c r="Z18" s="10">
        <v>74.2</v>
      </c>
      <c r="AA18" s="10">
        <v>76.56</v>
      </c>
      <c r="AB18" s="95">
        <v>20235400</v>
      </c>
      <c r="AC18" s="10">
        <v>76.56</v>
      </c>
      <c r="AD18" s="2"/>
      <c r="AE18" s="138">
        <f t="shared" si="0"/>
        <v>4.1207670338637259E-2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42682</v>
      </c>
      <c r="X19" s="10">
        <v>69.7</v>
      </c>
      <c r="Y19" s="10">
        <v>74.989999999999995</v>
      </c>
      <c r="Z19" s="10">
        <v>69.3</v>
      </c>
      <c r="AA19" s="10">
        <v>73.53</v>
      </c>
      <c r="AB19" s="95">
        <v>50217800</v>
      </c>
      <c r="AC19" s="10">
        <v>73.53</v>
      </c>
      <c r="AD19" s="2"/>
      <c r="AE19" s="138">
        <f t="shared" si="0"/>
        <v>-0.11823959707398968</v>
      </c>
    </row>
    <row r="20" spans="1:31" x14ac:dyDescent="0.25">
      <c r="W20" s="133">
        <v>42681</v>
      </c>
      <c r="X20" s="10">
        <v>83.37</v>
      </c>
      <c r="Y20" s="10">
        <v>83.84</v>
      </c>
      <c r="Z20" s="10">
        <v>82.67</v>
      </c>
      <c r="AA20" s="10">
        <v>83.39</v>
      </c>
      <c r="AB20" s="95">
        <v>8457000</v>
      </c>
      <c r="AC20" s="10">
        <v>83.39</v>
      </c>
      <c r="AD20" s="2"/>
      <c r="AE20" s="138">
        <f t="shared" si="0"/>
        <v>1.3121127445024916E-2</v>
      </c>
    </row>
    <row r="21" spans="1:31" x14ac:dyDescent="0.25">
      <c r="W21" s="133">
        <v>42678</v>
      </c>
      <c r="X21" s="10">
        <v>81.760000000000005</v>
      </c>
      <c r="Y21" s="10">
        <v>82.87</v>
      </c>
      <c r="Z21" s="10">
        <v>81.59</v>
      </c>
      <c r="AA21" s="10">
        <v>82.31</v>
      </c>
      <c r="AB21" s="95">
        <v>8227400</v>
      </c>
      <c r="AC21" s="10">
        <v>82.31</v>
      </c>
      <c r="AD21" s="2"/>
      <c r="AE21" s="138">
        <f t="shared" si="0"/>
        <v>9.0719627313964324E-3</v>
      </c>
    </row>
    <row r="22" spans="1:31" x14ac:dyDescent="0.25">
      <c r="W22" s="133">
        <v>42677</v>
      </c>
      <c r="X22" s="10">
        <v>84.34</v>
      </c>
      <c r="Y22" s="10">
        <v>84.89</v>
      </c>
      <c r="Z22" s="10">
        <v>81.25</v>
      </c>
      <c r="AA22" s="10">
        <v>81.569999999999993</v>
      </c>
      <c r="AB22" s="95">
        <v>12603900</v>
      </c>
      <c r="AC22" s="10">
        <v>81.569999999999993</v>
      </c>
      <c r="AD22" s="2"/>
      <c r="AE22" s="138">
        <f t="shared" si="0"/>
        <v>-2.8350208457415205E-2</v>
      </c>
    </row>
    <row r="23" spans="1:31" x14ac:dyDescent="0.25">
      <c r="W23" s="133">
        <v>42676</v>
      </c>
      <c r="X23" s="10">
        <v>83.57</v>
      </c>
      <c r="Y23" s="10">
        <v>84.24</v>
      </c>
      <c r="Z23" s="10">
        <v>82.84</v>
      </c>
      <c r="AA23" s="10">
        <v>83.95</v>
      </c>
      <c r="AB23" s="95">
        <v>6132100</v>
      </c>
      <c r="AC23" s="10">
        <v>83.95</v>
      </c>
      <c r="AD23" s="2"/>
      <c r="AE23" s="138">
        <f t="shared" si="0"/>
        <v>5.9916117435589999E-3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84.34</v>
      </c>
      <c r="Y24" s="10">
        <v>84.69</v>
      </c>
      <c r="Z24" s="10">
        <v>83.22</v>
      </c>
      <c r="AA24" s="10">
        <v>83.45</v>
      </c>
      <c r="AB24" s="95">
        <v>6212400</v>
      </c>
      <c r="AC24" s="10">
        <v>83.45</v>
      </c>
      <c r="AD24" s="2"/>
      <c r="AE24" s="138">
        <f t="shared" si="0"/>
        <v>-7.728894173602785E-3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42674</v>
      </c>
      <c r="X25" s="10">
        <v>83.38</v>
      </c>
      <c r="Y25" s="10">
        <v>84.52</v>
      </c>
      <c r="Z25" s="10">
        <v>83.1</v>
      </c>
      <c r="AA25" s="10">
        <v>84.1</v>
      </c>
      <c r="AB25" s="95">
        <v>7425600</v>
      </c>
      <c r="AC25" s="10">
        <v>84.1</v>
      </c>
      <c r="AD25" s="2"/>
      <c r="AE25" s="138">
        <f t="shared" si="0"/>
        <v>8.8771593090211098E-3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42671</v>
      </c>
      <c r="X26" s="10">
        <v>85.35</v>
      </c>
      <c r="Y26" s="10">
        <v>85.49</v>
      </c>
      <c r="Z26" s="10">
        <v>82.55</v>
      </c>
      <c r="AA26" s="10">
        <v>83.36</v>
      </c>
      <c r="AB26" s="95">
        <v>17206700</v>
      </c>
      <c r="AC26" s="10">
        <v>83.36</v>
      </c>
      <c r="AD26" s="2"/>
      <c r="AE26" s="138">
        <f t="shared" si="0"/>
        <v>-4.3927055855029207E-2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42670</v>
      </c>
      <c r="X27" s="10">
        <v>87.72</v>
      </c>
      <c r="Y27" s="10">
        <v>87.93</v>
      </c>
      <c r="Z27" s="10">
        <v>86.91</v>
      </c>
      <c r="AA27" s="10">
        <v>87.19</v>
      </c>
      <c r="AB27" s="95">
        <v>3570600</v>
      </c>
      <c r="AC27" s="10">
        <v>87.19</v>
      </c>
      <c r="AD27" s="2"/>
      <c r="AE27" s="138">
        <f t="shared" si="0"/>
        <v>-4.3393856343496573E-3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42669</v>
      </c>
      <c r="X28" s="10">
        <v>87.48</v>
      </c>
      <c r="Y28" s="10">
        <v>87.65</v>
      </c>
      <c r="Z28" s="10">
        <v>87.01</v>
      </c>
      <c r="AA28" s="10">
        <v>87.57</v>
      </c>
      <c r="AB28" s="95">
        <v>3313500</v>
      </c>
      <c r="AC28" s="10">
        <v>87.57</v>
      </c>
      <c r="AD28" s="2"/>
      <c r="AE28" s="138">
        <f t="shared" si="0"/>
        <v>1.8304541814437858E-3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42668</v>
      </c>
      <c r="X29" s="10">
        <v>87.8</v>
      </c>
      <c r="Y29" s="10">
        <v>88.21</v>
      </c>
      <c r="Z29" s="10">
        <v>87.29</v>
      </c>
      <c r="AA29" s="10">
        <v>87.41</v>
      </c>
      <c r="AB29" s="95">
        <v>3803700</v>
      </c>
      <c r="AC29" s="10">
        <v>87.41</v>
      </c>
      <c r="AD29" s="2"/>
      <c r="AE29" s="138">
        <f t="shared" si="0"/>
        <v>-6.704545454545463E-3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42667</v>
      </c>
      <c r="X30" s="10">
        <v>87.64</v>
      </c>
      <c r="Y30" s="10">
        <v>88.58</v>
      </c>
      <c r="Z30" s="10">
        <v>87.64</v>
      </c>
      <c r="AA30" s="10">
        <v>88</v>
      </c>
      <c r="AB30" s="95">
        <v>4541900</v>
      </c>
      <c r="AC30" s="10">
        <v>88</v>
      </c>
      <c r="AD30" s="2"/>
      <c r="AE30" s="138">
        <f t="shared" si="0"/>
        <v>6.749799794073974E-3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42664</v>
      </c>
      <c r="X31" s="10">
        <v>86.94</v>
      </c>
      <c r="Y31" s="10">
        <v>87.57</v>
      </c>
      <c r="Z31" s="10">
        <v>86.89</v>
      </c>
      <c r="AA31" s="10">
        <v>87.41</v>
      </c>
      <c r="AB31" s="95">
        <v>4599500</v>
      </c>
      <c r="AC31" s="10">
        <v>87.41</v>
      </c>
      <c r="AD31" s="2"/>
      <c r="AE31" s="138">
        <f t="shared" si="0"/>
        <v>1.2600229095074411E-3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42663</v>
      </c>
      <c r="X32" s="10">
        <v>86.33</v>
      </c>
      <c r="Y32" s="10">
        <v>87.49</v>
      </c>
      <c r="Z32" s="10">
        <v>86.25</v>
      </c>
      <c r="AA32" s="10">
        <v>87.3</v>
      </c>
      <c r="AB32" s="95">
        <v>7583500</v>
      </c>
      <c r="AC32" s="10">
        <v>87.3</v>
      </c>
      <c r="AD32" s="2"/>
      <c r="AE32" s="138" t="e">
        <f t="shared" si="0"/>
        <v>#DIV/0!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42663</v>
      </c>
      <c r="X33" s="10" t="s">
        <v>376</v>
      </c>
      <c r="Y33" s="10"/>
      <c r="Z33" s="10"/>
      <c r="AA33" s="10"/>
      <c r="AB33" s="95"/>
      <c r="AC33" s="10"/>
      <c r="AD33" s="2"/>
      <c r="AE33" s="138">
        <f t="shared" si="0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87.4</v>
      </c>
      <c r="Y34" s="10">
        <v>87.51</v>
      </c>
      <c r="Z34" s="10">
        <v>86.15</v>
      </c>
      <c r="AA34" s="10">
        <v>86.4</v>
      </c>
      <c r="AB34" s="95">
        <v>6502800</v>
      </c>
      <c r="AC34" s="10">
        <v>85.98</v>
      </c>
      <c r="AD34" s="2"/>
      <c r="AE34" s="138">
        <f t="shared" si="0"/>
        <v>-8.9903181189487924E-3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87.31</v>
      </c>
      <c r="Y35" s="10">
        <v>87.51</v>
      </c>
      <c r="Z35" s="10">
        <v>86.58</v>
      </c>
      <c r="AA35" s="10">
        <v>87.19</v>
      </c>
      <c r="AB35" s="95">
        <v>4988700</v>
      </c>
      <c r="AC35" s="10">
        <v>86.76</v>
      </c>
      <c r="AD35" s="2"/>
      <c r="AE35" s="138">
        <f t="shared" si="0"/>
        <v>6.146352777455677E-3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42660</v>
      </c>
      <c r="X36" s="10">
        <v>88.71</v>
      </c>
      <c r="Y36" s="10">
        <v>88.84</v>
      </c>
      <c r="Z36" s="10">
        <v>86.64</v>
      </c>
      <c r="AA36" s="10">
        <v>86.66</v>
      </c>
      <c r="AB36" s="95">
        <v>7381700</v>
      </c>
      <c r="AC36" s="10">
        <v>86.23</v>
      </c>
      <c r="AD36" s="2"/>
      <c r="AE36" s="138">
        <f t="shared" si="0"/>
        <v>-2.4105930285196919E-2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42657</v>
      </c>
      <c r="X37" s="10">
        <v>88.31</v>
      </c>
      <c r="Y37" s="10">
        <v>88.92</v>
      </c>
      <c r="Z37" s="10">
        <v>87.96</v>
      </c>
      <c r="AA37" s="10">
        <v>88.8</v>
      </c>
      <c r="AB37" s="95">
        <v>6705800</v>
      </c>
      <c r="AC37" s="10">
        <v>88.36</v>
      </c>
      <c r="AD37" s="2"/>
      <c r="AE37" s="138">
        <f t="shared" si="0"/>
        <v>9.0213543450954337E-3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42656</v>
      </c>
      <c r="X38" s="10">
        <v>87.21</v>
      </c>
      <c r="Y38" s="10">
        <v>88.38</v>
      </c>
      <c r="Z38" s="10">
        <v>87.08</v>
      </c>
      <c r="AA38" s="10">
        <v>88</v>
      </c>
      <c r="AB38" s="95">
        <v>6308400</v>
      </c>
      <c r="AC38" s="10">
        <v>87.57</v>
      </c>
      <c r="AD38" s="2"/>
      <c r="AE38" s="138">
        <f t="shared" si="0"/>
        <v>6.0891544117644969E-3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42655</v>
      </c>
      <c r="X39" s="10">
        <v>86.62</v>
      </c>
      <c r="Y39" s="10">
        <v>87.91</v>
      </c>
      <c r="Z39" s="10">
        <v>86.49</v>
      </c>
      <c r="AA39" s="10">
        <v>87.47</v>
      </c>
      <c r="AB39" s="95">
        <v>7002500</v>
      </c>
      <c r="AC39" s="10">
        <v>87.04</v>
      </c>
      <c r="AD39" s="2"/>
      <c r="AE39" s="138">
        <f t="shared" si="0"/>
        <v>1.2328448476389919E-2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42654</v>
      </c>
      <c r="X40" s="10">
        <v>86.55</v>
      </c>
      <c r="Y40" s="10">
        <v>86.8</v>
      </c>
      <c r="Z40" s="10">
        <v>85.41</v>
      </c>
      <c r="AA40" s="10">
        <v>86.4</v>
      </c>
      <c r="AB40" s="95">
        <v>5889600</v>
      </c>
      <c r="AC40" s="10">
        <v>85.98</v>
      </c>
      <c r="AD40" s="2"/>
      <c r="AE40" s="138">
        <f t="shared" si="0"/>
        <v>-4.8611111111110938E-3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85.382000000000005</v>
      </c>
      <c r="Q41" s="2"/>
      <c r="W41" s="133">
        <v>42653</v>
      </c>
      <c r="X41" s="10">
        <v>86.85</v>
      </c>
      <c r="Y41" s="10">
        <v>87.08</v>
      </c>
      <c r="Z41" s="10">
        <v>86.41</v>
      </c>
      <c r="AA41" s="10">
        <v>86.83</v>
      </c>
      <c r="AB41" s="95">
        <v>5342100</v>
      </c>
      <c r="AC41" s="10">
        <v>86.4</v>
      </c>
      <c r="AD41" s="2"/>
      <c r="AE41" s="138">
        <f t="shared" si="0"/>
        <v>4.8848569434751798E-3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84.605800000000016</v>
      </c>
      <c r="Q42" s="2"/>
      <c r="T42" s="91" t="s">
        <v>113</v>
      </c>
      <c r="W42" s="133">
        <v>42650</v>
      </c>
      <c r="X42" s="10">
        <v>86.56</v>
      </c>
      <c r="Y42" s="10">
        <v>86.74</v>
      </c>
      <c r="Z42" s="10">
        <v>86.17</v>
      </c>
      <c r="AA42" s="10">
        <v>86.4</v>
      </c>
      <c r="AB42" s="95">
        <v>4345700</v>
      </c>
      <c r="AC42" s="10">
        <v>85.98</v>
      </c>
      <c r="AD42" s="2"/>
      <c r="AE42" s="138">
        <f t="shared" si="0"/>
        <v>-9.2958401115494915E-4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83.829600000000013</v>
      </c>
      <c r="Q43" s="2"/>
      <c r="T43" s="128" t="s">
        <v>98</v>
      </c>
      <c r="U43" s="129">
        <v>76.760000000000005</v>
      </c>
      <c r="W43" s="133">
        <v>42649</v>
      </c>
      <c r="X43" s="10">
        <v>86.56</v>
      </c>
      <c r="Y43" s="10">
        <v>87.12</v>
      </c>
      <c r="Z43" s="10">
        <v>86.27</v>
      </c>
      <c r="AA43" s="10">
        <v>86.49</v>
      </c>
      <c r="AB43" s="95">
        <v>5267000</v>
      </c>
      <c r="AC43" s="10">
        <v>86.06</v>
      </c>
      <c r="AD43" s="2"/>
      <c r="AE43" s="138">
        <f t="shared" si="0"/>
        <v>3.2641641408253097E-3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83.053400000000011</v>
      </c>
      <c r="Q44" s="2"/>
      <c r="T44" s="93" t="s">
        <v>99</v>
      </c>
      <c r="U44" s="130">
        <v>77.13</v>
      </c>
      <c r="W44" s="133">
        <v>42648</v>
      </c>
      <c r="X44" s="10">
        <v>86.19</v>
      </c>
      <c r="Y44" s="10">
        <v>86.53</v>
      </c>
      <c r="Z44" s="10">
        <v>85.89</v>
      </c>
      <c r="AA44" s="10">
        <v>86.2</v>
      </c>
      <c r="AB44" s="95">
        <v>7949300</v>
      </c>
      <c r="AC44" s="10">
        <v>85.78</v>
      </c>
      <c r="AD44" s="2"/>
      <c r="AE44" s="138">
        <f t="shared" si="0"/>
        <v>-2.331002331001919E-4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82.277200000000008</v>
      </c>
      <c r="Q45" s="2"/>
      <c r="T45" s="93" t="s">
        <v>100</v>
      </c>
      <c r="U45" s="130" t="s">
        <v>616</v>
      </c>
      <c r="W45" s="133">
        <v>42647</v>
      </c>
      <c r="X45" s="10">
        <v>87.19</v>
      </c>
      <c r="Y45" s="10">
        <v>87.41</v>
      </c>
      <c r="Z45" s="10">
        <v>86.02</v>
      </c>
      <c r="AA45" s="10">
        <v>86.22</v>
      </c>
      <c r="AB45" s="95">
        <v>6820000</v>
      </c>
      <c r="AC45" s="10">
        <v>85.8</v>
      </c>
      <c r="AD45" s="2"/>
      <c r="AE45" s="138">
        <f t="shared" si="0"/>
        <v>-9.9238402954073823E-3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81.501000000000005</v>
      </c>
      <c r="Q46" s="2"/>
      <c r="T46" s="93" t="s">
        <v>101</v>
      </c>
      <c r="U46" s="130" t="s">
        <v>617</v>
      </c>
      <c r="W46" s="133">
        <v>42646</v>
      </c>
      <c r="X46" s="10">
        <v>88.79</v>
      </c>
      <c r="Y46" s="10">
        <v>88.88</v>
      </c>
      <c r="Z46" s="10">
        <v>86.96</v>
      </c>
      <c r="AA46" s="10">
        <v>87.09</v>
      </c>
      <c r="AB46" s="95">
        <v>7525600</v>
      </c>
      <c r="AC46" s="10">
        <v>86.66</v>
      </c>
      <c r="AD46" s="2"/>
      <c r="AE46" s="138">
        <f t="shared" si="0"/>
        <v>-2.1343873517786549E-2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80.724800000000002</v>
      </c>
      <c r="Q47" s="2"/>
      <c r="T47" s="93" t="s">
        <v>102</v>
      </c>
      <c r="U47" s="130">
        <v>88.02</v>
      </c>
      <c r="W47" s="133">
        <v>42643</v>
      </c>
      <c r="X47" s="10">
        <v>89.48</v>
      </c>
      <c r="Y47" s="10">
        <v>89.91</v>
      </c>
      <c r="Z47" s="10">
        <v>88.46</v>
      </c>
      <c r="AA47" s="10">
        <v>88.99</v>
      </c>
      <c r="AB47" s="95">
        <v>9151700</v>
      </c>
      <c r="AC47" s="10">
        <v>88.55</v>
      </c>
      <c r="AD47" s="2"/>
      <c r="AE47" s="138">
        <f t="shared" si="0"/>
        <v>-6.2843676355066602E-3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79.948600000000013</v>
      </c>
      <c r="Q48" s="2"/>
      <c r="T48" s="93" t="s">
        <v>103</v>
      </c>
      <c r="U48" s="130">
        <v>0.86355999999999999</v>
      </c>
      <c r="W48" s="133">
        <v>42642</v>
      </c>
      <c r="X48" s="10">
        <v>90.02</v>
      </c>
      <c r="Y48" s="10">
        <v>90.54</v>
      </c>
      <c r="Z48" s="10">
        <v>89.5</v>
      </c>
      <c r="AA48" s="10">
        <v>89.55</v>
      </c>
      <c r="AB48" s="95">
        <v>5211400</v>
      </c>
      <c r="AC48" s="10">
        <v>89.11</v>
      </c>
      <c r="AD48" s="2"/>
      <c r="AE48" s="138">
        <f t="shared" si="0"/>
        <v>-7.0202808112324044E-3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79.17240000000001</v>
      </c>
      <c r="Q49" s="2"/>
      <c r="T49" s="93" t="s">
        <v>122</v>
      </c>
      <c r="U49" s="130" t="s">
        <v>471</v>
      </c>
      <c r="W49" s="133">
        <v>42641</v>
      </c>
      <c r="X49" s="10">
        <v>90.31</v>
      </c>
      <c r="Y49" s="10">
        <v>90.56</v>
      </c>
      <c r="Z49" s="10">
        <v>89.74</v>
      </c>
      <c r="AA49" s="10">
        <v>90.18</v>
      </c>
      <c r="AB49" s="95">
        <v>4468300</v>
      </c>
      <c r="AC49" s="10">
        <v>89.74</v>
      </c>
      <c r="AD49" s="2"/>
      <c r="AE49" s="138">
        <f t="shared" si="0"/>
        <v>-4.1060925535457704E-3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78.396200000000007</v>
      </c>
      <c r="Q50" s="2"/>
      <c r="T50" s="93"/>
      <c r="U50" s="130"/>
      <c r="W50" s="133">
        <v>42640</v>
      </c>
      <c r="X50" s="10">
        <v>90.17</v>
      </c>
      <c r="Y50" s="10">
        <v>90.83</v>
      </c>
      <c r="Z50" s="10">
        <v>90.06</v>
      </c>
      <c r="AA50" s="10">
        <v>90.56</v>
      </c>
      <c r="AB50" s="95">
        <v>4196100</v>
      </c>
      <c r="AC50" s="10">
        <v>90.11</v>
      </c>
      <c r="AD50" s="2"/>
      <c r="AE50" s="138">
        <f t="shared" si="0"/>
        <v>7.0406794814483753E-3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77.62</v>
      </c>
      <c r="Q51" s="2"/>
      <c r="T51" s="93" t="s">
        <v>105</v>
      </c>
      <c r="U51" s="130" t="s">
        <v>618</v>
      </c>
      <c r="W51" s="133">
        <v>42639</v>
      </c>
      <c r="X51" s="10">
        <v>90.08</v>
      </c>
      <c r="Y51" s="10">
        <v>90.38</v>
      </c>
      <c r="Z51" s="10">
        <v>89.49</v>
      </c>
      <c r="AA51" s="10">
        <v>89.92</v>
      </c>
      <c r="AB51" s="95">
        <v>4722100</v>
      </c>
      <c r="AC51" s="10">
        <v>89.48</v>
      </c>
      <c r="AD51" s="2"/>
      <c r="AE51" s="138">
        <f t="shared" si="0"/>
        <v>-7.4320576816416795E-3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76.843800000000002</v>
      </c>
      <c r="Q52" s="2"/>
      <c r="T52" s="93" t="s">
        <v>106</v>
      </c>
      <c r="U52" s="130" t="s">
        <v>549</v>
      </c>
      <c r="W52" s="133">
        <v>42636</v>
      </c>
      <c r="X52" s="10">
        <v>90.25</v>
      </c>
      <c r="Y52" s="10">
        <v>90.85</v>
      </c>
      <c r="Z52" s="10">
        <v>90.2</v>
      </c>
      <c r="AA52" s="10">
        <v>90.6</v>
      </c>
      <c r="AB52" s="95">
        <v>3865300</v>
      </c>
      <c r="AC52" s="10">
        <v>90.15</v>
      </c>
      <c r="AD52" s="2"/>
      <c r="AE52" s="138">
        <f t="shared" si="0"/>
        <v>3.3288948069243318E-4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76.067599999999999</v>
      </c>
      <c r="Q53" s="2"/>
      <c r="T53" s="93" t="s">
        <v>107</v>
      </c>
      <c r="U53" s="131">
        <v>11911301</v>
      </c>
      <c r="W53" s="133">
        <v>42635</v>
      </c>
      <c r="X53" s="10">
        <v>90.7</v>
      </c>
      <c r="Y53" s="10">
        <v>90.81</v>
      </c>
      <c r="Z53" s="10">
        <v>90.01</v>
      </c>
      <c r="AA53" s="10">
        <v>90.57</v>
      </c>
      <c r="AB53" s="95">
        <v>8280000</v>
      </c>
      <c r="AC53" s="10">
        <v>90.12</v>
      </c>
      <c r="AD53" s="2"/>
      <c r="AE53" s="138">
        <f t="shared" si="0"/>
        <v>3.3400133600536286E-3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75.291399999999996</v>
      </c>
      <c r="T54" s="93" t="s">
        <v>110</v>
      </c>
      <c r="U54" s="131">
        <v>7984080</v>
      </c>
      <c r="W54" s="133">
        <v>42634</v>
      </c>
      <c r="X54" s="10">
        <v>90.08</v>
      </c>
      <c r="Y54" s="10">
        <v>90.4</v>
      </c>
      <c r="Z54" s="10">
        <v>89.2</v>
      </c>
      <c r="AA54" s="10">
        <v>90.26</v>
      </c>
      <c r="AB54" s="95">
        <v>5773900</v>
      </c>
      <c r="AC54" s="10">
        <v>89.82</v>
      </c>
      <c r="AD54" s="2"/>
      <c r="AE54" s="138">
        <f t="shared" si="0"/>
        <v>3.0150753768842797E-3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74.515200000000007</v>
      </c>
      <c r="T55" s="93" t="s">
        <v>108</v>
      </c>
      <c r="U55" s="130" t="s">
        <v>619</v>
      </c>
      <c r="W55" s="133">
        <v>42633</v>
      </c>
      <c r="X55" s="10">
        <v>89.5</v>
      </c>
      <c r="Y55" s="10">
        <v>90.29</v>
      </c>
      <c r="Z55" s="10">
        <v>89.5</v>
      </c>
      <c r="AA55" s="10">
        <v>89.99</v>
      </c>
      <c r="AB55" s="95">
        <v>5465100</v>
      </c>
      <c r="AC55" s="10">
        <v>89.55</v>
      </c>
      <c r="AD55" s="2"/>
      <c r="AE55" s="138">
        <f t="shared" si="0"/>
        <v>9.2415192155979042E-3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73.739000000000004</v>
      </c>
      <c r="T56" s="93" t="s">
        <v>111</v>
      </c>
      <c r="U56" s="130">
        <v>16.64</v>
      </c>
      <c r="W56" s="133">
        <v>42632</v>
      </c>
      <c r="X56" s="10">
        <v>90.13</v>
      </c>
      <c r="Y56" s="10">
        <v>90.23</v>
      </c>
      <c r="Z56" s="10">
        <v>89</v>
      </c>
      <c r="AA56" s="10">
        <v>89.17</v>
      </c>
      <c r="AB56" s="95">
        <v>7480000</v>
      </c>
      <c r="AC56" s="10">
        <v>88.73</v>
      </c>
      <c r="AD56" s="2"/>
      <c r="AE56" s="138">
        <f t="shared" si="0"/>
        <v>-1.0593220338983134E-2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72.962800000000001</v>
      </c>
      <c r="T57" s="93" t="s">
        <v>112</v>
      </c>
      <c r="U57" s="130">
        <v>4.67</v>
      </c>
      <c r="W57" s="133">
        <v>42629</v>
      </c>
      <c r="X57" s="10">
        <v>90</v>
      </c>
      <c r="Y57" s="10">
        <v>90.35</v>
      </c>
      <c r="Z57" s="10">
        <v>89.37</v>
      </c>
      <c r="AA57" s="10">
        <v>90.12</v>
      </c>
      <c r="AB57" s="95">
        <v>6406800</v>
      </c>
      <c r="AC57" s="10">
        <v>89.68</v>
      </c>
      <c r="AD57" s="2"/>
      <c r="AE57" s="138">
        <f t="shared" si="0"/>
        <v>-3.3441087950047965E-4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72.186600000000013</v>
      </c>
      <c r="T58" s="93" t="s">
        <v>109</v>
      </c>
      <c r="U58" s="130" t="s">
        <v>620</v>
      </c>
      <c r="W58" s="133">
        <v>42628</v>
      </c>
      <c r="X58" s="10">
        <v>89.14</v>
      </c>
      <c r="Y58" s="10">
        <v>90.22</v>
      </c>
      <c r="Z58" s="10">
        <v>88.1</v>
      </c>
      <c r="AA58" s="10">
        <v>90.15</v>
      </c>
      <c r="AB58" s="95">
        <v>7449200</v>
      </c>
      <c r="AC58" s="10">
        <v>89.71</v>
      </c>
      <c r="AD58" s="2"/>
      <c r="AE58" s="138">
        <f t="shared" si="0"/>
        <v>7.9775280898874978E-3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71.41040000000001</v>
      </c>
      <c r="W59" s="133">
        <v>42627</v>
      </c>
      <c r="X59" s="10">
        <v>90.75</v>
      </c>
      <c r="Y59" s="10">
        <v>91.13</v>
      </c>
      <c r="Z59" s="10">
        <v>89.33</v>
      </c>
      <c r="AA59" s="10">
        <v>89.44</v>
      </c>
      <c r="AB59" s="95">
        <v>7939400</v>
      </c>
      <c r="AC59" s="10">
        <v>89</v>
      </c>
      <c r="AD59" s="2"/>
      <c r="AE59" s="138">
        <f t="shared" si="0"/>
        <v>-1.6357206012378445E-2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70.634200000000007</v>
      </c>
      <c r="W60" s="133">
        <v>42626</v>
      </c>
      <c r="X60" s="10">
        <v>91.58</v>
      </c>
      <c r="Y60" s="10">
        <v>91.82</v>
      </c>
      <c r="Z60" s="10">
        <v>90.72</v>
      </c>
      <c r="AA60" s="10">
        <v>90.93</v>
      </c>
      <c r="AB60" s="95">
        <v>4082100</v>
      </c>
      <c r="AC60" s="10">
        <v>90.48</v>
      </c>
      <c r="AD60" s="2"/>
      <c r="AE60" s="138">
        <f t="shared" si="0"/>
        <v>-1.2119226989846021E-2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69.858000000000004</v>
      </c>
      <c r="W61" s="133">
        <v>42625</v>
      </c>
      <c r="X61" s="10">
        <v>91.4</v>
      </c>
      <c r="Y61" s="10">
        <v>92.26</v>
      </c>
      <c r="Z61" s="10">
        <v>91.04</v>
      </c>
      <c r="AA61" s="10">
        <v>92.04</v>
      </c>
      <c r="AB61" s="95">
        <v>5235400</v>
      </c>
      <c r="AC61" s="10">
        <v>91.59</v>
      </c>
      <c r="AD61" s="2"/>
      <c r="AE61" s="138">
        <f t="shared" si="0"/>
        <v>5.7098934885253527E-3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92.74</v>
      </c>
      <c r="Y62" s="10">
        <v>92.79</v>
      </c>
      <c r="Z62" s="10">
        <v>91.52</v>
      </c>
      <c r="AA62" s="10">
        <v>91.52</v>
      </c>
      <c r="AB62" s="95">
        <v>6153400</v>
      </c>
      <c r="AC62" s="10">
        <v>91.07</v>
      </c>
      <c r="AD62" s="2"/>
      <c r="AE62" s="138">
        <f t="shared" si="0"/>
        <v>-1.7053426875337396E-2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93.56</v>
      </c>
      <c r="Y63" s="10">
        <v>93.86</v>
      </c>
      <c r="Z63" s="10">
        <v>92.28</v>
      </c>
      <c r="AA63" s="10">
        <v>93.11</v>
      </c>
      <c r="AB63" s="95">
        <v>7380800</v>
      </c>
      <c r="AC63" s="10">
        <v>92.65</v>
      </c>
      <c r="AD63" s="2"/>
      <c r="AE63" s="138">
        <f t="shared" si="0"/>
        <v>-5.3676865271068408E-3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93.18</v>
      </c>
      <c r="Y64" s="10">
        <v>93.81</v>
      </c>
      <c r="Z64" s="10">
        <v>92.86</v>
      </c>
      <c r="AA64" s="10">
        <v>93.61</v>
      </c>
      <c r="AB64" s="95">
        <v>3350400</v>
      </c>
      <c r="AC64" s="10">
        <v>93.15</v>
      </c>
      <c r="AD64" s="2"/>
      <c r="AE64" s="138">
        <f t="shared" si="0"/>
        <v>2.6910656620020568E-3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93.97</v>
      </c>
      <c r="Y65" s="10">
        <v>94.08</v>
      </c>
      <c r="Z65" s="10">
        <v>92.9</v>
      </c>
      <c r="AA65" s="10">
        <v>93.36</v>
      </c>
      <c r="AB65" s="95">
        <v>3745200</v>
      </c>
      <c r="AC65" s="10">
        <v>92.9</v>
      </c>
      <c r="AD65" s="2"/>
      <c r="AE65" s="138">
        <f t="shared" si="0"/>
        <v>-5.140286999357313E-3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42615</v>
      </c>
      <c r="X66" s="10">
        <v>93.83</v>
      </c>
      <c r="Y66" s="10">
        <v>94.2</v>
      </c>
      <c r="Z66" s="10">
        <v>93.52</v>
      </c>
      <c r="AA66" s="10">
        <v>93.84</v>
      </c>
      <c r="AB66" s="95">
        <v>3133600</v>
      </c>
      <c r="AC66" s="10">
        <v>93.38</v>
      </c>
      <c r="AD66" s="2"/>
      <c r="AE66" s="138">
        <f t="shared" si="0"/>
        <v>5.0586589172316732E-3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42614</v>
      </c>
      <c r="X67" s="10">
        <v>93.56</v>
      </c>
      <c r="Y67" s="10">
        <v>93.75</v>
      </c>
      <c r="Z67" s="10">
        <v>93.07</v>
      </c>
      <c r="AA67" s="10">
        <v>93.37</v>
      </c>
      <c r="AB67" s="95">
        <v>3274400</v>
      </c>
      <c r="AC67" s="10">
        <v>92.91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42613</v>
      </c>
      <c r="X68" s="10">
        <v>92.86</v>
      </c>
      <c r="Y68" s="10">
        <v>93.53</v>
      </c>
      <c r="Z68" s="10">
        <v>92.31</v>
      </c>
      <c r="AA68" s="10">
        <v>93.4</v>
      </c>
      <c r="AB68" s="95">
        <v>5226300</v>
      </c>
      <c r="AC68" s="10">
        <v>92.94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9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299</v>
      </c>
      <c r="W2" s="133">
        <v>42706</v>
      </c>
      <c r="X2" s="10">
        <v>17.84</v>
      </c>
      <c r="Y2" s="10">
        <v>18.39</v>
      </c>
      <c r="Z2" s="10">
        <v>17.84</v>
      </c>
      <c r="AA2" s="10">
        <v>18.2</v>
      </c>
      <c r="AB2" s="95">
        <v>16662900</v>
      </c>
      <c r="AC2" s="10">
        <v>18.2</v>
      </c>
      <c r="AE2" s="138">
        <f t="shared" ref="AE2:AE14" si="0">AC2/AC3-1</f>
        <v>1.7328116266070337E-2</v>
      </c>
    </row>
    <row r="3" spans="1:41" x14ac:dyDescent="0.25">
      <c r="A3" s="23" t="s">
        <v>71</v>
      </c>
      <c r="B3" s="529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9">
        <f>IF(Q2=0, Q4, (F247-K247-M247)/Q2)</f>
        <v>14.164473799999655</v>
      </c>
      <c r="W3" s="133">
        <v>42705</v>
      </c>
      <c r="X3" s="10">
        <v>19.12</v>
      </c>
      <c r="Y3" s="10">
        <v>19.14</v>
      </c>
      <c r="Z3" s="10">
        <v>17.579999999999998</v>
      </c>
      <c r="AA3" s="10">
        <v>17.89</v>
      </c>
      <c r="AB3" s="95">
        <v>35757500</v>
      </c>
      <c r="AC3" s="10">
        <v>17.89</v>
      </c>
      <c r="AE3" s="138">
        <f t="shared" si="0"/>
        <v>-9.4130675526022944E-3</v>
      </c>
      <c r="AL3" s="234"/>
      <c r="AO3" s="234"/>
    </row>
    <row r="4" spans="1:41" x14ac:dyDescent="0.25">
      <c r="B4" s="529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</v>
      </c>
      <c r="R4" s="524">
        <v>1.7299999999999999E-2</v>
      </c>
      <c r="W4" s="133">
        <v>42704</v>
      </c>
      <c r="X4" s="10">
        <v>16.38</v>
      </c>
      <c r="Y4" s="10">
        <v>18.55</v>
      </c>
      <c r="Z4" s="10">
        <v>16.38</v>
      </c>
      <c r="AA4" s="10">
        <v>18.059999999999999</v>
      </c>
      <c r="AB4" s="95">
        <v>74509700</v>
      </c>
      <c r="AC4" s="10">
        <v>18.059999999999999</v>
      </c>
      <c r="AE4" s="138">
        <f t="shared" si="0"/>
        <v>0.2080267558528428</v>
      </c>
      <c r="AJ4" s="235"/>
      <c r="AL4" s="234"/>
      <c r="AO4" s="234"/>
    </row>
    <row r="5" spans="1:41" x14ac:dyDescent="0.25">
      <c r="B5" s="62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91000</v>
      </c>
      <c r="T5" s="67"/>
      <c r="W5" s="133">
        <v>42703</v>
      </c>
      <c r="X5" s="10">
        <v>15.14</v>
      </c>
      <c r="Y5" s="10">
        <v>15.16</v>
      </c>
      <c r="Z5" s="10">
        <v>14.71</v>
      </c>
      <c r="AA5" s="10">
        <v>14.95</v>
      </c>
      <c r="AB5" s="95">
        <v>20254900</v>
      </c>
      <c r="AC5" s="10">
        <v>14.95</v>
      </c>
      <c r="AE5" s="138">
        <f t="shared" si="0"/>
        <v>-3.7966537966537928E-2</v>
      </c>
    </row>
    <row r="6" spans="1:41" x14ac:dyDescent="0.25">
      <c r="B6" s="62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70822.368999998274</v>
      </c>
      <c r="W6" s="133">
        <v>42702</v>
      </c>
      <c r="X6" s="10">
        <v>16.55</v>
      </c>
      <c r="Y6" s="10">
        <v>16.579999999999998</v>
      </c>
      <c r="Z6" s="10">
        <v>15.51</v>
      </c>
      <c r="AA6" s="10">
        <v>15.54</v>
      </c>
      <c r="AB6" s="95">
        <v>20075400</v>
      </c>
      <c r="AC6" s="10">
        <v>15.54</v>
      </c>
      <c r="AE6" s="138">
        <f t="shared" si="0"/>
        <v>-4.5454545454545525E-2</v>
      </c>
    </row>
    <row r="7" spans="1:41" x14ac:dyDescent="0.25">
      <c r="B7" s="62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20177.631000001682</v>
      </c>
      <c r="R7">
        <v>1200</v>
      </c>
      <c r="U7" s="184"/>
      <c r="W7" s="133">
        <v>42699</v>
      </c>
      <c r="X7" s="10">
        <v>16.63</v>
      </c>
      <c r="Y7" s="10">
        <v>16.63</v>
      </c>
      <c r="Z7" s="10">
        <v>16.14</v>
      </c>
      <c r="AA7" s="10">
        <v>16.28</v>
      </c>
      <c r="AB7" s="95">
        <v>7914100</v>
      </c>
      <c r="AC7" s="10">
        <v>16.28</v>
      </c>
      <c r="AE7" s="138">
        <f t="shared" si="0"/>
        <v>-2.9797377830750871E-2</v>
      </c>
    </row>
    <row r="8" spans="1:41" x14ac:dyDescent="0.25">
      <c r="B8" s="62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20177.631000001682</v>
      </c>
      <c r="W8" s="133">
        <v>42697</v>
      </c>
      <c r="X8" s="10">
        <v>16.37</v>
      </c>
      <c r="Y8" s="10">
        <v>16.8</v>
      </c>
      <c r="Z8" s="10">
        <v>16.29</v>
      </c>
      <c r="AA8" s="10">
        <v>16.78</v>
      </c>
      <c r="AB8" s="95">
        <v>11208800</v>
      </c>
      <c r="AC8" s="10">
        <v>16.78</v>
      </c>
      <c r="AE8" s="138">
        <f t="shared" si="0"/>
        <v>1.3897280966767456E-2</v>
      </c>
    </row>
    <row r="9" spans="1:41" x14ac:dyDescent="0.25">
      <c r="B9" s="62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0.28490477351869115</v>
      </c>
      <c r="W9" s="133">
        <v>42696</v>
      </c>
      <c r="X9" s="10">
        <v>16.41</v>
      </c>
      <c r="Y9" s="10">
        <v>16.73</v>
      </c>
      <c r="Z9" s="10">
        <v>16.010000000000002</v>
      </c>
      <c r="AA9" s="10">
        <v>16.55</v>
      </c>
      <c r="AB9" s="95">
        <v>17889300</v>
      </c>
      <c r="AC9" s="10">
        <v>16.55</v>
      </c>
      <c r="AE9" s="138">
        <f t="shared" si="0"/>
        <v>4.2475728155340065E-3</v>
      </c>
    </row>
    <row r="10" spans="1:41" ht="15" customHeight="1" x14ac:dyDescent="0.25">
      <c r="B10" s="529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2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42695</v>
      </c>
      <c r="X10" s="10">
        <v>16.079999999999998</v>
      </c>
      <c r="Y10" s="10">
        <v>16.579999999999998</v>
      </c>
      <c r="Z10" s="10">
        <v>16.04</v>
      </c>
      <c r="AA10" s="10">
        <v>16.48</v>
      </c>
      <c r="AB10" s="95">
        <v>19650900</v>
      </c>
      <c r="AC10" s="10">
        <v>16.48</v>
      </c>
      <c r="AE10" s="138">
        <f t="shared" si="0"/>
        <v>5.5057618437900135E-2</v>
      </c>
    </row>
    <row r="11" spans="1:41" x14ac:dyDescent="0.25">
      <c r="B11" s="529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42692</v>
      </c>
      <c r="X11" s="10">
        <v>15.52</v>
      </c>
      <c r="Y11" s="10">
        <v>15.83</v>
      </c>
      <c r="Z11" s="10">
        <v>15.49</v>
      </c>
      <c r="AA11" s="10">
        <v>15.62</v>
      </c>
      <c r="AB11" s="95">
        <v>13985400</v>
      </c>
      <c r="AC11" s="10">
        <v>15.62</v>
      </c>
      <c r="AE11" s="138">
        <f t="shared" si="0"/>
        <v>1.0349288486416475E-2</v>
      </c>
    </row>
    <row r="12" spans="1:41" x14ac:dyDescent="0.25">
      <c r="B12" s="529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42691</v>
      </c>
      <c r="X12" s="10">
        <v>15.8</v>
      </c>
      <c r="Y12" s="10">
        <v>16.07</v>
      </c>
      <c r="Z12" s="10">
        <v>15.44</v>
      </c>
      <c r="AA12" s="10">
        <v>15.46</v>
      </c>
      <c r="AB12" s="95">
        <v>17787400</v>
      </c>
      <c r="AC12" s="10">
        <v>15.46</v>
      </c>
      <c r="AE12" s="138">
        <f t="shared" si="0"/>
        <v>-6.4267352185090054E-3</v>
      </c>
    </row>
    <row r="13" spans="1:41" x14ac:dyDescent="0.25">
      <c r="B13" s="529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42690</v>
      </c>
      <c r="X13" s="10">
        <v>15.55</v>
      </c>
      <c r="Y13" s="10">
        <v>15.93</v>
      </c>
      <c r="Z13" s="10">
        <v>15.35</v>
      </c>
      <c r="AA13" s="10">
        <v>15.56</v>
      </c>
      <c r="AB13" s="95">
        <v>16461500</v>
      </c>
      <c r="AC13" s="10">
        <v>15.56</v>
      </c>
      <c r="AE13" s="138">
        <f t="shared" si="0"/>
        <v>-8.9171974522291864E-3</v>
      </c>
    </row>
    <row r="14" spans="1:41" x14ac:dyDescent="0.25">
      <c r="B14" s="529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42689</v>
      </c>
      <c r="X14" s="10">
        <v>15.24</v>
      </c>
      <c r="Y14" s="10">
        <v>15.85</v>
      </c>
      <c r="Z14" s="10">
        <v>15.15</v>
      </c>
      <c r="AA14" s="10">
        <v>15.7</v>
      </c>
      <c r="AB14" s="95">
        <v>20422300</v>
      </c>
      <c r="AC14" s="10">
        <v>15.7</v>
      </c>
      <c r="AE14" s="138">
        <f t="shared" si="0"/>
        <v>5.1574012056262442E-2</v>
      </c>
    </row>
    <row r="15" spans="1:41" x14ac:dyDescent="0.25">
      <c r="B15" s="529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42688</v>
      </c>
      <c r="X15" s="10">
        <v>14.7</v>
      </c>
      <c r="Y15" s="10">
        <v>15</v>
      </c>
      <c r="Z15" s="10">
        <v>14.45</v>
      </c>
      <c r="AA15" s="10">
        <v>14.93</v>
      </c>
      <c r="AB15" s="95">
        <v>15132700</v>
      </c>
      <c r="AC15" s="10">
        <v>14.93</v>
      </c>
      <c r="AE15" s="138" t="e">
        <f>AC15/AC16-1</f>
        <v>#DIV/0!</v>
      </c>
    </row>
    <row r="16" spans="1:41" x14ac:dyDescent="0.25">
      <c r="B16" s="529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42688</v>
      </c>
      <c r="X16" s="10" t="s">
        <v>157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29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42685</v>
      </c>
      <c r="X17" s="10">
        <v>14.94</v>
      </c>
      <c r="Y17" s="10">
        <v>15.07</v>
      </c>
      <c r="Z17" s="10">
        <v>14.37</v>
      </c>
      <c r="AA17" s="10">
        <v>14.89</v>
      </c>
      <c r="AB17" s="95">
        <v>13642100</v>
      </c>
      <c r="AC17" s="10">
        <v>14.84</v>
      </c>
      <c r="AE17" s="138">
        <f t="shared" si="4"/>
        <v>-1.6567263088137829E-2</v>
      </c>
    </row>
    <row r="18" spans="1:31" x14ac:dyDescent="0.25">
      <c r="B18" s="529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42684</v>
      </c>
      <c r="X18" s="10">
        <v>14.73</v>
      </c>
      <c r="Y18" s="10">
        <v>15.23</v>
      </c>
      <c r="Z18" s="10">
        <v>14.63</v>
      </c>
      <c r="AA18" s="10">
        <v>15.14</v>
      </c>
      <c r="AB18" s="95">
        <v>19249900</v>
      </c>
      <c r="AC18" s="10">
        <v>15.09</v>
      </c>
      <c r="AE18" s="138">
        <f t="shared" si="4"/>
        <v>1.7532029669588667E-2</v>
      </c>
    </row>
    <row r="19" spans="1:31" x14ac:dyDescent="0.25">
      <c r="A19" s="2"/>
      <c r="B19" s="529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42683</v>
      </c>
      <c r="X19" s="10">
        <v>14.18</v>
      </c>
      <c r="Y19" s="10">
        <v>15.07</v>
      </c>
      <c r="Z19" s="10">
        <v>14.18</v>
      </c>
      <c r="AA19" s="10">
        <v>14.88</v>
      </c>
      <c r="AB19" s="95">
        <v>22354100</v>
      </c>
      <c r="AC19" s="10">
        <v>14.83</v>
      </c>
      <c r="AE19" s="138">
        <f t="shared" si="4"/>
        <v>4.4366197183098643E-2</v>
      </c>
    </row>
    <row r="20" spans="1:31" x14ac:dyDescent="0.25">
      <c r="B20" s="529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42682</v>
      </c>
      <c r="X20" s="10">
        <v>14.03</v>
      </c>
      <c r="Y20" s="10">
        <v>14.37</v>
      </c>
      <c r="Z20" s="10">
        <v>13.98</v>
      </c>
      <c r="AA20" s="10">
        <v>14.25</v>
      </c>
      <c r="AB20" s="95">
        <v>11009300</v>
      </c>
      <c r="AC20" s="10">
        <v>14.2</v>
      </c>
      <c r="AE20" s="138">
        <f t="shared" si="4"/>
        <v>7.0921985815601829E-3</v>
      </c>
    </row>
    <row r="21" spans="1:31" x14ac:dyDescent="0.25">
      <c r="B21" s="529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42681</v>
      </c>
      <c r="X21" s="10">
        <v>14.1</v>
      </c>
      <c r="Y21" s="10">
        <v>14.26</v>
      </c>
      <c r="Z21" s="10">
        <v>13.92</v>
      </c>
      <c r="AA21" s="10">
        <v>14.15</v>
      </c>
      <c r="AB21" s="95">
        <v>16077000</v>
      </c>
      <c r="AC21" s="10">
        <v>14.1</v>
      </c>
      <c r="AE21" s="138">
        <f t="shared" si="4"/>
        <v>3.3724340175953049E-2</v>
      </c>
    </row>
    <row r="22" spans="1:31" x14ac:dyDescent="0.25">
      <c r="B22" s="529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42678</v>
      </c>
      <c r="X22" s="10">
        <v>13.91</v>
      </c>
      <c r="Y22" s="10">
        <v>14.2</v>
      </c>
      <c r="Z22" s="10">
        <v>13.66</v>
      </c>
      <c r="AA22" s="10">
        <v>13.69</v>
      </c>
      <c r="AB22" s="95">
        <v>29039600</v>
      </c>
      <c r="AC22" s="10">
        <v>13.64</v>
      </c>
      <c r="AE22" s="138">
        <f t="shared" si="4"/>
        <v>-3.2624113475177241E-2</v>
      </c>
    </row>
    <row r="23" spans="1:31" x14ac:dyDescent="0.25">
      <c r="B23" s="529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42677</v>
      </c>
      <c r="X23" s="10">
        <v>13.77</v>
      </c>
      <c r="Y23" s="10">
        <v>14.76</v>
      </c>
      <c r="Z23" s="10">
        <v>13.71</v>
      </c>
      <c r="AA23" s="10">
        <v>14.15</v>
      </c>
      <c r="AB23" s="95">
        <v>38327500</v>
      </c>
      <c r="AC23" s="10">
        <v>14.1</v>
      </c>
      <c r="AE23" s="138">
        <f t="shared" si="4"/>
        <v>0.10675039246467821</v>
      </c>
    </row>
    <row r="24" spans="1:31" x14ac:dyDescent="0.25">
      <c r="B24" s="529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42676</v>
      </c>
      <c r="X24" s="10">
        <v>13.06</v>
      </c>
      <c r="Y24" s="10">
        <v>13.1</v>
      </c>
      <c r="Z24" s="10">
        <v>12.36</v>
      </c>
      <c r="AA24" s="10">
        <v>12.78</v>
      </c>
      <c r="AB24" s="95">
        <v>26197400</v>
      </c>
      <c r="AC24" s="10">
        <v>12.74</v>
      </c>
      <c r="AE24" s="138">
        <f t="shared" si="4"/>
        <v>-3.703703703703709E-2</v>
      </c>
    </row>
    <row r="25" spans="1:31" x14ac:dyDescent="0.25">
      <c r="B25" s="529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42675</v>
      </c>
      <c r="X25" s="10">
        <v>13.37</v>
      </c>
      <c r="Y25" s="10">
        <v>13.53</v>
      </c>
      <c r="Z25" s="10">
        <v>12.87</v>
      </c>
      <c r="AA25" s="10">
        <v>13.27</v>
      </c>
      <c r="AB25" s="95">
        <v>16540200</v>
      </c>
      <c r="AC25" s="10">
        <v>13.23</v>
      </c>
      <c r="AE25" s="138">
        <f t="shared" si="4"/>
        <v>6.8493150684931781E-3</v>
      </c>
    </row>
    <row r="26" spans="1:31" x14ac:dyDescent="0.25">
      <c r="B26" s="529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42674</v>
      </c>
      <c r="X26" s="10">
        <v>13.65</v>
      </c>
      <c r="Y26" s="10">
        <v>13.68</v>
      </c>
      <c r="Z26" s="10">
        <v>13.14</v>
      </c>
      <c r="AA26" s="10">
        <v>13.18</v>
      </c>
      <c r="AB26" s="95">
        <v>16153800</v>
      </c>
      <c r="AC26" s="10">
        <v>13.14</v>
      </c>
      <c r="AE26" s="138">
        <f t="shared" si="4"/>
        <v>-3.8771031455742455E-2</v>
      </c>
    </row>
    <row r="27" spans="1:31" x14ac:dyDescent="0.25">
      <c r="B27" s="529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42671</v>
      </c>
      <c r="X27" s="10">
        <v>13.88</v>
      </c>
      <c r="Y27" s="10">
        <v>14.23</v>
      </c>
      <c r="Z27" s="10">
        <v>13.65</v>
      </c>
      <c r="AA27" s="10">
        <v>13.72</v>
      </c>
      <c r="AB27" s="95">
        <v>19045800</v>
      </c>
      <c r="AC27" s="10">
        <v>13.67</v>
      </c>
      <c r="AE27" s="138">
        <f t="shared" si="4"/>
        <v>-1.6546762589928043E-2</v>
      </c>
    </row>
    <row r="28" spans="1:31" x14ac:dyDescent="0.25">
      <c r="B28" s="529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42670</v>
      </c>
      <c r="X28" s="10">
        <v>14.35</v>
      </c>
      <c r="Y28" s="10">
        <v>14.4</v>
      </c>
      <c r="Z28" s="10">
        <v>13.88</v>
      </c>
      <c r="AA28" s="10">
        <v>13.95</v>
      </c>
      <c r="AB28" s="95">
        <v>18435300</v>
      </c>
      <c r="AC28" s="10">
        <v>13.9</v>
      </c>
      <c r="AE28" s="138">
        <f t="shared" si="4"/>
        <v>-2.1126760563380254E-2</v>
      </c>
    </row>
    <row r="29" spans="1:31" x14ac:dyDescent="0.25">
      <c r="B29" s="529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42669</v>
      </c>
      <c r="X29" s="10">
        <v>13.99</v>
      </c>
      <c r="Y29" s="10">
        <v>14.39</v>
      </c>
      <c r="Z29" s="10">
        <v>13.9</v>
      </c>
      <c r="AA29" s="10">
        <v>14.25</v>
      </c>
      <c r="AB29" s="95">
        <v>13519800</v>
      </c>
      <c r="AC29" s="10">
        <v>14.2</v>
      </c>
      <c r="AE29" s="138">
        <f t="shared" si="4"/>
        <v>4.9539985845716838E-3</v>
      </c>
    </row>
    <row r="30" spans="1:31" x14ac:dyDescent="0.25">
      <c r="B30" s="529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42668</v>
      </c>
      <c r="X30" s="10">
        <v>14.45</v>
      </c>
      <c r="Y30" s="10">
        <v>14.65</v>
      </c>
      <c r="Z30" s="10">
        <v>14.15</v>
      </c>
      <c r="AA30" s="10">
        <v>14.18</v>
      </c>
      <c r="AB30" s="95">
        <v>9830500</v>
      </c>
      <c r="AC30" s="10">
        <v>14.13</v>
      </c>
      <c r="AE30" s="138">
        <f t="shared" si="4"/>
        <v>-2.8198074277854035E-2</v>
      </c>
    </row>
    <row r="31" spans="1:31" x14ac:dyDescent="0.25">
      <c r="B31" s="529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42667</v>
      </c>
      <c r="X31" s="10">
        <v>14.59</v>
      </c>
      <c r="Y31" s="10">
        <v>14.77</v>
      </c>
      <c r="Z31" s="10">
        <v>14.26</v>
      </c>
      <c r="AA31" s="10">
        <v>14.59</v>
      </c>
      <c r="AB31" s="95">
        <v>10074900</v>
      </c>
      <c r="AC31" s="10">
        <v>14.54</v>
      </c>
      <c r="AE31" s="138">
        <f t="shared" si="4"/>
        <v>-3.4270047978067764E-3</v>
      </c>
    </row>
    <row r="32" spans="1:31" x14ac:dyDescent="0.25">
      <c r="B32" s="529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42664</v>
      </c>
      <c r="X32" s="10">
        <v>14.57</v>
      </c>
      <c r="Y32" s="10">
        <v>14.75</v>
      </c>
      <c r="Z32" s="10">
        <v>14.5</v>
      </c>
      <c r="AA32" s="10">
        <v>14.64</v>
      </c>
      <c r="AB32" s="95">
        <v>8355000</v>
      </c>
      <c r="AC32" s="10">
        <v>14.59</v>
      </c>
      <c r="AE32" s="138">
        <f t="shared" si="4"/>
        <v>-4.0955631399317571E-3</v>
      </c>
    </row>
    <row r="33" spans="2:31" x14ac:dyDescent="0.25">
      <c r="B33" s="529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42663</v>
      </c>
      <c r="X33" s="10">
        <v>14.47</v>
      </c>
      <c r="Y33" s="10">
        <v>14.7</v>
      </c>
      <c r="Z33" s="10">
        <v>14.27</v>
      </c>
      <c r="AA33" s="10">
        <v>14.7</v>
      </c>
      <c r="AB33" s="95">
        <v>12850500</v>
      </c>
      <c r="AC33" s="10">
        <v>14.65</v>
      </c>
      <c r="AE33" s="138">
        <f t="shared" si="4"/>
        <v>3.4246575342467001E-3</v>
      </c>
    </row>
    <row r="34" spans="2:31" x14ac:dyDescent="0.25">
      <c r="B34" s="529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42662</v>
      </c>
      <c r="X34" s="10">
        <v>14.35</v>
      </c>
      <c r="Y34" s="10">
        <v>14.86</v>
      </c>
      <c r="Z34" s="10">
        <v>14.31</v>
      </c>
      <c r="AA34" s="10">
        <v>14.65</v>
      </c>
      <c r="AB34" s="95">
        <v>15798500</v>
      </c>
      <c r="AC34" s="10">
        <v>14.6</v>
      </c>
      <c r="AE34" s="138">
        <f t="shared" si="4"/>
        <v>3.180212014134276E-2</v>
      </c>
    </row>
    <row r="35" spans="2:31" x14ac:dyDescent="0.25">
      <c r="B35" s="529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42661</v>
      </c>
      <c r="X35" s="10">
        <v>14.4</v>
      </c>
      <c r="Y35" s="10">
        <v>14.42</v>
      </c>
      <c r="Z35" s="10">
        <v>14.01</v>
      </c>
      <c r="AA35" s="10">
        <v>14.2</v>
      </c>
      <c r="AB35" s="95">
        <v>15738400</v>
      </c>
      <c r="AC35" s="10">
        <v>14.15</v>
      </c>
      <c r="AE35" s="138">
        <f t="shared" si="4"/>
        <v>1.4154281670204494E-3</v>
      </c>
    </row>
    <row r="36" spans="2:31" x14ac:dyDescent="0.25">
      <c r="B36" s="529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42660</v>
      </c>
      <c r="X36" s="10">
        <v>14.39</v>
      </c>
      <c r="Y36" s="10">
        <v>14.56</v>
      </c>
      <c r="Z36" s="10">
        <v>14.03</v>
      </c>
      <c r="AA36" s="10">
        <v>14.18</v>
      </c>
      <c r="AB36" s="95">
        <v>13373600</v>
      </c>
      <c r="AC36" s="10">
        <v>14.13</v>
      </c>
      <c r="AE36" s="138">
        <f t="shared" si="4"/>
        <v>-2.7529249827942137E-2</v>
      </c>
    </row>
    <row r="37" spans="2:31" x14ac:dyDescent="0.25">
      <c r="B37" s="529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42657</v>
      </c>
      <c r="X37" s="10">
        <v>14.87</v>
      </c>
      <c r="Y37" s="10">
        <v>14.94</v>
      </c>
      <c r="Z37" s="10">
        <v>14.54</v>
      </c>
      <c r="AA37" s="10">
        <v>14.58</v>
      </c>
      <c r="AB37" s="95">
        <v>11115800</v>
      </c>
      <c r="AC37" s="10">
        <v>14.53</v>
      </c>
      <c r="AE37" s="138">
        <f t="shared" si="4"/>
        <v>-1.357773251866945E-2</v>
      </c>
    </row>
    <row r="38" spans="2:31" x14ac:dyDescent="0.25">
      <c r="B38" s="529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42656</v>
      </c>
      <c r="X38" s="10">
        <v>14.77</v>
      </c>
      <c r="Y38" s="10">
        <v>14.93</v>
      </c>
      <c r="Z38" s="10">
        <v>14.52</v>
      </c>
      <c r="AA38" s="10">
        <v>14.78</v>
      </c>
      <c r="AB38" s="95">
        <v>12611400</v>
      </c>
      <c r="AC38" s="10">
        <v>14.73</v>
      </c>
      <c r="AE38" s="138">
        <f t="shared" si="4"/>
        <v>-1.0745466756212241E-2</v>
      </c>
    </row>
    <row r="39" spans="2:31" x14ac:dyDescent="0.25">
      <c r="B39" s="529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42655</v>
      </c>
      <c r="X39" s="10">
        <v>15</v>
      </c>
      <c r="Y39" s="10">
        <v>15.06</v>
      </c>
      <c r="Z39" s="10">
        <v>14.78</v>
      </c>
      <c r="AA39" s="10">
        <v>14.94</v>
      </c>
      <c r="AB39" s="95">
        <v>11786000</v>
      </c>
      <c r="AC39" s="10">
        <v>14.89</v>
      </c>
      <c r="AE39" s="138">
        <f t="shared" si="4"/>
        <v>-9.3147039254822817E-3</v>
      </c>
    </row>
    <row r="40" spans="2:31" x14ac:dyDescent="0.25">
      <c r="B40" s="529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42654</v>
      </c>
      <c r="X40" s="10">
        <v>15.6</v>
      </c>
      <c r="Y40" s="10">
        <v>15.65</v>
      </c>
      <c r="Z40" s="10">
        <v>14.92</v>
      </c>
      <c r="AA40" s="10">
        <v>15.08</v>
      </c>
      <c r="AB40" s="95">
        <v>15994700</v>
      </c>
      <c r="AC40" s="10">
        <v>15.03</v>
      </c>
      <c r="AE40" s="138">
        <f t="shared" si="4"/>
        <v>-4.0842373962986622E-2</v>
      </c>
    </row>
    <row r="41" spans="2:31" ht="20.25" thickBot="1" x14ac:dyDescent="0.35">
      <c r="B41" s="62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9" t="s">
        <v>78</v>
      </c>
      <c r="P41" s="619"/>
      <c r="W41" s="133">
        <v>42653</v>
      </c>
      <c r="X41" s="10">
        <v>15.84</v>
      </c>
      <c r="Y41" s="10">
        <v>15.95</v>
      </c>
      <c r="Z41" s="10">
        <v>15.61</v>
      </c>
      <c r="AA41" s="10">
        <v>15.72</v>
      </c>
      <c r="AB41" s="95">
        <v>10553600</v>
      </c>
      <c r="AC41" s="10">
        <v>15.67</v>
      </c>
      <c r="AE41" s="138">
        <f t="shared" si="4"/>
        <v>1.0315925209542165E-2</v>
      </c>
    </row>
    <row r="42" spans="2:31" ht="21" thickTop="1" thickBot="1" x14ac:dyDescent="0.35">
      <c r="B42" s="623"/>
      <c r="C42" s="7">
        <v>340</v>
      </c>
      <c r="D42" s="79">
        <v>17.8</v>
      </c>
      <c r="E42" s="44">
        <v>0</v>
      </c>
      <c r="F42" s="44">
        <f t="shared" si="1"/>
        <v>6052</v>
      </c>
      <c r="G42" s="626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22.203999999999997</v>
      </c>
      <c r="T42" s="134" t="s">
        <v>92</v>
      </c>
      <c r="W42" s="133">
        <v>42650</v>
      </c>
      <c r="X42" s="10">
        <v>16.11</v>
      </c>
      <c r="Y42" s="10">
        <v>16.18</v>
      </c>
      <c r="Z42" s="10">
        <v>15.5</v>
      </c>
      <c r="AA42" s="10">
        <v>15.56</v>
      </c>
      <c r="AB42" s="95">
        <v>16881100</v>
      </c>
      <c r="AC42" s="10">
        <v>15.51</v>
      </c>
      <c r="AE42" s="138">
        <f t="shared" si="4"/>
        <v>-3.2439176543980097E-2</v>
      </c>
    </row>
    <row r="43" spans="2:31" ht="15.75" thickTop="1" x14ac:dyDescent="0.25">
      <c r="B43" s="529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22.021999999999998</v>
      </c>
      <c r="T43" s="135" t="s">
        <v>98</v>
      </c>
      <c r="U43" s="129">
        <v>16.78</v>
      </c>
      <c r="W43" s="133">
        <v>42649</v>
      </c>
      <c r="X43" s="10">
        <v>16.27</v>
      </c>
      <c r="Y43" s="10">
        <v>16.34</v>
      </c>
      <c r="Z43" s="10">
        <v>15.82</v>
      </c>
      <c r="AA43" s="10">
        <v>16.079999999999998</v>
      </c>
      <c r="AB43" s="95">
        <v>13514900</v>
      </c>
      <c r="AC43" s="10">
        <v>16.03</v>
      </c>
      <c r="AE43" s="138">
        <f t="shared" si="4"/>
        <v>-2.4891101431238072E-3</v>
      </c>
    </row>
    <row r="44" spans="2:31" x14ac:dyDescent="0.25">
      <c r="B44" s="529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21.84</v>
      </c>
      <c r="T44" s="136" t="s">
        <v>99</v>
      </c>
      <c r="U44" s="130">
        <v>16.63</v>
      </c>
      <c r="W44" s="133">
        <v>42648</v>
      </c>
      <c r="X44" s="10">
        <v>15.93</v>
      </c>
      <c r="Y44" s="10">
        <v>16.399999999999999</v>
      </c>
      <c r="Z44" s="10">
        <v>15.87</v>
      </c>
      <c r="AA44" s="10">
        <v>16.12</v>
      </c>
      <c r="AB44" s="95">
        <v>17660800</v>
      </c>
      <c r="AC44" s="10">
        <v>16.07</v>
      </c>
      <c r="AE44" s="138">
        <f t="shared" si="4"/>
        <v>3.145057766367132E-2</v>
      </c>
    </row>
    <row r="45" spans="2:31" x14ac:dyDescent="0.25">
      <c r="B45" s="529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21.657999999999998</v>
      </c>
      <c r="T45" s="136" t="s">
        <v>100</v>
      </c>
      <c r="U45" s="130" t="s">
        <v>550</v>
      </c>
      <c r="W45" s="133">
        <v>42647</v>
      </c>
      <c r="X45" s="10">
        <v>16.02</v>
      </c>
      <c r="Y45" s="10">
        <v>16.14</v>
      </c>
      <c r="Z45" s="10">
        <v>15.52</v>
      </c>
      <c r="AA45" s="10">
        <v>15.63</v>
      </c>
      <c r="AB45" s="95">
        <v>13750500</v>
      </c>
      <c r="AC45" s="10">
        <v>15.58</v>
      </c>
      <c r="AE45" s="138">
        <f t="shared" si="4"/>
        <v>-2.1971123666038928E-2</v>
      </c>
    </row>
    <row r="46" spans="2:31" x14ac:dyDescent="0.25">
      <c r="B46" s="529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21.475999999999999</v>
      </c>
      <c r="T46" s="136" t="s">
        <v>101</v>
      </c>
      <c r="U46" s="130" t="s">
        <v>551</v>
      </c>
      <c r="W46" s="133">
        <v>42646</v>
      </c>
      <c r="X46" s="10">
        <v>15.89</v>
      </c>
      <c r="Y46" s="10">
        <v>16.09</v>
      </c>
      <c r="Z46" s="10">
        <v>15.61</v>
      </c>
      <c r="AA46" s="10">
        <v>15.98</v>
      </c>
      <c r="AB46" s="95">
        <v>10465300</v>
      </c>
      <c r="AC46" s="10">
        <v>15.93</v>
      </c>
      <c r="AE46" s="138">
        <f t="shared" si="4"/>
        <v>1.0786802030456899E-2</v>
      </c>
    </row>
    <row r="47" spans="2:31" x14ac:dyDescent="0.25">
      <c r="B47" s="529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21.293999999999997</v>
      </c>
      <c r="T47" s="136" t="s">
        <v>102</v>
      </c>
      <c r="U47" s="130">
        <v>18.12</v>
      </c>
      <c r="W47" s="133">
        <v>42643</v>
      </c>
      <c r="X47" s="10">
        <v>15.95</v>
      </c>
      <c r="Y47" s="10">
        <v>16.16</v>
      </c>
      <c r="Z47" s="10">
        <v>15.76</v>
      </c>
      <c r="AA47" s="10">
        <v>15.81</v>
      </c>
      <c r="AB47" s="95">
        <v>19307900</v>
      </c>
      <c r="AC47" s="10">
        <v>15.76</v>
      </c>
      <c r="AE47" s="138">
        <f t="shared" si="4"/>
        <v>-5.6782334384858357E-3</v>
      </c>
    </row>
    <row r="48" spans="2:31" x14ac:dyDescent="0.25">
      <c r="B48" s="529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21.111999999999998</v>
      </c>
      <c r="T48" s="136" t="s">
        <v>103</v>
      </c>
      <c r="U48" s="130">
        <v>2.4640499999999999</v>
      </c>
      <c r="W48" s="133">
        <v>42642</v>
      </c>
      <c r="X48" s="10">
        <v>15.28</v>
      </c>
      <c r="Y48" s="10">
        <v>16.25</v>
      </c>
      <c r="Z48" s="10">
        <v>15.28</v>
      </c>
      <c r="AA48" s="10">
        <v>15.9</v>
      </c>
      <c r="AB48" s="95">
        <v>34965500</v>
      </c>
      <c r="AC48" s="10">
        <v>15.85</v>
      </c>
      <c r="AE48" s="138">
        <f t="shared" si="4"/>
        <v>4.7587574355584916E-2</v>
      </c>
    </row>
    <row r="49" spans="2:31" x14ac:dyDescent="0.25">
      <c r="B49" s="529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20.929999999999996</v>
      </c>
      <c r="T49" s="136" t="s">
        <v>122</v>
      </c>
      <c r="U49" s="130" t="s">
        <v>539</v>
      </c>
      <c r="W49" s="133">
        <v>42641</v>
      </c>
      <c r="X49" s="10">
        <v>14.21</v>
      </c>
      <c r="Y49" s="10">
        <v>15.24</v>
      </c>
      <c r="Z49" s="10">
        <v>13.84</v>
      </c>
      <c r="AA49" s="10">
        <v>15.18</v>
      </c>
      <c r="AB49" s="95">
        <v>30979900</v>
      </c>
      <c r="AC49" s="10">
        <v>15.13</v>
      </c>
      <c r="AE49" s="138">
        <f t="shared" si="4"/>
        <v>7.994289793005005E-2</v>
      </c>
    </row>
    <row r="50" spans="2:31" x14ac:dyDescent="0.25">
      <c r="B50" s="529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20.747999999999998</v>
      </c>
      <c r="T50" s="136"/>
      <c r="U50" s="130"/>
      <c r="W50" s="133">
        <v>42640</v>
      </c>
      <c r="X50" s="10">
        <v>14.16</v>
      </c>
      <c r="Y50" s="10">
        <v>14.22</v>
      </c>
      <c r="Z50" s="10">
        <v>13.9</v>
      </c>
      <c r="AA50" s="10">
        <v>14.06</v>
      </c>
      <c r="AB50" s="95">
        <v>16028700</v>
      </c>
      <c r="AC50" s="10">
        <v>14.01</v>
      </c>
      <c r="AE50" s="138">
        <f t="shared" si="4"/>
        <v>-2.4373259052924756E-2</v>
      </c>
    </row>
    <row r="51" spans="2:31" x14ac:dyDescent="0.25">
      <c r="B51" s="529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20.565999999999999</v>
      </c>
      <c r="T51" s="136" t="s">
        <v>105</v>
      </c>
      <c r="U51" s="130" t="s">
        <v>552</v>
      </c>
      <c r="W51" s="133">
        <v>42639</v>
      </c>
      <c r="X51" s="10">
        <v>14.55</v>
      </c>
      <c r="Y51" s="10">
        <v>14.85</v>
      </c>
      <c r="Z51" s="10">
        <v>14.38</v>
      </c>
      <c r="AA51" s="10">
        <v>14.41</v>
      </c>
      <c r="AB51" s="95">
        <v>11913000</v>
      </c>
      <c r="AC51" s="10">
        <v>14.36</v>
      </c>
      <c r="AE51" s="138">
        <f t="shared" si="4"/>
        <v>-5.5401662049862077E-3</v>
      </c>
    </row>
    <row r="52" spans="2:31" x14ac:dyDescent="0.25">
      <c r="B52" s="529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20.384</v>
      </c>
      <c r="T52" s="136" t="s">
        <v>106</v>
      </c>
      <c r="U52" s="130" t="s">
        <v>553</v>
      </c>
      <c r="W52" s="133">
        <v>42636</v>
      </c>
      <c r="X52" s="10">
        <v>14.71</v>
      </c>
      <c r="Y52" s="10">
        <v>15.1</v>
      </c>
      <c r="Z52" s="10">
        <v>14.26</v>
      </c>
      <c r="AA52" s="10">
        <v>14.49</v>
      </c>
      <c r="AB52" s="95">
        <v>22031500</v>
      </c>
      <c r="AC52" s="10">
        <v>14.44</v>
      </c>
      <c r="AE52" s="138">
        <f t="shared" si="4"/>
        <v>-2.5641025641025661E-2</v>
      </c>
    </row>
    <row r="53" spans="2:31" ht="15" customHeight="1" x14ac:dyDescent="0.25">
      <c r="B53" s="529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2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20.202000000000002</v>
      </c>
      <c r="T53" s="136" t="s">
        <v>107</v>
      </c>
      <c r="U53" s="131">
        <v>7921576</v>
      </c>
      <c r="W53" s="133">
        <v>42635</v>
      </c>
      <c r="X53" s="10">
        <v>14.8</v>
      </c>
      <c r="Y53" s="10">
        <v>15.23</v>
      </c>
      <c r="Z53" s="10">
        <v>14.74</v>
      </c>
      <c r="AA53" s="10">
        <v>14.87</v>
      </c>
      <c r="AB53" s="95">
        <v>17035300</v>
      </c>
      <c r="AC53" s="10">
        <v>14.82</v>
      </c>
      <c r="AE53" s="138">
        <f t="shared" si="4"/>
        <v>1.5068493150685036E-2</v>
      </c>
    </row>
    <row r="54" spans="2:31" x14ac:dyDescent="0.25">
      <c r="B54" s="529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20.02</v>
      </c>
      <c r="T54" s="136" t="s">
        <v>110</v>
      </c>
      <c r="U54" s="131">
        <v>16628700</v>
      </c>
      <c r="W54" s="133">
        <v>42634</v>
      </c>
      <c r="X54" s="10">
        <v>14.11</v>
      </c>
      <c r="Y54" s="10">
        <v>14.68</v>
      </c>
      <c r="Z54" s="10">
        <v>14.07</v>
      </c>
      <c r="AA54" s="10">
        <v>14.65</v>
      </c>
      <c r="AB54" s="95">
        <v>18859300</v>
      </c>
      <c r="AC54" s="10">
        <v>14.6</v>
      </c>
      <c r="AE54" s="138">
        <f t="shared" si="4"/>
        <v>5.6439942112879837E-2</v>
      </c>
    </row>
    <row r="55" spans="2:31" x14ac:dyDescent="0.25">
      <c r="B55" s="529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19.838000000000001</v>
      </c>
      <c r="T55" s="136" t="s">
        <v>108</v>
      </c>
      <c r="U55" s="130" t="s">
        <v>554</v>
      </c>
      <c r="W55" s="133">
        <v>42633</v>
      </c>
      <c r="X55" s="10">
        <v>14.02</v>
      </c>
      <c r="Y55" s="10">
        <v>14.31</v>
      </c>
      <c r="Z55" s="10">
        <v>13.8</v>
      </c>
      <c r="AA55" s="10">
        <v>13.87</v>
      </c>
      <c r="AB55" s="95">
        <v>15967200</v>
      </c>
      <c r="AC55" s="10">
        <v>13.82</v>
      </c>
      <c r="AE55" s="138">
        <f t="shared" si="4"/>
        <v>-1.5669515669515577E-2</v>
      </c>
    </row>
    <row r="56" spans="2:31" x14ac:dyDescent="0.25">
      <c r="B56" s="529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19.655999999999999</v>
      </c>
      <c r="T56" s="136" t="s">
        <v>111</v>
      </c>
      <c r="U56" s="130" t="s">
        <v>129</v>
      </c>
      <c r="W56" s="133">
        <v>42632</v>
      </c>
      <c r="X56" s="10">
        <v>14.5</v>
      </c>
      <c r="Y56" s="10">
        <v>14.63</v>
      </c>
      <c r="Z56" s="10">
        <v>14.08</v>
      </c>
      <c r="AA56" s="10">
        <v>14.09</v>
      </c>
      <c r="AB56" s="95">
        <v>12868800</v>
      </c>
      <c r="AC56" s="10">
        <v>14.04</v>
      </c>
      <c r="AE56" s="138">
        <f t="shared" si="4"/>
        <v>-1.0570824524312905E-2</v>
      </c>
    </row>
    <row r="57" spans="2:31" x14ac:dyDescent="0.25">
      <c r="B57" s="529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19.474</v>
      </c>
      <c r="T57" s="136" t="s">
        <v>112</v>
      </c>
      <c r="U57" s="130">
        <v>-2.0099999999999998</v>
      </c>
      <c r="W57" s="133">
        <v>42629</v>
      </c>
      <c r="X57" s="10">
        <v>13.95</v>
      </c>
      <c r="Y57" s="10">
        <v>14.28</v>
      </c>
      <c r="Z57" s="10">
        <v>13.9</v>
      </c>
      <c r="AA57" s="10">
        <v>14.24</v>
      </c>
      <c r="AB57" s="95">
        <v>12956500</v>
      </c>
      <c r="AC57" s="10">
        <v>14.19</v>
      </c>
      <c r="AE57" s="138">
        <f t="shared" si="4"/>
        <v>-1.4074595355384467E-3</v>
      </c>
    </row>
    <row r="58" spans="2:31" x14ac:dyDescent="0.25">
      <c r="B58" s="529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19.292000000000002</v>
      </c>
      <c r="T58" s="136" t="s">
        <v>109</v>
      </c>
      <c r="U58" s="130" t="s">
        <v>555</v>
      </c>
      <c r="W58" s="133">
        <v>42628</v>
      </c>
      <c r="X58" s="10">
        <v>14.12</v>
      </c>
      <c r="Y58" s="10">
        <v>14.5</v>
      </c>
      <c r="Z58" s="10">
        <v>14.08</v>
      </c>
      <c r="AA58" s="10">
        <v>14.26</v>
      </c>
      <c r="AB58" s="95">
        <v>12191200</v>
      </c>
      <c r="AC58" s="10">
        <v>14.21</v>
      </c>
      <c r="AE58" s="138">
        <f t="shared" si="4"/>
        <v>1.7908309455587412E-2</v>
      </c>
    </row>
    <row r="59" spans="2:31" x14ac:dyDescent="0.25">
      <c r="B59" s="529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19.11</v>
      </c>
      <c r="W59" s="133">
        <v>42627</v>
      </c>
      <c r="X59" s="10">
        <v>14.3</v>
      </c>
      <c r="Y59" s="10">
        <v>14.58</v>
      </c>
      <c r="Z59" s="10">
        <v>13.95</v>
      </c>
      <c r="AA59" s="10">
        <v>14.01</v>
      </c>
      <c r="AB59" s="95">
        <v>18840400</v>
      </c>
      <c r="AC59" s="10">
        <v>13.96</v>
      </c>
      <c r="AE59" s="138">
        <f t="shared" si="4"/>
        <v>-2.3093072078376409E-2</v>
      </c>
    </row>
    <row r="60" spans="2:31" x14ac:dyDescent="0.25">
      <c r="B60" s="529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18.928000000000001</v>
      </c>
      <c r="W60" s="133">
        <v>42626</v>
      </c>
      <c r="X60" s="10">
        <v>15.09</v>
      </c>
      <c r="Y60" s="10">
        <v>15.1</v>
      </c>
      <c r="Z60" s="10">
        <v>14.23</v>
      </c>
      <c r="AA60" s="10">
        <v>14.34</v>
      </c>
      <c r="AB60" s="95">
        <v>28846500</v>
      </c>
      <c r="AC60" s="10">
        <v>14.29</v>
      </c>
      <c r="AE60" s="138">
        <f t="shared" si="4"/>
        <v>-7.3281452658884638E-2</v>
      </c>
    </row>
    <row r="61" spans="2:31" x14ac:dyDescent="0.25">
      <c r="B61" s="529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18.745999999999999</v>
      </c>
      <c r="W61" s="133">
        <v>42625</v>
      </c>
      <c r="X61" s="10">
        <v>15.4</v>
      </c>
      <c r="Y61" s="10">
        <v>15.74</v>
      </c>
      <c r="Z61" s="10">
        <v>15.07</v>
      </c>
      <c r="AA61" s="10">
        <v>15.47</v>
      </c>
      <c r="AB61" s="95">
        <v>18951200</v>
      </c>
      <c r="AC61" s="10">
        <v>15.42</v>
      </c>
      <c r="AE61" s="138">
        <f t="shared" si="4"/>
        <v>-1.2804097311139517E-2</v>
      </c>
    </row>
    <row r="62" spans="2:31" x14ac:dyDescent="0.25">
      <c r="B62" s="529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18.564</v>
      </c>
      <c r="W62" s="133">
        <v>42622</v>
      </c>
      <c r="X62" s="10">
        <v>16.440000000000001</v>
      </c>
      <c r="Y62" s="10">
        <v>16.61</v>
      </c>
      <c r="Z62" s="10">
        <v>15.67</v>
      </c>
      <c r="AA62" s="10">
        <v>15.67</v>
      </c>
      <c r="AB62" s="95">
        <v>17156500</v>
      </c>
      <c r="AC62" s="10">
        <v>15.62</v>
      </c>
      <c r="AE62" s="138">
        <f t="shared" si="4"/>
        <v>-6.3549160671462879E-2</v>
      </c>
    </row>
    <row r="63" spans="2:31" x14ac:dyDescent="0.25">
      <c r="B63" s="529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18.381999999999998</v>
      </c>
      <c r="W63" s="133">
        <v>42621</v>
      </c>
      <c r="X63" s="10">
        <v>15.89</v>
      </c>
      <c r="Y63" s="10">
        <v>16.899999999999999</v>
      </c>
      <c r="Z63" s="10">
        <v>15.77</v>
      </c>
      <c r="AA63" s="10">
        <v>16.739999999999998</v>
      </c>
      <c r="AB63" s="95">
        <v>26230500</v>
      </c>
      <c r="AC63" s="10">
        <v>16.68</v>
      </c>
      <c r="AE63" s="138">
        <f t="shared" si="4"/>
        <v>6.6496163682864484E-2</v>
      </c>
    </row>
    <row r="64" spans="2:31" x14ac:dyDescent="0.25">
      <c r="B64" s="529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</v>
      </c>
      <c r="W64" s="133">
        <v>42620</v>
      </c>
      <c r="X64" s="10">
        <v>15.8</v>
      </c>
      <c r="Y64" s="10">
        <v>15.93</v>
      </c>
      <c r="Z64" s="10">
        <v>15.47</v>
      </c>
      <c r="AA64" s="10">
        <v>15.69</v>
      </c>
      <c r="AB64" s="95">
        <v>12819100</v>
      </c>
      <c r="AC64" s="10">
        <v>15.64</v>
      </c>
      <c r="AE64" s="138">
        <f t="shared" si="4"/>
        <v>3.207184092366866E-3</v>
      </c>
    </row>
    <row r="65" spans="1:31" x14ac:dyDescent="0.25">
      <c r="B65" s="529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18.018000000000001</v>
      </c>
      <c r="W65" s="133">
        <v>42619</v>
      </c>
      <c r="X65" s="10">
        <v>15.57</v>
      </c>
      <c r="Y65" s="10">
        <v>15.71</v>
      </c>
      <c r="Z65" s="10">
        <v>15.28</v>
      </c>
      <c r="AA65" s="10">
        <v>15.64</v>
      </c>
      <c r="AB65" s="95">
        <v>10021700</v>
      </c>
      <c r="AC65" s="10">
        <v>15.59</v>
      </c>
      <c r="AE65" s="138">
        <f t="shared" si="4"/>
        <v>9.7150259067357858E-3</v>
      </c>
    </row>
    <row r="66" spans="1:31" x14ac:dyDescent="0.25">
      <c r="B66" s="529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17.835999999999999</v>
      </c>
      <c r="W66" s="133">
        <v>42615</v>
      </c>
      <c r="X66" s="10">
        <v>15.37</v>
      </c>
      <c r="Y66" s="10">
        <v>15.69</v>
      </c>
      <c r="Z66" s="10">
        <v>15.35</v>
      </c>
      <c r="AA66" s="10">
        <v>15.49</v>
      </c>
      <c r="AB66" s="95">
        <v>12584600</v>
      </c>
      <c r="AC66" s="10">
        <v>15.44</v>
      </c>
      <c r="AE66" s="138">
        <f t="shared" si="4"/>
        <v>2.5232403718459473E-2</v>
      </c>
    </row>
    <row r="67" spans="1:31" x14ac:dyDescent="0.25">
      <c r="B67" s="530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17.654</v>
      </c>
      <c r="W67" s="133">
        <v>42614</v>
      </c>
      <c r="X67" s="10">
        <v>14.96</v>
      </c>
      <c r="Y67" s="10">
        <v>15.26</v>
      </c>
      <c r="Z67" s="10">
        <v>14.82</v>
      </c>
      <c r="AA67" s="10">
        <v>15.11</v>
      </c>
      <c r="AB67" s="95">
        <v>14881800</v>
      </c>
      <c r="AC67" s="10">
        <v>15.06</v>
      </c>
      <c r="AE67" s="138">
        <f t="shared" si="4"/>
        <v>6.0120240480960874E-3</v>
      </c>
    </row>
    <row r="68" spans="1:31" x14ac:dyDescent="0.25">
      <c r="B68" s="529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17.471999999999998</v>
      </c>
      <c r="W68" s="133">
        <v>42613</v>
      </c>
      <c r="X68" s="10">
        <v>15.4</v>
      </c>
      <c r="Y68" s="10">
        <v>15.51</v>
      </c>
      <c r="Z68" s="10">
        <v>14.92</v>
      </c>
      <c r="AA68" s="10">
        <v>15.02</v>
      </c>
      <c r="AB68" s="95">
        <v>17317200</v>
      </c>
      <c r="AC68" s="10">
        <v>14.97</v>
      </c>
      <c r="AE68" s="138" t="e">
        <f>AC68/AC69-1</f>
        <v>#DIV/0!</v>
      </c>
    </row>
    <row r="69" spans="1:31" x14ac:dyDescent="0.25">
      <c r="B69" s="529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17.29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9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17.107999999999997</v>
      </c>
    </row>
    <row r="71" spans="1:31" x14ac:dyDescent="0.25">
      <c r="B71" s="529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16.926000000000002</v>
      </c>
    </row>
    <row r="72" spans="1:31" x14ac:dyDescent="0.25">
      <c r="B72" s="529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16.744</v>
      </c>
    </row>
    <row r="73" spans="1:31" x14ac:dyDescent="0.25">
      <c r="B73" s="529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16.562000000000001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16.38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16.198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16.015999999999998</v>
      </c>
    </row>
    <row r="77" spans="1:31" x14ac:dyDescent="0.25">
      <c r="B77" s="529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15.834</v>
      </c>
    </row>
    <row r="78" spans="1:31" x14ac:dyDescent="0.25">
      <c r="B78" s="529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15.651999999999999</v>
      </c>
    </row>
    <row r="79" spans="1:31" x14ac:dyDescent="0.25">
      <c r="B79" s="529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15.469999999999999</v>
      </c>
    </row>
    <row r="80" spans="1:31" x14ac:dyDescent="0.25">
      <c r="A80" s="2"/>
      <c r="B80" s="529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9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9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9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9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9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9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9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9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9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9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9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3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9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9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9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1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9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9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9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9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9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9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9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9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9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9" t="s">
        <v>206</v>
      </c>
      <c r="B113" s="529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9"/>
      <c r="B114" s="529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9"/>
      <c r="B115" s="529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9"/>
      <c r="B116" s="529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9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9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9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30" t="s">
        <v>211</v>
      </c>
      <c r="B120" s="529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30"/>
      <c r="B121" s="529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30"/>
      <c r="B122" s="529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9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9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9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9" t="s">
        <v>214</v>
      </c>
      <c r="B126" s="529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9"/>
      <c r="B127" s="529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9"/>
      <c r="B128" s="529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9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9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9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9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9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9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9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9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9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9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9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9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9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9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9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9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9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9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2" si="13">H146*I146-J146</f>
        <v>16147.65</v>
      </c>
    </row>
    <row r="147" spans="1:14" x14ac:dyDescent="0.25">
      <c r="B147" s="529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6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9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9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1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4"/>
      <c r="B151" s="531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4"/>
      <c r="B152" s="529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4"/>
      <c r="B153" s="52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9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9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9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9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9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9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9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9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9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8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9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9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9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9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9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9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9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9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9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7" t="s">
        <v>315</v>
      </c>
    </row>
    <row r="177" spans="1:15" x14ac:dyDescent="0.25">
      <c r="B177" s="529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7"/>
    </row>
    <row r="178" spans="1:15" x14ac:dyDescent="0.25">
      <c r="B178" s="529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7"/>
      <c r="O178" s="2"/>
    </row>
    <row r="179" spans="1:15" x14ac:dyDescent="0.25">
      <c r="B179" s="529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9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9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9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9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9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7" t="s">
        <v>325</v>
      </c>
      <c r="B185" s="529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7"/>
      <c r="B186" s="529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7"/>
      <c r="B187" s="529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7"/>
      <c r="B188" s="529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7"/>
      <c r="B189" s="529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9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9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9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9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9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9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9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9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9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9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9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0" t="s">
        <v>350</v>
      </c>
      <c r="B201" s="529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0"/>
      <c r="B202" s="529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0"/>
      <c r="B203" s="529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0"/>
      <c r="B204" s="529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9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9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9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9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9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9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9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6"/>
      <c r="B212" s="529">
        <v>42668</v>
      </c>
      <c r="C212" s="7">
        <v>500</v>
      </c>
      <c r="D212" s="79">
        <v>14.26</v>
      </c>
      <c r="E212" s="44">
        <v>-2.5</v>
      </c>
      <c r="F212" s="44">
        <f t="shared" ref="F212:F23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16"/>
      <c r="B213" s="529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</row>
    <row r="214" spans="1:11" x14ac:dyDescent="0.25">
      <c r="A214" s="616"/>
      <c r="B214" s="529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6"/>
      <c r="B215" s="529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6"/>
      <c r="B216" s="529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9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9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9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2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32">
        <v>42678</v>
      </c>
      <c r="C221" s="4">
        <v>1000</v>
      </c>
      <c r="D221" s="240">
        <v>13.69</v>
      </c>
      <c r="E221" s="3">
        <v>0</v>
      </c>
      <c r="F221" s="3">
        <f t="shared" si="23"/>
        <v>13690</v>
      </c>
    </row>
    <row r="222" spans="1:11" x14ac:dyDescent="0.25">
      <c r="A222" s="4"/>
      <c r="B222" s="533">
        <v>42691</v>
      </c>
      <c r="C222" s="4">
        <v>150</v>
      </c>
      <c r="D222" s="240">
        <v>15.48</v>
      </c>
      <c r="E222" s="3">
        <v>0</v>
      </c>
      <c r="F222" s="3">
        <f t="shared" si="23"/>
        <v>2322</v>
      </c>
    </row>
    <row r="223" spans="1:11" x14ac:dyDescent="0.25">
      <c r="A223" s="4"/>
      <c r="B223" s="533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3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3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3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6"/>
      <c r="B227" s="533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6"/>
      <c r="B228" s="533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6"/>
      <c r="B229" s="533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6"/>
      <c r="B230" s="533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31" spans="1:6" x14ac:dyDescent="0.25">
      <c r="B231" s="533">
        <v>42705</v>
      </c>
      <c r="C231" s="4">
        <v>350</v>
      </c>
      <c r="D231" s="80">
        <v>17.600000000000001</v>
      </c>
      <c r="E231" s="2">
        <v>0</v>
      </c>
      <c r="F231" s="2">
        <f t="shared" si="23"/>
        <v>6160.0000000000009</v>
      </c>
    </row>
    <row r="247" spans="1:13" x14ac:dyDescent="0.25">
      <c r="A247" s="32" t="s">
        <v>81</v>
      </c>
      <c r="B247" s="534"/>
      <c r="C247" s="73">
        <f>SUM(C2:C246)</f>
        <v>129612</v>
      </c>
      <c r="D247" s="18"/>
      <c r="E247" s="18"/>
      <c r="F247" s="18">
        <f>SUM(F2:F246)</f>
        <v>1825047.3389999999</v>
      </c>
      <c r="G247" s="14"/>
      <c r="H247" s="73">
        <f>SUM(H2:H246)</f>
        <v>124612</v>
      </c>
      <c r="I247" s="81"/>
      <c r="J247" s="18"/>
      <c r="K247" s="18">
        <f>SUM(K2:K246)</f>
        <v>1751972.7700000016</v>
      </c>
      <c r="L247" s="14"/>
      <c r="M247" s="18">
        <f>SUM(M2:M12)</f>
        <v>2252.2000000000003</v>
      </c>
    </row>
    <row r="248" spans="1:13" ht="15.75" thickBot="1" x14ac:dyDescent="0.3">
      <c r="A248" s="358" t="s">
        <v>201</v>
      </c>
      <c r="B248" s="535"/>
      <c r="C248" s="360">
        <f>SumByColor($A$248, C2:C246)</f>
        <v>124612</v>
      </c>
      <c r="D248" s="360"/>
      <c r="E248" s="360"/>
      <c r="F248" s="361">
        <f>SumByColor($A$248, F2:F246)</f>
        <v>1747882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6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1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1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69" t="s">
        <v>235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6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6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6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7" t="s">
        <v>301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8" t="s">
        <v>302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7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7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7" t="s">
        <v>320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4" t="s">
        <v>321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4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4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4" t="s">
        <v>342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8" t="s">
        <v>343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8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7" t="s">
        <v>348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4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7" t="s">
        <v>397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8" t="s">
        <v>604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5">C471*(E471-D471)</f>
        <v>83.308799999990825</v>
      </c>
      <c r="G471" s="40">
        <f t="shared" ref="G471:G475" si="116">IF(C471=0, 0,D471*C471)</f>
        <v>134772.8112</v>
      </c>
      <c r="H471" s="232">
        <f t="shared" ref="H471:H475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5"/>
        <v>18638.087600000006</v>
      </c>
      <c r="G474" s="40">
        <f t="shared" si="116"/>
        <v>65051.332399999999</v>
      </c>
      <c r="H474" s="232">
        <f t="shared" si="117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5"/>
        <v>18627.5</v>
      </c>
      <c r="G475" s="40">
        <f t="shared" si="116"/>
        <v>70822.5</v>
      </c>
      <c r="H475" s="232">
        <f t="shared" si="117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" si="118">C476*(E476-D476)</f>
        <v>20177.499999999996</v>
      </c>
      <c r="G476" s="40">
        <f t="shared" ref="G476" si="119">IF(C476=0, 0,D476*C476)</f>
        <v>70822.5</v>
      </c>
      <c r="H476" s="232">
        <f t="shared" ref="H476" si="120">IF(C476=0, D476, (E476-D476)/D476)</f>
        <v>0.28490239683716323</v>
      </c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42706</v>
      </c>
      <c r="X2" s="10">
        <v>33.299999999999997</v>
      </c>
      <c r="Y2" s="10">
        <v>33.83</v>
      </c>
      <c r="Z2" s="10">
        <v>32.869999999999997</v>
      </c>
      <c r="AA2" s="10">
        <v>33.299999999999997</v>
      </c>
      <c r="AB2" s="95">
        <v>16218700</v>
      </c>
      <c r="AC2" s="10">
        <v>33.299999999999997</v>
      </c>
      <c r="AD2" s="2">
        <f>Y2-Z2</f>
        <v>0.96000000000000085</v>
      </c>
      <c r="AE2" s="138">
        <f>AC2/AC3-1</f>
        <v>-1.7985611510792365E-3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2">
        <f>IF(Q2=0, Q4, (F28-K28-M28)/Q2)</f>
        <v>30.527849999999997</v>
      </c>
      <c r="T3" s="1"/>
      <c r="W3" s="133">
        <v>42705</v>
      </c>
      <c r="X3" s="10">
        <v>31.16</v>
      </c>
      <c r="Y3" s="10">
        <v>33.4</v>
      </c>
      <c r="Z3" s="10">
        <v>31.09</v>
      </c>
      <c r="AA3" s="10">
        <v>33.36</v>
      </c>
      <c r="AB3" s="95">
        <v>18769000</v>
      </c>
      <c r="AC3" s="10">
        <v>33.36</v>
      </c>
      <c r="AD3" s="2">
        <f t="shared" ref="AD3:AD66" si="1">Y3-Z3</f>
        <v>2.3099999999999987</v>
      </c>
      <c r="AE3" s="138">
        <f t="shared" ref="AE3:AE66" si="2">AC3/AC4-1</f>
        <v>3.2817337461300333E-2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L4" s="1">
        <v>42706</v>
      </c>
      <c r="M4" s="44">
        <v>60</v>
      </c>
      <c r="O4" s="11" t="s">
        <v>66</v>
      </c>
      <c r="Q4" s="514">
        <v>33.299999999999997</v>
      </c>
      <c r="R4" s="524">
        <v>-1.8E-3</v>
      </c>
      <c r="T4" s="163"/>
      <c r="W4" s="133">
        <v>42704</v>
      </c>
      <c r="X4" s="10">
        <v>32.81</v>
      </c>
      <c r="Y4" s="10">
        <v>32.81</v>
      </c>
      <c r="Z4" s="10">
        <v>31.95</v>
      </c>
      <c r="AA4" s="10">
        <v>32.299999999999997</v>
      </c>
      <c r="AB4" s="95">
        <v>13633400</v>
      </c>
      <c r="AC4" s="10">
        <v>32.299999999999997</v>
      </c>
      <c r="AD4" s="2">
        <f t="shared" si="1"/>
        <v>0.86000000000000298</v>
      </c>
      <c r="AE4" s="138">
        <f t="shared" si="2"/>
        <v>-2.4169184290030343E-2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13319.999999999998</v>
      </c>
      <c r="W5" s="133">
        <v>42703</v>
      </c>
      <c r="X5" s="10">
        <v>33.71</v>
      </c>
      <c r="Y5" s="10">
        <v>33.75</v>
      </c>
      <c r="Z5" s="10">
        <v>33.07</v>
      </c>
      <c r="AA5" s="10">
        <v>33.1</v>
      </c>
      <c r="AB5" s="95">
        <v>7833900</v>
      </c>
      <c r="AC5" s="10">
        <v>33.1</v>
      </c>
      <c r="AD5" s="2">
        <f t="shared" si="1"/>
        <v>0.67999999999999972</v>
      </c>
      <c r="AE5" s="138">
        <f t="shared" si="2"/>
        <v>-1.6636957813428221E-2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12211.14</v>
      </c>
      <c r="W6" s="133">
        <v>42702</v>
      </c>
      <c r="X6" s="10">
        <v>33.880000000000003</v>
      </c>
      <c r="Y6" s="10">
        <v>34.1</v>
      </c>
      <c r="Z6" s="10">
        <v>33.369999999999997</v>
      </c>
      <c r="AA6" s="10">
        <v>33.659999999999997</v>
      </c>
      <c r="AB6" s="95">
        <v>4896000</v>
      </c>
      <c r="AC6" s="10">
        <v>33.659999999999997</v>
      </c>
      <c r="AD6" s="2">
        <f t="shared" si="1"/>
        <v>0.73000000000000398</v>
      </c>
      <c r="AE6" s="138">
        <f t="shared" si="2"/>
        <v>-6.4935064935066622E-3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1108.8599999999988</v>
      </c>
      <c r="R7">
        <v>400</v>
      </c>
      <c r="W7" s="133">
        <v>42699</v>
      </c>
      <c r="X7" s="10">
        <v>33.909999999999997</v>
      </c>
      <c r="Y7" s="10">
        <v>34.15</v>
      </c>
      <c r="Z7" s="10">
        <v>33.799999999999997</v>
      </c>
      <c r="AA7" s="10">
        <v>33.880000000000003</v>
      </c>
      <c r="AB7" s="95">
        <v>2669700</v>
      </c>
      <c r="AC7" s="10">
        <v>33.880000000000003</v>
      </c>
      <c r="AD7" s="2">
        <f t="shared" si="1"/>
        <v>0.35000000000000142</v>
      </c>
      <c r="AE7" s="138">
        <f t="shared" si="2"/>
        <v>5.3412462908011271E-3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1108.8599999999988</v>
      </c>
      <c r="W8" s="133">
        <v>42697</v>
      </c>
      <c r="X8" s="10">
        <v>33.36</v>
      </c>
      <c r="Y8" s="10">
        <v>33.880000000000003</v>
      </c>
      <c r="Z8" s="10">
        <v>33.33</v>
      </c>
      <c r="AA8" s="10">
        <v>33.700000000000003</v>
      </c>
      <c r="AB8" s="95">
        <v>5608700</v>
      </c>
      <c r="AC8" s="10">
        <v>33.700000000000003</v>
      </c>
      <c r="AD8" s="2">
        <f t="shared" si="1"/>
        <v>0.55000000000000426</v>
      </c>
      <c r="AE8" s="138">
        <f t="shared" si="2"/>
        <v>6.8718255153870089E-3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9.0807246497869878E-2</v>
      </c>
      <c r="W9" s="133">
        <v>42696</v>
      </c>
      <c r="X9" s="10">
        <v>33.68</v>
      </c>
      <c r="Y9" s="10">
        <v>33.729999999999997</v>
      </c>
      <c r="Z9" s="10">
        <v>33.409999999999997</v>
      </c>
      <c r="AA9" s="10">
        <v>33.47</v>
      </c>
      <c r="AB9" s="95">
        <v>5824400</v>
      </c>
      <c r="AC9" s="10">
        <v>33.47</v>
      </c>
      <c r="AD9" s="2">
        <f t="shared" si="1"/>
        <v>0.32000000000000028</v>
      </c>
      <c r="AE9" s="138">
        <f t="shared" si="2"/>
        <v>-1.7894422904861651E-3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42695</v>
      </c>
      <c r="X10" s="10">
        <v>33.450000000000003</v>
      </c>
      <c r="Y10" s="10">
        <v>33.840000000000003</v>
      </c>
      <c r="Z10" s="10">
        <v>33.340000000000003</v>
      </c>
      <c r="AA10" s="10">
        <v>33.53</v>
      </c>
      <c r="AB10" s="95">
        <v>5282900</v>
      </c>
      <c r="AC10" s="10">
        <v>33.53</v>
      </c>
      <c r="AD10" s="2">
        <f t="shared" si="1"/>
        <v>0.5</v>
      </c>
      <c r="AE10" s="138">
        <f t="shared" si="2"/>
        <v>2.3916292974588416E-3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1.44E-2</v>
      </c>
      <c r="W11" s="133">
        <v>42692</v>
      </c>
      <c r="X11" s="10">
        <v>33.51</v>
      </c>
      <c r="Y11" s="10">
        <v>33.880000000000003</v>
      </c>
      <c r="Z11" s="10">
        <v>33.229999999999997</v>
      </c>
      <c r="AA11" s="10">
        <v>33.450000000000003</v>
      </c>
      <c r="AB11" s="95">
        <v>5254500</v>
      </c>
      <c r="AC11" s="10">
        <v>33.450000000000003</v>
      </c>
      <c r="AD11" s="2">
        <f t="shared" si="1"/>
        <v>0.65000000000000568</v>
      </c>
      <c r="AE11" s="138">
        <f t="shared" si="2"/>
        <v>-2.0883054892602004E-3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42691</v>
      </c>
      <c r="X12" s="10">
        <v>32.97</v>
      </c>
      <c r="Y12" s="10">
        <v>33.590000000000003</v>
      </c>
      <c r="Z12" s="10">
        <v>32.590000000000003</v>
      </c>
      <c r="AA12" s="10">
        <v>33.520000000000003</v>
      </c>
      <c r="AB12" s="95">
        <v>10176200</v>
      </c>
      <c r="AC12" s="10">
        <v>33.520000000000003</v>
      </c>
      <c r="AD12" s="2">
        <f t="shared" si="1"/>
        <v>1</v>
      </c>
      <c r="AE12" s="138">
        <f t="shared" si="2"/>
        <v>-5.3412462908011271E-3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42690</v>
      </c>
      <c r="X13" s="10">
        <v>34.75</v>
      </c>
      <c r="Y13" s="10">
        <v>34.770000000000003</v>
      </c>
      <c r="Z13" s="10">
        <v>33.590000000000003</v>
      </c>
      <c r="AA13" s="10">
        <v>33.700000000000003</v>
      </c>
      <c r="AB13" s="95">
        <v>10302100</v>
      </c>
      <c r="AC13" s="10">
        <v>33.700000000000003</v>
      </c>
      <c r="AD13" s="2">
        <f t="shared" si="1"/>
        <v>1.1799999999999997</v>
      </c>
      <c r="AE13" s="138">
        <f t="shared" si="2"/>
        <v>-3.3275960986804298E-2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42689</v>
      </c>
      <c r="X14" s="10">
        <v>34.619999999999997</v>
      </c>
      <c r="Y14" s="10">
        <v>34.950000000000003</v>
      </c>
      <c r="Z14" s="10">
        <v>34.04</v>
      </c>
      <c r="AA14" s="10">
        <v>34.86</v>
      </c>
      <c r="AB14" s="95">
        <v>10069200</v>
      </c>
      <c r="AC14" s="10">
        <v>34.86</v>
      </c>
      <c r="AD14" s="2">
        <f t="shared" si="1"/>
        <v>0.91000000000000369</v>
      </c>
      <c r="AE14" s="138">
        <f t="shared" si="2"/>
        <v>6.3510392609700261E-3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42688</v>
      </c>
      <c r="X15" s="10">
        <v>33.549999999999997</v>
      </c>
      <c r="Y15" s="10">
        <v>34.950000000000003</v>
      </c>
      <c r="Z15" s="10">
        <v>33.549999999999997</v>
      </c>
      <c r="AA15" s="10">
        <v>34.64</v>
      </c>
      <c r="AB15" s="95">
        <v>15593400</v>
      </c>
      <c r="AC15" s="10">
        <v>34.64</v>
      </c>
      <c r="AD15" s="2">
        <f t="shared" si="1"/>
        <v>1.4000000000000057</v>
      </c>
      <c r="AE15" s="138">
        <f t="shared" si="2"/>
        <v>3.3412887828162319E-2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42685</v>
      </c>
      <c r="X16" s="10">
        <v>32.9</v>
      </c>
      <c r="Y16" s="10">
        <v>33.54</v>
      </c>
      <c r="Z16" s="10">
        <v>32.57</v>
      </c>
      <c r="AA16" s="10">
        <v>33.520000000000003</v>
      </c>
      <c r="AB16" s="95">
        <v>11575600</v>
      </c>
      <c r="AC16" s="10">
        <v>33.520000000000003</v>
      </c>
      <c r="AD16" s="2">
        <f t="shared" si="1"/>
        <v>0.96999999999999886</v>
      </c>
      <c r="AE16" s="138">
        <f t="shared" si="2"/>
        <v>1.9774870702768732E-2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42684</v>
      </c>
      <c r="X17" s="10">
        <v>32.19</v>
      </c>
      <c r="Y17" s="10">
        <v>33.44</v>
      </c>
      <c r="Z17" s="10">
        <v>32.130000000000003</v>
      </c>
      <c r="AA17" s="10">
        <v>32.869999999999997</v>
      </c>
      <c r="AB17" s="95">
        <v>14255900</v>
      </c>
      <c r="AC17" s="10">
        <v>32.869999999999997</v>
      </c>
      <c r="AD17" s="2">
        <f t="shared" si="1"/>
        <v>1.3099999999999952</v>
      </c>
      <c r="AE17" s="138" t="e">
        <f t="shared" si="2"/>
        <v>#DIV/0!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42684</v>
      </c>
      <c r="X18" s="10" t="s">
        <v>290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42683</v>
      </c>
      <c r="X19" s="10">
        <v>30.53</v>
      </c>
      <c r="Y19" s="10">
        <v>32.46</v>
      </c>
      <c r="Z19" s="10">
        <v>30.44</v>
      </c>
      <c r="AA19" s="10">
        <v>32.29</v>
      </c>
      <c r="AB19" s="95">
        <v>12682000</v>
      </c>
      <c r="AC19" s="10">
        <v>32.17</v>
      </c>
      <c r="AD19" s="2">
        <f t="shared" si="1"/>
        <v>2.0199999999999996</v>
      </c>
      <c r="AE19" s="138">
        <f t="shared" si="2"/>
        <v>4.4819746670997196E-2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42682</v>
      </c>
      <c r="X20" s="10">
        <v>31.15</v>
      </c>
      <c r="Y20" s="10">
        <v>31.22</v>
      </c>
      <c r="Z20" s="10">
        <v>30.6</v>
      </c>
      <c r="AA20" s="10">
        <v>30.9</v>
      </c>
      <c r="AB20" s="95">
        <v>7260000</v>
      </c>
      <c r="AC20" s="10">
        <v>30.79</v>
      </c>
      <c r="AD20" s="2">
        <f t="shared" si="1"/>
        <v>0.61999999999999744</v>
      </c>
      <c r="AE20" s="138">
        <f t="shared" si="2"/>
        <v>-1.0604113110539881E-2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42681</v>
      </c>
      <c r="X21" s="10">
        <v>31.19</v>
      </c>
      <c r="Y21" s="10">
        <v>31.43</v>
      </c>
      <c r="Z21" s="10">
        <v>30.99</v>
      </c>
      <c r="AA21" s="10">
        <v>31.24</v>
      </c>
      <c r="AB21" s="95">
        <v>5808400</v>
      </c>
      <c r="AC21" s="10">
        <v>31.12</v>
      </c>
      <c r="AD21" s="2">
        <f t="shared" si="1"/>
        <v>0.44000000000000128</v>
      </c>
      <c r="AE21" s="138">
        <f t="shared" si="2"/>
        <v>1.006166828951649E-2</v>
      </c>
    </row>
    <row r="22" spans="1:31" x14ac:dyDescent="0.25">
      <c r="W22" s="133">
        <v>42678</v>
      </c>
      <c r="X22" s="10">
        <v>30.96</v>
      </c>
      <c r="Y22" s="10">
        <v>31.53</v>
      </c>
      <c r="Z22" s="10">
        <v>30.74</v>
      </c>
      <c r="AA22" s="10">
        <v>30.92</v>
      </c>
      <c r="AB22" s="95">
        <v>7978700</v>
      </c>
      <c r="AC22" s="10">
        <v>30.81</v>
      </c>
      <c r="AD22" s="2">
        <f t="shared" si="1"/>
        <v>0.7900000000000027</v>
      </c>
      <c r="AE22" s="138">
        <f t="shared" si="2"/>
        <v>-2.9126213592233219E-3</v>
      </c>
    </row>
    <row r="23" spans="1:31" x14ac:dyDescent="0.25">
      <c r="W23" s="133">
        <v>42677</v>
      </c>
      <c r="X23" s="10">
        <v>32.22</v>
      </c>
      <c r="Y23" s="10">
        <v>32.229999999999997</v>
      </c>
      <c r="Z23" s="10">
        <v>30.93</v>
      </c>
      <c r="AA23" s="10">
        <v>31.02</v>
      </c>
      <c r="AB23" s="95">
        <v>8920300</v>
      </c>
      <c r="AC23" s="10">
        <v>30.9</v>
      </c>
      <c r="AD23" s="2">
        <f t="shared" si="1"/>
        <v>1.2999999999999972</v>
      </c>
      <c r="AE23" s="138">
        <f t="shared" si="2"/>
        <v>-3.7383177570093573E-2</v>
      </c>
    </row>
    <row r="24" spans="1:31" x14ac:dyDescent="0.25">
      <c r="W24" s="133">
        <v>42676</v>
      </c>
      <c r="X24" s="10">
        <v>30.85</v>
      </c>
      <c r="Y24" s="10">
        <v>32.479999999999997</v>
      </c>
      <c r="Z24" s="10">
        <v>30.83</v>
      </c>
      <c r="AA24" s="10">
        <v>32.22</v>
      </c>
      <c r="AB24" s="95">
        <v>13547200</v>
      </c>
      <c r="AC24" s="10">
        <v>32.1</v>
      </c>
      <c r="AD24" s="2">
        <f t="shared" si="1"/>
        <v>1.6499999999999986</v>
      </c>
      <c r="AE24" s="138">
        <f t="shared" si="2"/>
        <v>4.6284224250326078E-2</v>
      </c>
    </row>
    <row r="25" spans="1:31" x14ac:dyDescent="0.25">
      <c r="W25" s="133">
        <v>42675</v>
      </c>
      <c r="X25" s="10">
        <v>31.09</v>
      </c>
      <c r="Y25" s="10">
        <v>31.11</v>
      </c>
      <c r="Z25" s="10">
        <v>30.69</v>
      </c>
      <c r="AA25" s="10">
        <v>30.79</v>
      </c>
      <c r="AB25" s="95">
        <v>8520000</v>
      </c>
      <c r="AC25" s="10">
        <v>30.68</v>
      </c>
      <c r="AD25" s="2">
        <f t="shared" si="1"/>
        <v>0.41999999999999815</v>
      </c>
      <c r="AE25" s="138">
        <f t="shared" si="2"/>
        <v>-5.8327932598832843E-3</v>
      </c>
    </row>
    <row r="26" spans="1:31" x14ac:dyDescent="0.25">
      <c r="W26" s="133">
        <v>42674</v>
      </c>
      <c r="X26" s="10">
        <v>31.3</v>
      </c>
      <c r="Y26" s="10">
        <v>31.56</v>
      </c>
      <c r="Z26" s="10">
        <v>30.83</v>
      </c>
      <c r="AA26" s="10">
        <v>30.98</v>
      </c>
      <c r="AB26" s="95">
        <v>7550900</v>
      </c>
      <c r="AC26" s="10">
        <v>30.86</v>
      </c>
      <c r="AD26" s="2">
        <f t="shared" si="1"/>
        <v>0.73000000000000043</v>
      </c>
      <c r="AE26" s="138">
        <f t="shared" si="2"/>
        <v>-8.9916506101477278E-3</v>
      </c>
    </row>
    <row r="27" spans="1:31" x14ac:dyDescent="0.25">
      <c r="W27" s="133">
        <v>42671</v>
      </c>
      <c r="X27" s="10">
        <v>30.98</v>
      </c>
      <c r="Y27" s="10">
        <v>31.43</v>
      </c>
      <c r="Z27" s="10">
        <v>30.9</v>
      </c>
      <c r="AA27" s="10">
        <v>31.26</v>
      </c>
      <c r="AB27" s="95">
        <v>6796800</v>
      </c>
      <c r="AC27" s="10">
        <v>31.14</v>
      </c>
      <c r="AD27" s="2">
        <f t="shared" si="1"/>
        <v>0.53000000000000114</v>
      </c>
      <c r="AE27" s="138">
        <f t="shared" si="2"/>
        <v>7.7669902912622657E-3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118.5</v>
      </c>
      <c r="W28" s="133">
        <v>42670</v>
      </c>
      <c r="X28" s="10">
        <v>30.96</v>
      </c>
      <c r="Y28" s="10">
        <v>31.2</v>
      </c>
      <c r="Z28" s="10">
        <v>30.68</v>
      </c>
      <c r="AA28" s="10">
        <v>31.02</v>
      </c>
      <c r="AB28" s="95">
        <v>7767000</v>
      </c>
      <c r="AC28" s="10">
        <v>30.9</v>
      </c>
      <c r="AD28" s="2">
        <f t="shared" si="1"/>
        <v>0.51999999999999957</v>
      </c>
      <c r="AE28" s="138">
        <f t="shared" si="2"/>
        <v>3.5725885027606541E-3</v>
      </c>
    </row>
    <row r="29" spans="1:31" ht="15.75" thickBot="1" x14ac:dyDescent="0.3">
      <c r="A29" s="358" t="s">
        <v>201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42669</v>
      </c>
      <c r="X29" s="10">
        <v>30.79</v>
      </c>
      <c r="Y29" s="10">
        <v>31.13</v>
      </c>
      <c r="Z29" s="10">
        <v>30.75</v>
      </c>
      <c r="AA29" s="10">
        <v>30.9</v>
      </c>
      <c r="AB29" s="95">
        <v>4870400</v>
      </c>
      <c r="AC29" s="10">
        <v>30.79</v>
      </c>
      <c r="AD29" s="2">
        <f t="shared" si="1"/>
        <v>0.37999999999999901</v>
      </c>
      <c r="AE29" s="138">
        <f t="shared" si="2"/>
        <v>-3.2467532467539417E-4</v>
      </c>
    </row>
    <row r="30" spans="1:31" x14ac:dyDescent="0.25">
      <c r="W30" s="133">
        <v>42668</v>
      </c>
      <c r="X30" s="10">
        <v>31.06</v>
      </c>
      <c r="Y30" s="10">
        <v>31.06</v>
      </c>
      <c r="Z30" s="10">
        <v>30.86</v>
      </c>
      <c r="AA30" s="10">
        <v>30.91</v>
      </c>
      <c r="AB30" s="95">
        <v>4300300</v>
      </c>
      <c r="AC30" s="10">
        <v>30.8</v>
      </c>
      <c r="AD30" s="2">
        <f t="shared" si="1"/>
        <v>0.19999999999999929</v>
      </c>
      <c r="AE30" s="138">
        <f t="shared" si="2"/>
        <v>-8.3708950418543981E-3</v>
      </c>
    </row>
    <row r="31" spans="1:31" x14ac:dyDescent="0.25">
      <c r="W31" s="133">
        <v>42667</v>
      </c>
      <c r="X31" s="10">
        <v>30.85</v>
      </c>
      <c r="Y31" s="10">
        <v>31.29</v>
      </c>
      <c r="Z31" s="10">
        <v>30.84</v>
      </c>
      <c r="AA31" s="10">
        <v>31.18</v>
      </c>
      <c r="AB31" s="95">
        <v>5322000</v>
      </c>
      <c r="AC31" s="10">
        <v>31.06</v>
      </c>
      <c r="AD31" s="2">
        <f t="shared" si="1"/>
        <v>0.44999999999999929</v>
      </c>
      <c r="AE31" s="138">
        <f t="shared" si="2"/>
        <v>1.337683523654154E-2</v>
      </c>
    </row>
    <row r="32" spans="1:31" x14ac:dyDescent="0.25">
      <c r="W32" s="133">
        <v>42664</v>
      </c>
      <c r="X32" s="10">
        <v>30.98</v>
      </c>
      <c r="Y32" s="10">
        <v>31.09</v>
      </c>
      <c r="Z32" s="10">
        <v>30.65</v>
      </c>
      <c r="AA32" s="10">
        <v>30.76</v>
      </c>
      <c r="AB32" s="95">
        <v>8730300</v>
      </c>
      <c r="AC32" s="10">
        <v>30.65</v>
      </c>
      <c r="AD32" s="2">
        <f t="shared" si="1"/>
        <v>0.44000000000000128</v>
      </c>
      <c r="AE32" s="138">
        <f t="shared" si="2"/>
        <v>-5.1931191171697977E-3</v>
      </c>
    </row>
    <row r="33" spans="2:31" x14ac:dyDescent="0.25">
      <c r="W33" s="133">
        <v>42663</v>
      </c>
      <c r="X33" s="10">
        <v>31.03</v>
      </c>
      <c r="Y33" s="10">
        <v>31.16</v>
      </c>
      <c r="Z33" s="10">
        <v>30.79</v>
      </c>
      <c r="AA33" s="10">
        <v>30.92</v>
      </c>
      <c r="AB33" s="95">
        <v>8740800</v>
      </c>
      <c r="AC33" s="10">
        <v>30.81</v>
      </c>
      <c r="AD33" s="2">
        <f t="shared" si="1"/>
        <v>0.37000000000000099</v>
      </c>
      <c r="AE33" s="138">
        <f t="shared" si="2"/>
        <v>-2.5898348980253338E-3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42662</v>
      </c>
      <c r="X34" s="10">
        <v>30.49</v>
      </c>
      <c r="Y34" s="10">
        <v>31.06</v>
      </c>
      <c r="Z34" s="10">
        <v>30.26</v>
      </c>
      <c r="AA34" s="10">
        <v>31.01</v>
      </c>
      <c r="AB34" s="95">
        <v>10211800</v>
      </c>
      <c r="AC34" s="10">
        <v>30.89</v>
      </c>
      <c r="AD34" s="2">
        <f t="shared" si="1"/>
        <v>0.79999999999999716</v>
      </c>
      <c r="AE34" s="138">
        <f t="shared" si="2"/>
        <v>1.1791680314444886E-2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42661</v>
      </c>
      <c r="X35" s="10">
        <v>30.86</v>
      </c>
      <c r="Y35" s="10">
        <v>30.94</v>
      </c>
      <c r="Z35" s="10">
        <v>30.5</v>
      </c>
      <c r="AA35" s="10">
        <v>30.64</v>
      </c>
      <c r="AB35" s="95">
        <v>9959500</v>
      </c>
      <c r="AC35" s="10">
        <v>30.53</v>
      </c>
      <c r="AD35" s="2">
        <f t="shared" si="1"/>
        <v>0.44000000000000128</v>
      </c>
      <c r="AE35" s="138">
        <f t="shared" si="2"/>
        <v>-6.1848958333332593E-3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42660</v>
      </c>
      <c r="X36" s="10">
        <v>31.33</v>
      </c>
      <c r="Y36" s="10">
        <v>31.34</v>
      </c>
      <c r="Z36" s="10">
        <v>30.69</v>
      </c>
      <c r="AA36" s="10">
        <v>30.83</v>
      </c>
      <c r="AB36" s="95">
        <v>10576500</v>
      </c>
      <c r="AC36" s="10">
        <v>30.72</v>
      </c>
      <c r="AD36" s="2">
        <f t="shared" si="1"/>
        <v>0.64999999999999858</v>
      </c>
      <c r="AE36" s="138">
        <f t="shared" si="2"/>
        <v>-1.3804173354735161E-2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42657</v>
      </c>
      <c r="X37" s="10">
        <v>31.17</v>
      </c>
      <c r="Y37" s="10">
        <v>31.58</v>
      </c>
      <c r="Z37" s="10">
        <v>31.01</v>
      </c>
      <c r="AA37" s="10">
        <v>31.27</v>
      </c>
      <c r="AB37" s="95">
        <v>14820100</v>
      </c>
      <c r="AC37" s="10">
        <v>31.15</v>
      </c>
      <c r="AD37" s="2">
        <f t="shared" si="1"/>
        <v>0.56999999999999673</v>
      </c>
      <c r="AE37" s="138">
        <f t="shared" si="2"/>
        <v>4.5146726862301811E-3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42656</v>
      </c>
      <c r="X38" s="10">
        <v>31.07</v>
      </c>
      <c r="Y38" s="10">
        <v>31.17</v>
      </c>
      <c r="Z38" s="10">
        <v>30.6</v>
      </c>
      <c r="AA38" s="10">
        <v>31.13</v>
      </c>
      <c r="AB38" s="95">
        <v>14246300</v>
      </c>
      <c r="AC38" s="10">
        <v>31.01</v>
      </c>
      <c r="AD38" s="2">
        <f t="shared" si="1"/>
        <v>0.57000000000000028</v>
      </c>
      <c r="AE38" s="138">
        <f t="shared" si="2"/>
        <v>-1.2882447665055752E-3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42655</v>
      </c>
      <c r="X39" s="10">
        <v>30.24</v>
      </c>
      <c r="Y39" s="10">
        <v>31.44</v>
      </c>
      <c r="Z39" s="10">
        <v>29.97</v>
      </c>
      <c r="AA39" s="10">
        <v>31.17</v>
      </c>
      <c r="AB39" s="95">
        <v>31126500</v>
      </c>
      <c r="AC39" s="10">
        <v>31.05</v>
      </c>
      <c r="AD39" s="2">
        <f t="shared" si="1"/>
        <v>1.4700000000000024</v>
      </c>
      <c r="AE39" s="138">
        <f t="shared" si="2"/>
        <v>3.499999999999992E-2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9" t="s">
        <v>78</v>
      </c>
      <c r="P40" s="619"/>
      <c r="W40" s="133">
        <v>42654</v>
      </c>
      <c r="X40" s="10">
        <v>29.31</v>
      </c>
      <c r="Y40" s="10">
        <v>30.21</v>
      </c>
      <c r="Z40" s="10">
        <v>29.24</v>
      </c>
      <c r="AA40" s="10">
        <v>30.11</v>
      </c>
      <c r="AB40" s="95">
        <v>17782800</v>
      </c>
      <c r="AC40" s="10">
        <v>30</v>
      </c>
      <c r="AD40" s="2">
        <f t="shared" si="1"/>
        <v>0.97000000000000242</v>
      </c>
      <c r="AE40" s="138">
        <f t="shared" si="2"/>
        <v>3.662750518313751E-2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36.630000000000003</v>
      </c>
      <c r="Q41" s="2"/>
      <c r="W41" s="133">
        <v>42653</v>
      </c>
      <c r="X41" s="10">
        <v>29</v>
      </c>
      <c r="Y41" s="10">
        <v>29.39</v>
      </c>
      <c r="Z41" s="10">
        <v>28.95</v>
      </c>
      <c r="AA41" s="10">
        <v>29.05</v>
      </c>
      <c r="AB41" s="95">
        <v>7665700</v>
      </c>
      <c r="AC41" s="10">
        <v>28.94</v>
      </c>
      <c r="AD41" s="2">
        <f t="shared" si="1"/>
        <v>0.44000000000000128</v>
      </c>
      <c r="AE41" s="138">
        <f t="shared" si="2"/>
        <v>1.7307026652821911E-3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36.296999999999997</v>
      </c>
      <c r="Q42" s="2"/>
      <c r="T42" s="91" t="s">
        <v>113</v>
      </c>
      <c r="W42" s="133">
        <v>42650</v>
      </c>
      <c r="X42" s="10">
        <v>29.37</v>
      </c>
      <c r="Y42" s="10">
        <v>29.59</v>
      </c>
      <c r="Z42" s="10">
        <v>29</v>
      </c>
      <c r="AA42" s="10">
        <v>29</v>
      </c>
      <c r="AB42" s="95">
        <v>11322800</v>
      </c>
      <c r="AC42" s="10">
        <v>28.89</v>
      </c>
      <c r="AD42" s="2">
        <f t="shared" si="1"/>
        <v>0.58999999999999986</v>
      </c>
      <c r="AE42" s="138">
        <f t="shared" si="2"/>
        <v>-1.2645249487354793E-2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35.963999999999999</v>
      </c>
      <c r="Q43" s="2"/>
      <c r="T43" s="128" t="s">
        <v>98</v>
      </c>
      <c r="U43" s="98">
        <v>33.36</v>
      </c>
      <c r="W43" s="133">
        <v>42649</v>
      </c>
      <c r="X43" s="10">
        <v>28.75</v>
      </c>
      <c r="Y43" s="10">
        <v>29.6</v>
      </c>
      <c r="Z43" s="10">
        <v>28.71</v>
      </c>
      <c r="AA43" s="10">
        <v>29.37</v>
      </c>
      <c r="AB43" s="95">
        <v>17280800</v>
      </c>
      <c r="AC43" s="10">
        <v>29.26</v>
      </c>
      <c r="AD43" s="2">
        <f t="shared" si="1"/>
        <v>0.89000000000000057</v>
      </c>
      <c r="AE43" s="138">
        <f t="shared" si="2"/>
        <v>1.8447615732683609E-2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35.631</v>
      </c>
      <c r="Q44" s="2"/>
      <c r="T44" s="93" t="s">
        <v>99</v>
      </c>
      <c r="U44" s="88">
        <v>33.299999999999997</v>
      </c>
      <c r="W44" s="133">
        <v>42648</v>
      </c>
      <c r="X44" s="10">
        <v>28.97</v>
      </c>
      <c r="Y44" s="10">
        <v>29.11</v>
      </c>
      <c r="Z44" s="10">
        <v>28.76</v>
      </c>
      <c r="AA44" s="10">
        <v>28.84</v>
      </c>
      <c r="AB44" s="95">
        <v>27597900</v>
      </c>
      <c r="AC44" s="10">
        <v>28.73</v>
      </c>
      <c r="AD44" s="2">
        <f t="shared" si="1"/>
        <v>0.34999999999999787</v>
      </c>
      <c r="AE44" s="138">
        <f t="shared" si="2"/>
        <v>-5.5382485289027228E-3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35.298000000000002</v>
      </c>
      <c r="Q45" s="2"/>
      <c r="T45" s="93" t="s">
        <v>100</v>
      </c>
      <c r="U45" s="88" t="s">
        <v>637</v>
      </c>
      <c r="W45" s="133">
        <v>42647</v>
      </c>
      <c r="X45" s="10">
        <v>29.25</v>
      </c>
      <c r="Y45" s="10">
        <v>29.39</v>
      </c>
      <c r="Z45" s="10">
        <v>28.88</v>
      </c>
      <c r="AA45" s="10">
        <v>29</v>
      </c>
      <c r="AB45" s="95">
        <v>11173200</v>
      </c>
      <c r="AC45" s="10">
        <v>28.89</v>
      </c>
      <c r="AD45" s="2">
        <f t="shared" si="1"/>
        <v>0.51000000000000156</v>
      </c>
      <c r="AE45" s="138">
        <f t="shared" si="2"/>
        <v>-9.5989029825163108E-3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34.964999999999996</v>
      </c>
      <c r="Q46" s="2"/>
      <c r="T46" s="93" t="s">
        <v>101</v>
      </c>
      <c r="U46" s="88" t="s">
        <v>638</v>
      </c>
      <c r="W46" s="133">
        <v>42646</v>
      </c>
      <c r="X46" s="10">
        <v>29.57</v>
      </c>
      <c r="Y46" s="10">
        <v>29.69</v>
      </c>
      <c r="Z46" s="10">
        <v>29.25</v>
      </c>
      <c r="AA46" s="10">
        <v>29.28</v>
      </c>
      <c r="AB46" s="95">
        <v>7800200</v>
      </c>
      <c r="AC46" s="10">
        <v>29.17</v>
      </c>
      <c r="AD46" s="2">
        <f t="shared" si="1"/>
        <v>0.44000000000000128</v>
      </c>
      <c r="AE46" s="138">
        <f t="shared" si="2"/>
        <v>-1.3527223537368904E-2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34.631999999999998</v>
      </c>
      <c r="Q47" s="2"/>
      <c r="T47" s="93" t="s">
        <v>102</v>
      </c>
      <c r="U47" s="88">
        <v>35.5</v>
      </c>
      <c r="W47" s="133">
        <v>42643</v>
      </c>
      <c r="X47" s="10">
        <v>29.51</v>
      </c>
      <c r="Y47" s="10">
        <v>29.99</v>
      </c>
      <c r="Z47" s="10">
        <v>29.51</v>
      </c>
      <c r="AA47" s="10">
        <v>29.68</v>
      </c>
      <c r="AB47" s="95">
        <v>26199600</v>
      </c>
      <c r="AC47" s="10">
        <v>29.57</v>
      </c>
      <c r="AD47" s="2">
        <f t="shared" si="1"/>
        <v>0.47999999999999687</v>
      </c>
      <c r="AE47" s="138">
        <f t="shared" si="2"/>
        <v>6.1245321537937158E-3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34.298999999999999</v>
      </c>
      <c r="Q48" s="2"/>
      <c r="T48" s="93" t="s">
        <v>103</v>
      </c>
      <c r="U48" s="88">
        <v>0.54095800000000005</v>
      </c>
      <c r="W48" s="133">
        <v>42642</v>
      </c>
      <c r="X48" s="10">
        <v>29.84</v>
      </c>
      <c r="Y48" s="10">
        <v>29.86</v>
      </c>
      <c r="Z48" s="10">
        <v>29.49</v>
      </c>
      <c r="AA48" s="10">
        <v>29.5</v>
      </c>
      <c r="AB48" s="95">
        <v>12814500</v>
      </c>
      <c r="AC48" s="10">
        <v>29.39</v>
      </c>
      <c r="AD48" s="2">
        <f t="shared" si="1"/>
        <v>0.37000000000000099</v>
      </c>
      <c r="AE48" s="138">
        <f t="shared" si="2"/>
        <v>-1.1436259670366655E-2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33.966000000000001</v>
      </c>
      <c r="Q49" s="2"/>
      <c r="T49" s="93" t="s">
        <v>104</v>
      </c>
      <c r="U49" s="88" t="s">
        <v>639</v>
      </c>
      <c r="W49" s="133">
        <v>42641</v>
      </c>
      <c r="X49" s="10">
        <v>29.97</v>
      </c>
      <c r="Y49" s="10">
        <v>30.12</v>
      </c>
      <c r="Z49" s="10">
        <v>29.68</v>
      </c>
      <c r="AA49" s="10">
        <v>29.84</v>
      </c>
      <c r="AB49" s="95">
        <v>10820100</v>
      </c>
      <c r="AC49" s="10">
        <v>29.73</v>
      </c>
      <c r="AD49" s="2">
        <f t="shared" si="1"/>
        <v>0.44000000000000128</v>
      </c>
      <c r="AE49" s="138">
        <f t="shared" si="2"/>
        <v>-2.0140986908357972E-3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33.632999999999996</v>
      </c>
      <c r="Q50" s="2"/>
      <c r="T50" s="93"/>
      <c r="U50" s="88"/>
      <c r="W50" s="133">
        <v>42640</v>
      </c>
      <c r="X50" s="10">
        <v>30.05</v>
      </c>
      <c r="Y50" s="10">
        <v>30.17</v>
      </c>
      <c r="Z50" s="10">
        <v>29.84</v>
      </c>
      <c r="AA50" s="10">
        <v>29.9</v>
      </c>
      <c r="AB50" s="95">
        <v>9877300</v>
      </c>
      <c r="AC50" s="10">
        <v>29.79</v>
      </c>
      <c r="AD50" s="2">
        <f t="shared" si="1"/>
        <v>0.33000000000000185</v>
      </c>
      <c r="AE50" s="138">
        <f t="shared" si="2"/>
        <v>-6.0060060060059817E-3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33.299999999999997</v>
      </c>
      <c r="Q51" s="2"/>
      <c r="T51" s="93" t="s">
        <v>105</v>
      </c>
      <c r="U51" s="88" t="s">
        <v>640</v>
      </c>
      <c r="W51" s="133">
        <v>42639</v>
      </c>
      <c r="X51" s="10">
        <v>30.38</v>
      </c>
      <c r="Y51" s="10">
        <v>30.47</v>
      </c>
      <c r="Z51" s="10">
        <v>30.06</v>
      </c>
      <c r="AA51" s="10">
        <v>30.08</v>
      </c>
      <c r="AB51" s="95">
        <v>7379800</v>
      </c>
      <c r="AC51" s="10">
        <v>29.97</v>
      </c>
      <c r="AD51" s="2">
        <f t="shared" si="1"/>
        <v>0.41000000000000014</v>
      </c>
      <c r="AE51" s="138">
        <f t="shared" si="2"/>
        <v>-1.2195121951219523E-2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32.966999999999999</v>
      </c>
      <c r="Q52" s="2"/>
      <c r="T52" s="93" t="s">
        <v>106</v>
      </c>
      <c r="U52" s="88" t="s">
        <v>351</v>
      </c>
      <c r="W52" s="133">
        <v>42636</v>
      </c>
      <c r="X52" s="10">
        <v>30.79</v>
      </c>
      <c r="Y52" s="10">
        <v>30.9</v>
      </c>
      <c r="Z52" s="10">
        <v>30.44</v>
      </c>
      <c r="AA52" s="10">
        <v>30.45</v>
      </c>
      <c r="AB52" s="95">
        <v>8599300</v>
      </c>
      <c r="AC52" s="10">
        <v>30.34</v>
      </c>
      <c r="AD52" s="2">
        <f t="shared" si="1"/>
        <v>0.4599999999999973</v>
      </c>
      <c r="AE52" s="138">
        <f t="shared" si="2"/>
        <v>-9.7911227154047209E-3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32.633999999999993</v>
      </c>
      <c r="Q53" s="2"/>
      <c r="T53" s="93" t="s">
        <v>107</v>
      </c>
      <c r="U53" s="90">
        <v>16221727</v>
      </c>
      <c r="W53" s="133">
        <v>42635</v>
      </c>
      <c r="X53" s="10">
        <v>30.86</v>
      </c>
      <c r="Y53" s="10">
        <v>31.01</v>
      </c>
      <c r="Z53" s="10">
        <v>30.67</v>
      </c>
      <c r="AA53" s="10">
        <v>30.75</v>
      </c>
      <c r="AB53" s="95">
        <v>12273900</v>
      </c>
      <c r="AC53" s="10">
        <v>30.64</v>
      </c>
      <c r="AD53" s="2">
        <f t="shared" si="1"/>
        <v>0.33999999999999986</v>
      </c>
      <c r="AE53" s="138">
        <f t="shared" si="2"/>
        <v>-2.9287341360234587E-3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32.300999999999995</v>
      </c>
      <c r="T54" s="93" t="s">
        <v>110</v>
      </c>
      <c r="U54" s="90">
        <v>11375200</v>
      </c>
      <c r="W54" s="133">
        <v>42634</v>
      </c>
      <c r="X54" s="10">
        <v>31.17</v>
      </c>
      <c r="Y54" s="10">
        <v>31.25</v>
      </c>
      <c r="Z54" s="10">
        <v>30.62</v>
      </c>
      <c r="AA54" s="10">
        <v>30.84</v>
      </c>
      <c r="AB54" s="95">
        <v>12447100</v>
      </c>
      <c r="AC54" s="10">
        <v>30.73</v>
      </c>
      <c r="AD54" s="2">
        <f t="shared" si="1"/>
        <v>0.62999999999999901</v>
      </c>
      <c r="AE54" s="138">
        <f t="shared" si="2"/>
        <v>-7.7494349370358373E-3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31.967999999999996</v>
      </c>
      <c r="T55" s="93" t="s">
        <v>108</v>
      </c>
      <c r="U55" s="88" t="s">
        <v>641</v>
      </c>
      <c r="W55" s="133">
        <v>42633</v>
      </c>
      <c r="X55" s="10">
        <v>30.95</v>
      </c>
      <c r="Y55" s="10">
        <v>31.38</v>
      </c>
      <c r="Z55" s="10">
        <v>30.93</v>
      </c>
      <c r="AA55" s="10">
        <v>31.09</v>
      </c>
      <c r="AB55" s="95">
        <v>6114300</v>
      </c>
      <c r="AC55" s="10">
        <v>30.97</v>
      </c>
      <c r="AD55" s="2">
        <f t="shared" si="1"/>
        <v>0.44999999999999929</v>
      </c>
      <c r="AE55" s="138">
        <f t="shared" si="2"/>
        <v>9.4524119947847485E-3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31.634999999999994</v>
      </c>
      <c r="T56" s="93" t="s">
        <v>111</v>
      </c>
      <c r="U56" s="88">
        <v>15.79</v>
      </c>
      <c r="W56" s="133">
        <v>42632</v>
      </c>
      <c r="X56" s="10">
        <v>31.06</v>
      </c>
      <c r="Y56" s="10">
        <v>31.26</v>
      </c>
      <c r="Z56" s="10">
        <v>30.75</v>
      </c>
      <c r="AA56" s="10">
        <v>30.79</v>
      </c>
      <c r="AB56" s="95">
        <v>10628000</v>
      </c>
      <c r="AC56" s="10">
        <v>30.68</v>
      </c>
      <c r="AD56" s="2">
        <f t="shared" si="1"/>
        <v>0.51000000000000156</v>
      </c>
      <c r="AE56" s="138">
        <f t="shared" si="2"/>
        <v>-9.0439276485788644E-3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31.301999999999996</v>
      </c>
      <c r="T57" s="93" t="s">
        <v>112</v>
      </c>
      <c r="U57" s="88">
        <v>2.11</v>
      </c>
      <c r="W57" s="133">
        <v>42629</v>
      </c>
      <c r="X57" s="10">
        <v>31.3</v>
      </c>
      <c r="Y57" s="10">
        <v>31.35</v>
      </c>
      <c r="Z57" s="10">
        <v>30.84</v>
      </c>
      <c r="AA57" s="10">
        <v>31.08</v>
      </c>
      <c r="AB57" s="95">
        <v>11413900</v>
      </c>
      <c r="AC57" s="10">
        <v>30.96</v>
      </c>
      <c r="AD57" s="2">
        <f t="shared" si="1"/>
        <v>0.51000000000000156</v>
      </c>
      <c r="AE57" s="138">
        <f t="shared" si="2"/>
        <v>-5.4609701252810172E-3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30.968999999999998</v>
      </c>
      <c r="T58" s="93" t="s">
        <v>109</v>
      </c>
      <c r="U58" s="88" t="s">
        <v>642</v>
      </c>
      <c r="W58" s="133">
        <v>42628</v>
      </c>
      <c r="X58" s="10">
        <v>30.76</v>
      </c>
      <c r="Y58" s="10">
        <v>31.27</v>
      </c>
      <c r="Z58" s="10">
        <v>30.46</v>
      </c>
      <c r="AA58" s="10">
        <v>31.25</v>
      </c>
      <c r="AB58" s="95">
        <v>10378500</v>
      </c>
      <c r="AC58" s="10">
        <v>31.13</v>
      </c>
      <c r="AD58" s="2">
        <f t="shared" si="1"/>
        <v>0.80999999999999872</v>
      </c>
      <c r="AE58" s="138">
        <f t="shared" si="2"/>
        <v>1.7320261437908435E-2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30.635999999999999</v>
      </c>
      <c r="W59" s="133">
        <v>42627</v>
      </c>
      <c r="X59" s="10">
        <v>30.95</v>
      </c>
      <c r="Y59" s="10">
        <v>31.11</v>
      </c>
      <c r="Z59" s="10">
        <v>30.66</v>
      </c>
      <c r="AA59" s="10">
        <v>30.71</v>
      </c>
      <c r="AB59" s="95">
        <v>9834000</v>
      </c>
      <c r="AC59" s="10">
        <v>30.6</v>
      </c>
      <c r="AD59" s="2">
        <f t="shared" si="1"/>
        <v>0.44999999999999929</v>
      </c>
      <c r="AE59" s="138">
        <f t="shared" si="2"/>
        <v>-7.4602659746998423E-3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30.302999999999997</v>
      </c>
      <c r="W60" s="133">
        <v>42626</v>
      </c>
      <c r="X60" s="10">
        <v>30.81</v>
      </c>
      <c r="Y60" s="10">
        <v>31.16</v>
      </c>
      <c r="Z60" s="10">
        <v>30.45</v>
      </c>
      <c r="AA60" s="10">
        <v>30.95</v>
      </c>
      <c r="AB60" s="95">
        <v>14350900</v>
      </c>
      <c r="AC60" s="10">
        <v>30.83</v>
      </c>
      <c r="AD60" s="2">
        <f t="shared" si="1"/>
        <v>0.71000000000000085</v>
      </c>
      <c r="AE60" s="138">
        <f t="shared" si="2"/>
        <v>1.6244314489928247E-3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29.97</v>
      </c>
      <c r="W61" s="133">
        <v>42625</v>
      </c>
      <c r="X61" s="10">
        <v>31.41</v>
      </c>
      <c r="Y61" s="10">
        <v>31.53</v>
      </c>
      <c r="Z61" s="10">
        <v>30.7</v>
      </c>
      <c r="AA61" s="10">
        <v>30.89</v>
      </c>
      <c r="AB61" s="95">
        <v>20385000</v>
      </c>
      <c r="AC61" s="10">
        <v>30.78</v>
      </c>
      <c r="AD61" s="2">
        <f t="shared" si="1"/>
        <v>0.83000000000000185</v>
      </c>
      <c r="AE61" s="138">
        <f t="shared" si="2"/>
        <v>-1.9432940426887479E-2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42622</v>
      </c>
      <c r="X62" s="10">
        <v>31.05</v>
      </c>
      <c r="Y62" s="10">
        <v>31.91</v>
      </c>
      <c r="Z62" s="10">
        <v>31.05</v>
      </c>
      <c r="AA62" s="10">
        <v>31.51</v>
      </c>
      <c r="AB62" s="95">
        <v>19170200</v>
      </c>
      <c r="AC62" s="10">
        <v>31.39</v>
      </c>
      <c r="AD62" s="2">
        <f t="shared" si="1"/>
        <v>0.85999999999999943</v>
      </c>
      <c r="AE62" s="138">
        <f t="shared" si="2"/>
        <v>6.412311638345658E-3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42621</v>
      </c>
      <c r="X63" s="10">
        <v>31</v>
      </c>
      <c r="Y63" s="10">
        <v>31.73</v>
      </c>
      <c r="Z63" s="10">
        <v>30.7</v>
      </c>
      <c r="AA63" s="10">
        <v>31.31</v>
      </c>
      <c r="AB63" s="95">
        <v>18294900</v>
      </c>
      <c r="AC63" s="10">
        <v>31.19</v>
      </c>
      <c r="AD63" s="2">
        <f t="shared" si="1"/>
        <v>1.0300000000000011</v>
      </c>
      <c r="AE63" s="138">
        <f t="shared" si="2"/>
        <v>-3.2051282051270835E-4</v>
      </c>
    </row>
    <row r="64" spans="2:31" x14ac:dyDescent="0.25">
      <c r="B64" s="193">
        <v>42599</v>
      </c>
      <c r="C64" s="448">
        <v>500</v>
      </c>
      <c r="D64" s="525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42620</v>
      </c>
      <c r="X64" s="10">
        <v>31.66</v>
      </c>
      <c r="Y64" s="10">
        <v>31.75</v>
      </c>
      <c r="Z64" s="10">
        <v>31.1</v>
      </c>
      <c r="AA64" s="10">
        <v>31.32</v>
      </c>
      <c r="AB64" s="95">
        <v>19365500</v>
      </c>
      <c r="AC64" s="10">
        <v>31.2</v>
      </c>
      <c r="AD64" s="2">
        <f t="shared" si="1"/>
        <v>0.64999999999999858</v>
      </c>
      <c r="AE64" s="138">
        <f t="shared" si="2"/>
        <v>-4.1474654377880116E-2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42619</v>
      </c>
      <c r="X65" s="10">
        <v>32.58</v>
      </c>
      <c r="Y65" s="10">
        <v>32.71</v>
      </c>
      <c r="Z65" s="10">
        <v>32.17</v>
      </c>
      <c r="AA65" s="10">
        <v>32.67</v>
      </c>
      <c r="AB65" s="95">
        <v>6778400</v>
      </c>
      <c r="AC65" s="10">
        <v>32.549999999999997</v>
      </c>
      <c r="AD65" s="2">
        <f t="shared" si="1"/>
        <v>0.53999999999999915</v>
      </c>
      <c r="AE65" s="138">
        <f t="shared" si="2"/>
        <v>5.2501544163061631E-3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42615</v>
      </c>
      <c r="X66" s="10">
        <v>32.14</v>
      </c>
      <c r="Y66" s="10">
        <v>32.81</v>
      </c>
      <c r="Z66" s="10">
        <v>32.01</v>
      </c>
      <c r="AA66" s="10">
        <v>32.5</v>
      </c>
      <c r="AB66" s="95">
        <v>7494900</v>
      </c>
      <c r="AC66" s="10">
        <v>32.380000000000003</v>
      </c>
      <c r="AD66" s="2">
        <f t="shared" si="1"/>
        <v>0.80000000000000426</v>
      </c>
      <c r="AE66" s="138">
        <f t="shared" si="2"/>
        <v>1.6959798994975017E-2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42614</v>
      </c>
      <c r="X67" s="10">
        <v>32.1</v>
      </c>
      <c r="Y67" s="10">
        <v>32.15</v>
      </c>
      <c r="Z67" s="10">
        <v>31.81</v>
      </c>
      <c r="AA67" s="10">
        <v>31.96</v>
      </c>
      <c r="AB67" s="95">
        <v>7468400</v>
      </c>
      <c r="AC67" s="10">
        <v>31.84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42613</v>
      </c>
      <c r="X68" s="10">
        <v>32.159999999999997</v>
      </c>
      <c r="Y68" s="10">
        <v>32.29</v>
      </c>
      <c r="Z68" s="10">
        <v>31.91</v>
      </c>
      <c r="AA68" s="10">
        <v>31.99</v>
      </c>
      <c r="AB68" s="95">
        <v>9102800</v>
      </c>
      <c r="AC68" s="10">
        <v>31.87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5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5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5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99" si="113">C98*(E98-D98)</f>
        <v>648.8599999999991</v>
      </c>
      <c r="G98" s="40">
        <f t="shared" ref="G98:G99" si="114">D98*C98</f>
        <v>12271.14</v>
      </c>
      <c r="H98" s="231">
        <f t="shared" ref="H98:H99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7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7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7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2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42706</v>
      </c>
      <c r="X2" s="10">
        <v>12.58</v>
      </c>
      <c r="Y2" s="10">
        <v>12.58</v>
      </c>
      <c r="Z2" s="10">
        <v>12.15</v>
      </c>
      <c r="AA2" s="10">
        <v>12.24</v>
      </c>
      <c r="AB2" s="95">
        <v>38601600</v>
      </c>
      <c r="AC2" s="10">
        <v>12.24</v>
      </c>
      <c r="AD2" s="2">
        <f>Y2-Z2</f>
        <v>0.42999999999999972</v>
      </c>
      <c r="AE2" s="138">
        <f>AC2/AC3-1</f>
        <v>-1.5285599356395729E-2</v>
      </c>
    </row>
    <row r="3" spans="1:31" x14ac:dyDescent="0.25">
      <c r="A3" s="23" t="s">
        <v>71</v>
      </c>
      <c r="B3" s="472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s="1">
        <v>42705</v>
      </c>
      <c r="M3" s="44">
        <v>37.5</v>
      </c>
      <c r="O3" s="11" t="s">
        <v>58</v>
      </c>
      <c r="Q3" s="230">
        <f>IF(Q2=0, Q4, (F18-K18-M18)/Q2)</f>
        <v>11.423400000000001</v>
      </c>
      <c r="T3" s="1"/>
      <c r="W3" s="133">
        <v>42705</v>
      </c>
      <c r="X3" s="10">
        <v>12.23</v>
      </c>
      <c r="Y3" s="10">
        <v>12.8</v>
      </c>
      <c r="Z3" s="10">
        <v>12.18</v>
      </c>
      <c r="AA3" s="10">
        <v>12.43</v>
      </c>
      <c r="AB3" s="95">
        <v>95143600</v>
      </c>
      <c r="AC3" s="10">
        <v>12.43</v>
      </c>
      <c r="AD3" s="2">
        <f t="shared" ref="AD3:AD66" si="1">Y3-Z3</f>
        <v>0.62000000000000099</v>
      </c>
      <c r="AE3" s="138">
        <f t="shared" ref="AE3:AE66" si="2">AC3/AC4-1</f>
        <v>3.9297658862876172E-2</v>
      </c>
    </row>
    <row r="4" spans="1:31" x14ac:dyDescent="0.25">
      <c r="B4" s="472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12.24</v>
      </c>
      <c r="R4" s="524">
        <v>-1.5299999999999999E-2</v>
      </c>
      <c r="T4" s="163"/>
      <c r="W4" s="133">
        <v>42704</v>
      </c>
      <c r="X4" s="10">
        <v>11.97</v>
      </c>
      <c r="Y4" s="10">
        <v>12.14</v>
      </c>
      <c r="Z4" s="10">
        <v>11.92</v>
      </c>
      <c r="AA4" s="10">
        <v>11.96</v>
      </c>
      <c r="AB4" s="95">
        <v>47646200</v>
      </c>
      <c r="AC4" s="10">
        <v>11.96</v>
      </c>
      <c r="AD4" s="2">
        <f t="shared" si="1"/>
        <v>0.22000000000000064</v>
      </c>
      <c r="AE4" s="138">
        <f t="shared" si="2"/>
        <v>3.3557046979866278E-3</v>
      </c>
    </row>
    <row r="5" spans="1:31" x14ac:dyDescent="0.25">
      <c r="B5" s="472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2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2448</v>
      </c>
      <c r="W5" s="133">
        <v>42703</v>
      </c>
      <c r="X5" s="10">
        <v>11.93</v>
      </c>
      <c r="Y5" s="10">
        <v>12</v>
      </c>
      <c r="Z5" s="10">
        <v>11.87</v>
      </c>
      <c r="AA5" s="10">
        <v>11.92</v>
      </c>
      <c r="AB5" s="95">
        <v>23690800</v>
      </c>
      <c r="AC5" s="10">
        <v>11.92</v>
      </c>
      <c r="AD5" s="2">
        <f t="shared" si="1"/>
        <v>0.13000000000000078</v>
      </c>
      <c r="AE5" s="138">
        <f t="shared" si="2"/>
        <v>0</v>
      </c>
    </row>
    <row r="6" spans="1:31" x14ac:dyDescent="0.25">
      <c r="B6" s="472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2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2284.6800000000003</v>
      </c>
      <c r="W6" s="133">
        <v>42702</v>
      </c>
      <c r="X6" s="10">
        <v>12.02</v>
      </c>
      <c r="Y6" s="10">
        <v>12.05</v>
      </c>
      <c r="Z6" s="10">
        <v>11.89</v>
      </c>
      <c r="AA6" s="10">
        <v>11.92</v>
      </c>
      <c r="AB6" s="95">
        <v>24407200</v>
      </c>
      <c r="AC6" s="10">
        <v>11.92</v>
      </c>
      <c r="AD6" s="2">
        <f t="shared" si="1"/>
        <v>0.16000000000000014</v>
      </c>
      <c r="AE6" s="138">
        <f t="shared" si="2"/>
        <v>-9.966777408637828E-3</v>
      </c>
    </row>
    <row r="7" spans="1:31" x14ac:dyDescent="0.25">
      <c r="B7" s="472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163.31999999999971</v>
      </c>
      <c r="R7">
        <v>200</v>
      </c>
      <c r="W7" s="133">
        <v>42699</v>
      </c>
      <c r="X7" s="10">
        <v>11.95</v>
      </c>
      <c r="Y7" s="10">
        <v>12.06</v>
      </c>
      <c r="Z7" s="10">
        <v>11.93</v>
      </c>
      <c r="AA7" s="10">
        <v>12.04</v>
      </c>
      <c r="AB7" s="95">
        <v>11439600</v>
      </c>
      <c r="AC7" s="10">
        <v>12.04</v>
      </c>
      <c r="AD7" s="2">
        <f t="shared" si="1"/>
        <v>0.13000000000000078</v>
      </c>
      <c r="AE7" s="138">
        <f t="shared" si="2"/>
        <v>1.1764705882352899E-2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163.31999999999971</v>
      </c>
      <c r="W8" s="133">
        <v>42697</v>
      </c>
      <c r="X8" s="10">
        <v>11.9</v>
      </c>
      <c r="Y8" s="10">
        <v>12</v>
      </c>
      <c r="Z8" s="10">
        <v>11.85</v>
      </c>
      <c r="AA8" s="10">
        <v>11.9</v>
      </c>
      <c r="AB8" s="95">
        <v>22414000</v>
      </c>
      <c r="AC8" s="10">
        <v>11.9</v>
      </c>
      <c r="AD8" s="2">
        <f t="shared" si="1"/>
        <v>0.15000000000000036</v>
      </c>
      <c r="AE8" s="138">
        <f t="shared" si="2"/>
        <v>8.41042893187538E-4</v>
      </c>
    </row>
    <row r="9" spans="1:31" x14ac:dyDescent="0.25">
      <c r="H9" s="72"/>
      <c r="O9" s="11" t="s">
        <v>219</v>
      </c>
      <c r="Q9" s="138">
        <f>IF(Q2=0, 0, Q8/Q6)</f>
        <v>7.1484846893219045E-2</v>
      </c>
      <c r="W9" s="133">
        <v>42696</v>
      </c>
      <c r="X9" s="10">
        <v>11.76</v>
      </c>
      <c r="Y9" s="10">
        <v>11.91</v>
      </c>
      <c r="Z9" s="10">
        <v>11.73</v>
      </c>
      <c r="AA9" s="10">
        <v>11.89</v>
      </c>
      <c r="AB9" s="95">
        <v>24274700</v>
      </c>
      <c r="AC9" s="10">
        <v>11.89</v>
      </c>
      <c r="AD9" s="2">
        <f t="shared" si="1"/>
        <v>0.17999999999999972</v>
      </c>
      <c r="AE9" s="138">
        <f t="shared" si="2"/>
        <v>8.4817642069552335E-3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42695</v>
      </c>
      <c r="X10" s="10">
        <v>11.77</v>
      </c>
      <c r="Y10" s="10">
        <v>11.9</v>
      </c>
      <c r="Z10" s="10">
        <v>11.77</v>
      </c>
      <c r="AA10" s="10">
        <v>11.79</v>
      </c>
      <c r="AB10" s="95">
        <v>19508600</v>
      </c>
      <c r="AC10" s="10">
        <v>11.79</v>
      </c>
      <c r="AD10" s="2">
        <f t="shared" si="1"/>
        <v>0.13000000000000078</v>
      </c>
      <c r="AE10" s="138">
        <f t="shared" si="2"/>
        <v>2.5510204081631294E-3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4.8300000000000003E-2</v>
      </c>
      <c r="W11" s="133">
        <v>42692</v>
      </c>
      <c r="X11" s="10">
        <v>11.87</v>
      </c>
      <c r="Y11" s="10">
        <v>11.9</v>
      </c>
      <c r="Z11" s="10">
        <v>11.73</v>
      </c>
      <c r="AA11" s="10">
        <v>11.76</v>
      </c>
      <c r="AB11" s="95">
        <v>30662000</v>
      </c>
      <c r="AC11" s="10">
        <v>11.76</v>
      </c>
      <c r="AD11" s="2">
        <f t="shared" si="1"/>
        <v>0.16999999999999993</v>
      </c>
      <c r="AE11" s="138">
        <f t="shared" si="2"/>
        <v>-9.2670598146588068E-3</v>
      </c>
    </row>
    <row r="12" spans="1:31" x14ac:dyDescent="0.25">
      <c r="H12" s="72"/>
      <c r="W12" s="133">
        <v>42691</v>
      </c>
      <c r="X12" s="10">
        <v>11.9</v>
      </c>
      <c r="Y12" s="10">
        <v>11.96</v>
      </c>
      <c r="Z12" s="10">
        <v>11.78</v>
      </c>
      <c r="AA12" s="10">
        <v>11.87</v>
      </c>
      <c r="AB12" s="95">
        <v>38502500</v>
      </c>
      <c r="AC12" s="10">
        <v>11.87</v>
      </c>
      <c r="AD12" s="2">
        <f t="shared" si="1"/>
        <v>0.18000000000000149</v>
      </c>
      <c r="AE12" s="138">
        <f t="shared" si="2"/>
        <v>-1.0833333333333361E-2</v>
      </c>
    </row>
    <row r="13" spans="1:31" x14ac:dyDescent="0.25">
      <c r="H13" s="72"/>
      <c r="W13" s="133">
        <v>42690</v>
      </c>
      <c r="X13" s="10">
        <v>12</v>
      </c>
      <c r="Y13" s="10">
        <v>12.05</v>
      </c>
      <c r="Z13" s="10">
        <v>11.92</v>
      </c>
      <c r="AA13" s="10">
        <v>12</v>
      </c>
      <c r="AB13" s="95">
        <v>25195500</v>
      </c>
      <c r="AC13" s="10">
        <v>12</v>
      </c>
      <c r="AD13" s="2">
        <f t="shared" si="1"/>
        <v>0.13000000000000078</v>
      </c>
      <c r="AE13" s="138">
        <f t="shared" si="2"/>
        <v>-3.3222591362125353E-3</v>
      </c>
    </row>
    <row r="14" spans="1:31" x14ac:dyDescent="0.25">
      <c r="H14" s="72"/>
      <c r="W14" s="133">
        <v>42689</v>
      </c>
      <c r="X14" s="10">
        <v>12.06</v>
      </c>
      <c r="Y14" s="10">
        <v>12.14</v>
      </c>
      <c r="Z14" s="10">
        <v>11.95</v>
      </c>
      <c r="AA14" s="10">
        <v>12.04</v>
      </c>
      <c r="AB14" s="95">
        <v>31498500</v>
      </c>
      <c r="AC14" s="10">
        <v>12.04</v>
      </c>
      <c r="AD14" s="2">
        <f t="shared" si="1"/>
        <v>0.19000000000000128</v>
      </c>
      <c r="AE14" s="138">
        <f t="shared" si="2"/>
        <v>-1.6583747927032544E-3</v>
      </c>
    </row>
    <row r="15" spans="1:31" x14ac:dyDescent="0.25">
      <c r="H15" s="72"/>
      <c r="W15" s="133">
        <v>42688</v>
      </c>
      <c r="X15" s="10">
        <v>12.27</v>
      </c>
      <c r="Y15" s="10">
        <v>12.5</v>
      </c>
      <c r="Z15" s="10">
        <v>12.02</v>
      </c>
      <c r="AA15" s="10">
        <v>12.06</v>
      </c>
      <c r="AB15" s="95">
        <v>56109900</v>
      </c>
      <c r="AC15" s="10">
        <v>12.06</v>
      </c>
      <c r="AD15" s="2">
        <f t="shared" si="1"/>
        <v>0.48000000000000043</v>
      </c>
      <c r="AE15" s="138">
        <f t="shared" si="2"/>
        <v>-1.7915309446253969E-2</v>
      </c>
    </row>
    <row r="16" spans="1:31" x14ac:dyDescent="0.25">
      <c r="H16" s="72"/>
      <c r="W16" s="133">
        <v>42685</v>
      </c>
      <c r="X16" s="10">
        <v>11.88</v>
      </c>
      <c r="Y16" s="10">
        <v>12.4</v>
      </c>
      <c r="Z16" s="10">
        <v>11.84</v>
      </c>
      <c r="AA16" s="10">
        <v>12.28</v>
      </c>
      <c r="AB16" s="95">
        <v>79135100</v>
      </c>
      <c r="AC16" s="10">
        <v>12.28</v>
      </c>
      <c r="AD16" s="2">
        <f t="shared" si="1"/>
        <v>0.5600000000000005</v>
      </c>
      <c r="AE16" s="138">
        <f t="shared" si="2"/>
        <v>2.8475711892797406E-2</v>
      </c>
    </row>
    <row r="17" spans="1:31" x14ac:dyDescent="0.25">
      <c r="H17" s="72"/>
      <c r="W17" s="133">
        <v>42684</v>
      </c>
      <c r="X17" s="10">
        <v>11.58</v>
      </c>
      <c r="Y17" s="10">
        <v>11.98</v>
      </c>
      <c r="Z17" s="10">
        <v>11.58</v>
      </c>
      <c r="AA17" s="10">
        <v>11.94</v>
      </c>
      <c r="AB17" s="95">
        <v>52756500</v>
      </c>
      <c r="AC17" s="10">
        <v>11.94</v>
      </c>
      <c r="AD17" s="2">
        <f t="shared" si="1"/>
        <v>0.40000000000000036</v>
      </c>
      <c r="AE17" s="138">
        <f t="shared" si="2"/>
        <v>3.1088082901554293E-2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82.5</v>
      </c>
      <c r="W18" s="133">
        <v>42683</v>
      </c>
      <c r="X18" s="10">
        <v>11.15</v>
      </c>
      <c r="Y18" s="10">
        <v>11.63</v>
      </c>
      <c r="Z18" s="10">
        <v>11.07</v>
      </c>
      <c r="AA18" s="10">
        <v>11.58</v>
      </c>
      <c r="AB18" s="95">
        <v>60625700</v>
      </c>
      <c r="AC18" s="10">
        <v>11.58</v>
      </c>
      <c r="AD18" s="2">
        <f t="shared" si="1"/>
        <v>0.5600000000000005</v>
      </c>
      <c r="AE18" s="138">
        <f t="shared" si="2"/>
        <v>8.7108013937282625E-3</v>
      </c>
    </row>
    <row r="19" spans="1:31" ht="15.75" thickBot="1" x14ac:dyDescent="0.3">
      <c r="A19" s="358" t="s">
        <v>201</v>
      </c>
      <c r="B19" s="359"/>
      <c r="C19" s="360">
        <f>SumByColor($A$19,C2:C17)</f>
        <v>600</v>
      </c>
      <c r="D19" s="360"/>
      <c r="E19" s="360"/>
      <c r="F19" s="361">
        <f>SumByColor($A$19,F2:F17)</f>
        <v>7642</v>
      </c>
      <c r="G19" s="360"/>
      <c r="H19" s="360">
        <f>SumByColor($A$19,H2:H17)</f>
        <v>600</v>
      </c>
      <c r="I19" s="360"/>
      <c r="J19" s="360"/>
      <c r="K19" s="361">
        <f>SumByColor($A$19,K2:K17)</f>
        <v>7610</v>
      </c>
      <c r="L19" s="360"/>
      <c r="M19" s="361">
        <f t="shared" ref="M19" si="3">SumByColor($A$19,M2:M17)</f>
        <v>82</v>
      </c>
      <c r="W19" s="133">
        <v>42682</v>
      </c>
      <c r="X19" s="10">
        <v>11.5</v>
      </c>
      <c r="Y19" s="10">
        <v>11.51</v>
      </c>
      <c r="Z19" s="10">
        <v>11.35</v>
      </c>
      <c r="AA19" s="10">
        <v>11.48</v>
      </c>
      <c r="AB19" s="95">
        <v>28456100</v>
      </c>
      <c r="AC19" s="10">
        <v>11.48</v>
      </c>
      <c r="AD19" s="2">
        <f t="shared" si="1"/>
        <v>0.16000000000000014</v>
      </c>
      <c r="AE19" s="138">
        <f t="shared" si="2"/>
        <v>-8.6355785837650689E-3</v>
      </c>
    </row>
    <row r="20" spans="1:31" x14ac:dyDescent="0.25">
      <c r="W20" s="133">
        <v>42681</v>
      </c>
      <c r="X20" s="10">
        <v>11.52</v>
      </c>
      <c r="Y20" s="10">
        <v>11.62</v>
      </c>
      <c r="Z20" s="10">
        <v>11.39</v>
      </c>
      <c r="AA20" s="10">
        <v>11.58</v>
      </c>
      <c r="AB20" s="95">
        <v>25120700</v>
      </c>
      <c r="AC20" s="10">
        <v>11.58</v>
      </c>
      <c r="AD20" s="2">
        <f t="shared" si="1"/>
        <v>0.22999999999999865</v>
      </c>
      <c r="AE20" s="138">
        <f t="shared" si="2"/>
        <v>2.1164021164021163E-2</v>
      </c>
    </row>
    <row r="21" spans="1:31" x14ac:dyDescent="0.25">
      <c r="W21" s="133">
        <v>42678</v>
      </c>
      <c r="X21" s="10">
        <v>11.31</v>
      </c>
      <c r="Y21" s="10">
        <v>11.5</v>
      </c>
      <c r="Z21" s="10">
        <v>11.3</v>
      </c>
      <c r="AA21" s="10">
        <v>11.34</v>
      </c>
      <c r="AB21" s="95">
        <v>24752400</v>
      </c>
      <c r="AC21" s="10">
        <v>11.34</v>
      </c>
      <c r="AD21" s="2">
        <f t="shared" si="1"/>
        <v>0.19999999999999929</v>
      </c>
      <c r="AE21" s="138">
        <f t="shared" si="2"/>
        <v>-8.810572687224516E-4</v>
      </c>
    </row>
    <row r="22" spans="1:31" x14ac:dyDescent="0.25">
      <c r="W22" s="133">
        <v>42677</v>
      </c>
      <c r="X22" s="10">
        <v>11.39</v>
      </c>
      <c r="Y22" s="10">
        <v>11.46</v>
      </c>
      <c r="Z22" s="10">
        <v>11.27</v>
      </c>
      <c r="AA22" s="10">
        <v>11.35</v>
      </c>
      <c r="AB22" s="95">
        <v>38651500</v>
      </c>
      <c r="AC22" s="10">
        <v>11.35</v>
      </c>
      <c r="AD22" s="2">
        <f t="shared" si="1"/>
        <v>0.19000000000000128</v>
      </c>
      <c r="AE22" s="138">
        <f t="shared" si="2"/>
        <v>-4.3859649122807154E-3</v>
      </c>
    </row>
    <row r="23" spans="1:31" x14ac:dyDescent="0.25">
      <c r="W23" s="133">
        <v>42676</v>
      </c>
      <c r="X23" s="10">
        <v>11.51</v>
      </c>
      <c r="Y23" s="10">
        <v>11.56</v>
      </c>
      <c r="Z23" s="10">
        <v>11.36</v>
      </c>
      <c r="AA23" s="10">
        <v>11.4</v>
      </c>
      <c r="AB23" s="95">
        <v>36229400</v>
      </c>
      <c r="AC23" s="10">
        <v>11.4</v>
      </c>
      <c r="AD23" s="2">
        <f t="shared" si="1"/>
        <v>0.20000000000000107</v>
      </c>
      <c r="AE23" s="138">
        <f t="shared" si="2"/>
        <v>-1.8087855297157507E-2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11.78</v>
      </c>
      <c r="Y24" s="10">
        <v>11.84</v>
      </c>
      <c r="Z24" s="10">
        <v>11.5</v>
      </c>
      <c r="AA24" s="10">
        <v>11.61</v>
      </c>
      <c r="AB24" s="95">
        <v>35613600</v>
      </c>
      <c r="AC24" s="10">
        <v>11.61</v>
      </c>
      <c r="AD24" s="2">
        <f t="shared" si="1"/>
        <v>0.33999999999999986</v>
      </c>
      <c r="AE24" s="138">
        <f t="shared" si="2"/>
        <v>-1.1073253833049468E-2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42674</v>
      </c>
      <c r="X25" s="10">
        <v>11.75</v>
      </c>
      <c r="Y25" s="10">
        <v>11.81</v>
      </c>
      <c r="Z25" s="10">
        <v>11.69</v>
      </c>
      <c r="AA25" s="10">
        <v>11.74</v>
      </c>
      <c r="AB25" s="95">
        <v>31898400</v>
      </c>
      <c r="AC25" s="10">
        <v>11.74</v>
      </c>
      <c r="AD25" s="2">
        <f t="shared" si="1"/>
        <v>0.12000000000000099</v>
      </c>
      <c r="AE25" s="138">
        <f t="shared" si="2"/>
        <v>1.7064846416381396E-3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42671</v>
      </c>
      <c r="X26" s="10">
        <v>11.74</v>
      </c>
      <c r="Y26" s="10">
        <v>11.85</v>
      </c>
      <c r="Z26" s="10">
        <v>11.63</v>
      </c>
      <c r="AA26" s="10">
        <v>11.72</v>
      </c>
      <c r="AB26" s="95">
        <v>37142400</v>
      </c>
      <c r="AC26" s="10">
        <v>11.72</v>
      </c>
      <c r="AD26" s="2">
        <f t="shared" si="1"/>
        <v>0.21999999999999886</v>
      </c>
      <c r="AE26" s="138">
        <f t="shared" si="2"/>
        <v>-1.7035775127768327E-3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42670</v>
      </c>
      <c r="X27" s="10">
        <v>11.81</v>
      </c>
      <c r="Y27" s="10">
        <v>11.83</v>
      </c>
      <c r="Z27" s="10">
        <v>11.6</v>
      </c>
      <c r="AA27" s="10">
        <v>11.74</v>
      </c>
      <c r="AB27" s="95">
        <v>48402000</v>
      </c>
      <c r="AC27" s="10">
        <v>11.74</v>
      </c>
      <c r="AD27" s="2">
        <f t="shared" si="1"/>
        <v>0.23000000000000043</v>
      </c>
      <c r="AE27" s="138">
        <f t="shared" si="2"/>
        <v>-1.1784511784511786E-2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42669</v>
      </c>
      <c r="X28" s="10">
        <v>11.8</v>
      </c>
      <c r="Y28" s="10">
        <v>11.93</v>
      </c>
      <c r="Z28" s="10">
        <v>11.76</v>
      </c>
      <c r="AA28" s="10">
        <v>11.88</v>
      </c>
      <c r="AB28" s="95">
        <v>36219900</v>
      </c>
      <c r="AC28" s="10">
        <v>11.88</v>
      </c>
      <c r="AD28" s="2">
        <f t="shared" si="1"/>
        <v>0.16999999999999993</v>
      </c>
      <c r="AE28" s="138">
        <f t="shared" si="2"/>
        <v>2.5316455696202667E-3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42668</v>
      </c>
      <c r="X29" s="10">
        <v>12.05</v>
      </c>
      <c r="Y29" s="10">
        <v>12.1</v>
      </c>
      <c r="Z29" s="10">
        <v>11.76</v>
      </c>
      <c r="AA29" s="10">
        <v>11.85</v>
      </c>
      <c r="AB29" s="95">
        <v>42486000</v>
      </c>
      <c r="AC29" s="10">
        <v>11.85</v>
      </c>
      <c r="AD29" s="2">
        <f t="shared" si="1"/>
        <v>0.33999999999999986</v>
      </c>
      <c r="AE29" s="138" t="e">
        <f t="shared" si="2"/>
        <v>#DIV/0!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42668</v>
      </c>
      <c r="X30" s="10" t="s">
        <v>182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42667</v>
      </c>
      <c r="X31" s="10">
        <v>12.06</v>
      </c>
      <c r="Y31" s="10">
        <v>12.2</v>
      </c>
      <c r="Z31" s="10">
        <v>12.06</v>
      </c>
      <c r="AA31" s="10">
        <v>12.19</v>
      </c>
      <c r="AB31" s="95">
        <v>33733600</v>
      </c>
      <c r="AC31" s="10">
        <v>12.04</v>
      </c>
      <c r="AD31" s="2">
        <f t="shared" si="1"/>
        <v>0.13999999999999879</v>
      </c>
      <c r="AE31" s="138">
        <f t="shared" si="2"/>
        <v>1.4321819713563499E-2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42664</v>
      </c>
      <c r="X32" s="10">
        <v>11.93</v>
      </c>
      <c r="Y32" s="10">
        <v>12.04</v>
      </c>
      <c r="Z32" s="10">
        <v>11.85</v>
      </c>
      <c r="AA32" s="10">
        <v>12.02</v>
      </c>
      <c r="AB32" s="95">
        <v>24364200</v>
      </c>
      <c r="AC32" s="10">
        <v>11.87</v>
      </c>
      <c r="AD32" s="2">
        <f t="shared" si="1"/>
        <v>0.1899999999999995</v>
      </c>
      <c r="AE32" s="138">
        <f t="shared" si="2"/>
        <v>4.230118443316222E-3</v>
      </c>
    </row>
    <row r="33" spans="2:31" x14ac:dyDescent="0.25">
      <c r="B33" s="193">
        <v>42545</v>
      </c>
      <c r="C33" s="454">
        <v>250</v>
      </c>
      <c r="D33" s="456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42663</v>
      </c>
      <c r="X33" s="10">
        <v>12.02</v>
      </c>
      <c r="Y33" s="10">
        <v>12.03</v>
      </c>
      <c r="Z33" s="10">
        <v>11.9</v>
      </c>
      <c r="AA33" s="10">
        <v>11.97</v>
      </c>
      <c r="AB33" s="95">
        <v>18116000</v>
      </c>
      <c r="AC33" s="10">
        <v>11.82</v>
      </c>
      <c r="AD33" s="2">
        <f t="shared" si="1"/>
        <v>0.12999999999999901</v>
      </c>
      <c r="AE33" s="138">
        <f t="shared" si="2"/>
        <v>-3.3726812816188279E-3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42662</v>
      </c>
      <c r="X34" s="10">
        <v>11.89</v>
      </c>
      <c r="Y34" s="10">
        <v>12.05</v>
      </c>
      <c r="Z34" s="10">
        <v>11.88</v>
      </c>
      <c r="AA34" s="10">
        <v>12.01</v>
      </c>
      <c r="AB34" s="95">
        <v>26094000</v>
      </c>
      <c r="AC34" s="10">
        <v>11.86</v>
      </c>
      <c r="AD34" s="2">
        <f t="shared" si="1"/>
        <v>0.16999999999999993</v>
      </c>
      <c r="AE34" s="138">
        <f t="shared" si="2"/>
        <v>1.0221465076660996E-2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42661</v>
      </c>
      <c r="X35" s="10">
        <v>11.92</v>
      </c>
      <c r="Y35" s="10">
        <v>11.93</v>
      </c>
      <c r="Z35" s="10">
        <v>11.71</v>
      </c>
      <c r="AA35" s="10">
        <v>11.89</v>
      </c>
      <c r="AB35" s="95">
        <v>39911300</v>
      </c>
      <c r="AC35" s="10">
        <v>11.74</v>
      </c>
      <c r="AD35" s="2">
        <f t="shared" si="1"/>
        <v>0.21999999999999886</v>
      </c>
      <c r="AE35" s="138">
        <f t="shared" si="2"/>
        <v>8.5251491901106036E-4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42660</v>
      </c>
      <c r="X36" s="10">
        <v>11.91</v>
      </c>
      <c r="Y36" s="10">
        <v>12</v>
      </c>
      <c r="Z36" s="10">
        <v>11.88</v>
      </c>
      <c r="AA36" s="10">
        <v>11.88</v>
      </c>
      <c r="AB36" s="95">
        <v>19875000</v>
      </c>
      <c r="AC36" s="10">
        <v>11.73</v>
      </c>
      <c r="AD36" s="2">
        <f t="shared" si="1"/>
        <v>0.11999999999999922</v>
      </c>
      <c r="AE36" s="138">
        <f t="shared" si="2"/>
        <v>-2.5510204081632404E-3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42657</v>
      </c>
      <c r="X37" s="10">
        <v>11.96</v>
      </c>
      <c r="Y37" s="10">
        <v>12</v>
      </c>
      <c r="Z37" s="10">
        <v>11.89</v>
      </c>
      <c r="AA37" s="10">
        <v>11.91</v>
      </c>
      <c r="AB37" s="95">
        <v>25775700</v>
      </c>
      <c r="AC37" s="10">
        <v>11.76</v>
      </c>
      <c r="AD37" s="2">
        <f t="shared" si="1"/>
        <v>0.10999999999999943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42656</v>
      </c>
      <c r="X38" s="10">
        <v>11.91</v>
      </c>
      <c r="Y38" s="10">
        <v>11.91</v>
      </c>
      <c r="Z38" s="10">
        <v>11.69</v>
      </c>
      <c r="AA38" s="10">
        <v>11.91</v>
      </c>
      <c r="AB38" s="95">
        <v>39904200</v>
      </c>
      <c r="AC38" s="10">
        <v>11.76</v>
      </c>
      <c r="AD38" s="2">
        <f t="shared" si="1"/>
        <v>0.22000000000000064</v>
      </c>
      <c r="AE38" s="138">
        <f t="shared" si="2"/>
        <v>-4.2337002540220325E-3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42655</v>
      </c>
      <c r="X39" s="10">
        <v>12</v>
      </c>
      <c r="Y39" s="10">
        <v>12.01</v>
      </c>
      <c r="Z39" s="10">
        <v>11.94</v>
      </c>
      <c r="AA39" s="10">
        <v>11.96</v>
      </c>
      <c r="AB39" s="95">
        <v>20627000</v>
      </c>
      <c r="AC39" s="10">
        <v>11.81</v>
      </c>
      <c r="AD39" s="2">
        <f t="shared" si="1"/>
        <v>7.0000000000000284E-2</v>
      </c>
      <c r="AE39" s="138">
        <f t="shared" si="2"/>
        <v>-2.5337837837837718E-3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9" t="s">
        <v>78</v>
      </c>
      <c r="P40" s="619"/>
      <c r="W40" s="133">
        <v>42654</v>
      </c>
      <c r="X40" s="10">
        <v>12.17</v>
      </c>
      <c r="Y40" s="10">
        <v>12.17</v>
      </c>
      <c r="Z40" s="10">
        <v>11.91</v>
      </c>
      <c r="AA40" s="10">
        <v>11.99</v>
      </c>
      <c r="AB40" s="95">
        <v>40053500</v>
      </c>
      <c r="AC40" s="10">
        <v>11.84</v>
      </c>
      <c r="AD40" s="2">
        <f t="shared" si="1"/>
        <v>0.25999999999999979</v>
      </c>
      <c r="AE40" s="138">
        <f t="shared" si="2"/>
        <v>-1.0860484544695126E-2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13.464000000000002</v>
      </c>
      <c r="Q41" s="2"/>
      <c r="W41" s="133">
        <v>42653</v>
      </c>
      <c r="X41" s="10">
        <v>12.35</v>
      </c>
      <c r="Y41" s="10">
        <v>12.38</v>
      </c>
      <c r="Z41" s="10">
        <v>12.1</v>
      </c>
      <c r="AA41" s="10">
        <v>12.12</v>
      </c>
      <c r="AB41" s="95">
        <v>24951400</v>
      </c>
      <c r="AC41" s="10">
        <v>11.97</v>
      </c>
      <c r="AD41" s="2">
        <f t="shared" si="1"/>
        <v>0.28000000000000114</v>
      </c>
      <c r="AE41" s="138">
        <f t="shared" si="2"/>
        <v>-1.4003294892915963E-2</v>
      </c>
    </row>
    <row r="42" spans="2:31" ht="20.25" thickBot="1" x14ac:dyDescent="0.35">
      <c r="B42" s="193">
        <v>42577</v>
      </c>
      <c r="C42" s="454">
        <v>250</v>
      </c>
      <c r="D42" s="456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7" t="s">
        <v>285</v>
      </c>
      <c r="O42" s="83">
        <v>1.0900000000000001</v>
      </c>
      <c r="P42" s="83">
        <f t="shared" ref="P42:P61" si="25">O42*$Q$4</f>
        <v>13.341600000000001</v>
      </c>
      <c r="Q42" s="2"/>
      <c r="T42" s="91" t="s">
        <v>113</v>
      </c>
      <c r="W42" s="133">
        <v>42650</v>
      </c>
      <c r="X42" s="10">
        <v>12.39</v>
      </c>
      <c r="Y42" s="10">
        <v>12.42</v>
      </c>
      <c r="Z42" s="10">
        <v>12.2</v>
      </c>
      <c r="AA42" s="10">
        <v>12.29</v>
      </c>
      <c r="AB42" s="95">
        <v>22093200</v>
      </c>
      <c r="AC42" s="10">
        <v>12.14</v>
      </c>
      <c r="AD42" s="2">
        <f t="shared" si="1"/>
        <v>0.22000000000000064</v>
      </c>
      <c r="AE42" s="138">
        <f t="shared" si="2"/>
        <v>-8.1699346405228468E-3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13.219200000000001</v>
      </c>
      <c r="Q43" s="2"/>
      <c r="T43" s="128" t="s">
        <v>98</v>
      </c>
      <c r="U43" s="98">
        <v>12.43</v>
      </c>
      <c r="W43" s="133">
        <v>42649</v>
      </c>
      <c r="X43" s="10">
        <v>12.43</v>
      </c>
      <c r="Y43" s="10">
        <v>12.51</v>
      </c>
      <c r="Z43" s="10">
        <v>12.33</v>
      </c>
      <c r="AA43" s="10">
        <v>12.39</v>
      </c>
      <c r="AB43" s="95">
        <v>25880900</v>
      </c>
      <c r="AC43" s="10">
        <v>12.24</v>
      </c>
      <c r="AD43" s="2">
        <f t="shared" si="1"/>
        <v>0.17999999999999972</v>
      </c>
      <c r="AE43" s="138">
        <f t="shared" si="2"/>
        <v>-7.2992700729926918E-3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13.096800000000002</v>
      </c>
      <c r="Q44" s="2"/>
      <c r="T44" s="93" t="s">
        <v>99</v>
      </c>
      <c r="U44" s="88">
        <v>12.58</v>
      </c>
      <c r="W44" s="133">
        <v>42648</v>
      </c>
      <c r="X44" s="10">
        <v>12.22</v>
      </c>
      <c r="Y44" s="10">
        <v>12.53</v>
      </c>
      <c r="Z44" s="10">
        <v>12.22</v>
      </c>
      <c r="AA44" s="10">
        <v>12.48</v>
      </c>
      <c r="AB44" s="95">
        <v>55529100</v>
      </c>
      <c r="AC44" s="10">
        <v>12.33</v>
      </c>
      <c r="AD44" s="2">
        <f t="shared" si="1"/>
        <v>0.30999999999999872</v>
      </c>
      <c r="AE44" s="138">
        <f t="shared" si="2"/>
        <v>2.3236514522821494E-2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12.974400000000001</v>
      </c>
      <c r="Q45" s="2"/>
      <c r="T45" s="93" t="s">
        <v>100</v>
      </c>
      <c r="U45" s="88" t="s">
        <v>626</v>
      </c>
      <c r="W45" s="133">
        <v>42647</v>
      </c>
      <c r="X45" s="10">
        <v>12.11</v>
      </c>
      <c r="Y45" s="10">
        <v>12.25</v>
      </c>
      <c r="Z45" s="10">
        <v>12.09</v>
      </c>
      <c r="AA45" s="10">
        <v>12.2</v>
      </c>
      <c r="AB45" s="95">
        <v>23948700</v>
      </c>
      <c r="AC45" s="10">
        <v>12.05</v>
      </c>
      <c r="AD45" s="2">
        <f t="shared" si="1"/>
        <v>0.16000000000000014</v>
      </c>
      <c r="AE45" s="138">
        <f t="shared" si="2"/>
        <v>8.3682008368202165E-3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12.852</v>
      </c>
      <c r="Q46" s="2"/>
      <c r="T46" s="93" t="s">
        <v>101</v>
      </c>
      <c r="U46" s="88" t="s">
        <v>627</v>
      </c>
      <c r="W46" s="133">
        <v>42646</v>
      </c>
      <c r="X46" s="10">
        <v>12.06</v>
      </c>
      <c r="Y46" s="10">
        <v>12.15</v>
      </c>
      <c r="Z46" s="10">
        <v>12.02</v>
      </c>
      <c r="AA46" s="10">
        <v>12.1</v>
      </c>
      <c r="AB46" s="95">
        <v>20683100</v>
      </c>
      <c r="AC46" s="10">
        <v>11.95</v>
      </c>
      <c r="AD46" s="2">
        <f t="shared" si="1"/>
        <v>0.13000000000000078</v>
      </c>
      <c r="AE46" s="138">
        <f t="shared" si="2"/>
        <v>2.5167785234898599E-3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12.729600000000001</v>
      </c>
      <c r="Q47" s="2"/>
      <c r="T47" s="93" t="s">
        <v>102</v>
      </c>
      <c r="U47" s="88">
        <v>12.6</v>
      </c>
      <c r="W47" s="133">
        <v>42643</v>
      </c>
      <c r="X47" s="10">
        <v>12</v>
      </c>
      <c r="Y47" s="10">
        <v>12.14</v>
      </c>
      <c r="Z47" s="10">
        <v>11.99</v>
      </c>
      <c r="AA47" s="10">
        <v>12.07</v>
      </c>
      <c r="AB47" s="95">
        <v>34903800</v>
      </c>
      <c r="AC47" s="10">
        <v>11.92</v>
      </c>
      <c r="AD47" s="2">
        <f t="shared" si="1"/>
        <v>0.15000000000000036</v>
      </c>
      <c r="AE47" s="138">
        <f t="shared" si="2"/>
        <v>8.4602368866328881E-3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12.607200000000001</v>
      </c>
      <c r="Q48" s="2"/>
      <c r="T48" s="93" t="s">
        <v>103</v>
      </c>
      <c r="U48" s="88">
        <v>1.2246999999999999</v>
      </c>
      <c r="W48" s="133">
        <v>42642</v>
      </c>
      <c r="X48" s="10">
        <v>12.03</v>
      </c>
      <c r="Y48" s="10">
        <v>12.12</v>
      </c>
      <c r="Z48" s="10">
        <v>11.95</v>
      </c>
      <c r="AA48" s="10">
        <v>11.97</v>
      </c>
      <c r="AB48" s="95">
        <v>23397400</v>
      </c>
      <c r="AC48" s="10">
        <v>11.82</v>
      </c>
      <c r="AD48" s="2">
        <f t="shared" si="1"/>
        <v>0.16999999999999993</v>
      </c>
      <c r="AE48" s="138">
        <f t="shared" si="2"/>
        <v>-1.005025125628134E-2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12.4848</v>
      </c>
      <c r="Q49" s="2"/>
      <c r="T49" s="93" t="s">
        <v>122</v>
      </c>
      <c r="U49" s="88" t="s">
        <v>374</v>
      </c>
      <c r="W49" s="133">
        <v>42641</v>
      </c>
      <c r="X49" s="10">
        <v>12.02</v>
      </c>
      <c r="Y49" s="10">
        <v>12.09</v>
      </c>
      <c r="Z49" s="10">
        <v>11.96</v>
      </c>
      <c r="AA49" s="10">
        <v>12.09</v>
      </c>
      <c r="AB49" s="95">
        <v>29341500</v>
      </c>
      <c r="AC49" s="10">
        <v>11.94</v>
      </c>
      <c r="AD49" s="2">
        <f t="shared" si="1"/>
        <v>0.12999999999999901</v>
      </c>
      <c r="AE49" s="138">
        <f t="shared" si="2"/>
        <v>9.2983939137785132E-3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12.362400000000001</v>
      </c>
      <c r="Q50" s="2"/>
      <c r="T50" s="93"/>
      <c r="U50" s="88"/>
      <c r="W50" s="133">
        <v>42640</v>
      </c>
      <c r="X50" s="10">
        <v>12.02</v>
      </c>
      <c r="Y50" s="10">
        <v>12.09</v>
      </c>
      <c r="Z50" s="10">
        <v>11.93</v>
      </c>
      <c r="AA50" s="10">
        <v>11.98</v>
      </c>
      <c r="AB50" s="95">
        <v>28965800</v>
      </c>
      <c r="AC50" s="10">
        <v>11.83</v>
      </c>
      <c r="AD50" s="2">
        <f t="shared" si="1"/>
        <v>0.16000000000000014</v>
      </c>
      <c r="AE50" s="138">
        <f t="shared" si="2"/>
        <v>-2.5295109612141209E-3</v>
      </c>
    </row>
    <row r="51" spans="2:31" x14ac:dyDescent="0.25">
      <c r="B51" s="193">
        <v>42615</v>
      </c>
      <c r="C51" s="454">
        <v>250</v>
      </c>
      <c r="D51" s="456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5" t="s">
        <v>306</v>
      </c>
      <c r="O51" s="83">
        <v>1</v>
      </c>
      <c r="P51" s="83">
        <f t="shared" si="25"/>
        <v>12.24</v>
      </c>
      <c r="Q51" s="2"/>
      <c r="T51" s="93" t="s">
        <v>105</v>
      </c>
      <c r="U51" s="88" t="s">
        <v>628</v>
      </c>
      <c r="W51" s="133">
        <v>42639</v>
      </c>
      <c r="X51" s="10">
        <v>12.12</v>
      </c>
      <c r="Y51" s="10">
        <v>12.12</v>
      </c>
      <c r="Z51" s="10">
        <v>12</v>
      </c>
      <c r="AA51" s="10">
        <v>12.01</v>
      </c>
      <c r="AB51" s="95">
        <v>26758600</v>
      </c>
      <c r="AC51" s="10">
        <v>11.86</v>
      </c>
      <c r="AD51" s="2">
        <f t="shared" si="1"/>
        <v>0.11999999999999922</v>
      </c>
      <c r="AE51" s="138">
        <f t="shared" si="2"/>
        <v>-1.3311148086522451E-2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12.117599999999999</v>
      </c>
      <c r="Q52" s="2"/>
      <c r="T52" s="93" t="s">
        <v>106</v>
      </c>
      <c r="U52" s="88" t="s">
        <v>629</v>
      </c>
      <c r="W52" s="133">
        <v>42636</v>
      </c>
      <c r="X52" s="10">
        <v>12.12</v>
      </c>
      <c r="Y52" s="10">
        <v>12.22</v>
      </c>
      <c r="Z52" s="10">
        <v>12.12</v>
      </c>
      <c r="AA52" s="10">
        <v>12.17</v>
      </c>
      <c r="AB52" s="95">
        <v>18993500</v>
      </c>
      <c r="AC52" s="10">
        <v>12.02</v>
      </c>
      <c r="AD52" s="2">
        <f t="shared" si="1"/>
        <v>0.10000000000000142</v>
      </c>
      <c r="AE52" s="138">
        <f t="shared" si="2"/>
        <v>-8.3125519534499315E-4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11.995200000000001</v>
      </c>
      <c r="Q53" s="2"/>
      <c r="T53" s="93" t="s">
        <v>107</v>
      </c>
      <c r="U53" s="90">
        <v>38689842</v>
      </c>
      <c r="W53" s="133">
        <v>42635</v>
      </c>
      <c r="X53" s="10">
        <v>12.17</v>
      </c>
      <c r="Y53" s="10">
        <v>12.29</v>
      </c>
      <c r="Z53" s="10">
        <v>12.16</v>
      </c>
      <c r="AA53" s="10">
        <v>12.18</v>
      </c>
      <c r="AB53" s="95">
        <v>36136200</v>
      </c>
      <c r="AC53" s="10">
        <v>12.03</v>
      </c>
      <c r="AD53" s="2">
        <f t="shared" si="1"/>
        <v>0.12999999999999901</v>
      </c>
      <c r="AE53" s="138">
        <f t="shared" si="2"/>
        <v>7.5376884422111434E-3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11.8728</v>
      </c>
      <c r="T54" s="93" t="s">
        <v>110</v>
      </c>
      <c r="U54" s="90">
        <v>35120300</v>
      </c>
      <c r="W54" s="133">
        <v>42634</v>
      </c>
      <c r="X54" s="10">
        <v>12.08</v>
      </c>
      <c r="Y54" s="10">
        <v>12.11</v>
      </c>
      <c r="Z54" s="10">
        <v>12.01</v>
      </c>
      <c r="AA54" s="10">
        <v>12.09</v>
      </c>
      <c r="AB54" s="95">
        <v>32934600</v>
      </c>
      <c r="AC54" s="10">
        <v>11.94</v>
      </c>
      <c r="AD54" s="2">
        <f t="shared" si="1"/>
        <v>9.9999999999999645E-2</v>
      </c>
      <c r="AE54" s="138">
        <f t="shared" si="2"/>
        <v>7.5949367088608E-3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11.750399999999999</v>
      </c>
      <c r="T55" s="93" t="s">
        <v>108</v>
      </c>
      <c r="U55" s="88" t="s">
        <v>630</v>
      </c>
      <c r="W55" s="133">
        <v>42633</v>
      </c>
      <c r="X55" s="10">
        <v>12.09</v>
      </c>
      <c r="Y55" s="10">
        <v>12.19</v>
      </c>
      <c r="Z55" s="10">
        <v>11.96</v>
      </c>
      <c r="AA55" s="10">
        <v>12</v>
      </c>
      <c r="AB55" s="95">
        <v>37820800</v>
      </c>
      <c r="AC55" s="10">
        <v>11.85</v>
      </c>
      <c r="AD55" s="2">
        <f t="shared" si="1"/>
        <v>0.22999999999999865</v>
      </c>
      <c r="AE55" s="138">
        <f t="shared" si="2"/>
        <v>-9.1973244147157684E-3</v>
      </c>
    </row>
    <row r="56" spans="2:31" x14ac:dyDescent="0.25">
      <c r="B56" s="193">
        <v>42627</v>
      </c>
      <c r="C56" s="454">
        <v>250</v>
      </c>
      <c r="D56" s="456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5" t="s">
        <v>323</v>
      </c>
      <c r="O56" s="83">
        <v>0.95</v>
      </c>
      <c r="P56" s="83">
        <f t="shared" si="25"/>
        <v>11.628</v>
      </c>
      <c r="T56" s="93" t="s">
        <v>111</v>
      </c>
      <c r="U56" s="88">
        <v>6.76</v>
      </c>
      <c r="W56" s="133">
        <v>42632</v>
      </c>
      <c r="X56" s="10">
        <v>12.12</v>
      </c>
      <c r="Y56" s="10">
        <v>12.33</v>
      </c>
      <c r="Z56" s="10">
        <v>12.06</v>
      </c>
      <c r="AA56" s="10">
        <v>12.11</v>
      </c>
      <c r="AB56" s="95">
        <v>41175500</v>
      </c>
      <c r="AC56" s="10">
        <v>11.96</v>
      </c>
      <c r="AD56" s="2">
        <f t="shared" si="1"/>
        <v>0.26999999999999957</v>
      </c>
      <c r="AE56" s="138">
        <f t="shared" si="2"/>
        <v>0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11.505599999999999</v>
      </c>
      <c r="T57" s="93" t="s">
        <v>112</v>
      </c>
      <c r="U57" s="88">
        <v>1.81</v>
      </c>
      <c r="W57" s="133">
        <v>42629</v>
      </c>
      <c r="X57" s="10">
        <v>12.05</v>
      </c>
      <c r="Y57" s="10">
        <v>12.13</v>
      </c>
      <c r="Z57" s="10">
        <v>12.01</v>
      </c>
      <c r="AA57" s="10">
        <v>12.11</v>
      </c>
      <c r="AB57" s="95">
        <v>26271600</v>
      </c>
      <c r="AC57" s="10">
        <v>11.96</v>
      </c>
      <c r="AD57" s="2">
        <f t="shared" si="1"/>
        <v>0.12000000000000099</v>
      </c>
      <c r="AE57" s="138">
        <f t="shared" si="2"/>
        <v>0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11.3832</v>
      </c>
      <c r="T58" s="93" t="s">
        <v>109</v>
      </c>
      <c r="U58" s="88" t="s">
        <v>631</v>
      </c>
      <c r="W58" s="133">
        <v>42628</v>
      </c>
      <c r="X58" s="10">
        <v>12.14</v>
      </c>
      <c r="Y58" s="10">
        <v>12.18</v>
      </c>
      <c r="Z58" s="10">
        <v>12.06</v>
      </c>
      <c r="AA58" s="10">
        <v>12.11</v>
      </c>
      <c r="AB58" s="95">
        <v>57334800</v>
      </c>
      <c r="AC58" s="10">
        <v>11.96</v>
      </c>
      <c r="AD58" s="2">
        <f t="shared" si="1"/>
        <v>0.11999999999999922</v>
      </c>
      <c r="AE58" s="138">
        <f t="shared" si="2"/>
        <v>-2.5020850708923348E-3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11.260800000000001</v>
      </c>
      <c r="W59" s="133">
        <v>42627</v>
      </c>
      <c r="X59" s="10">
        <v>12.18</v>
      </c>
      <c r="Y59" s="10">
        <v>12.31</v>
      </c>
      <c r="Z59" s="10">
        <v>12.11</v>
      </c>
      <c r="AA59" s="10">
        <v>12.14</v>
      </c>
      <c r="AB59" s="95">
        <v>62450600</v>
      </c>
      <c r="AC59" s="10">
        <v>11.99</v>
      </c>
      <c r="AD59" s="2">
        <f t="shared" si="1"/>
        <v>0.20000000000000107</v>
      </c>
      <c r="AE59" s="138">
        <f t="shared" si="2"/>
        <v>-1.9623875715453765E-2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11.138400000000001</v>
      </c>
      <c r="W60" s="133">
        <v>42626</v>
      </c>
      <c r="X60" s="10">
        <v>12.53</v>
      </c>
      <c r="Y60" s="10">
        <v>12.68</v>
      </c>
      <c r="Z60" s="10">
        <v>12.33</v>
      </c>
      <c r="AA60" s="10">
        <v>12.38</v>
      </c>
      <c r="AB60" s="95">
        <v>56549100</v>
      </c>
      <c r="AC60" s="10">
        <v>12.23</v>
      </c>
      <c r="AD60" s="2">
        <f t="shared" si="1"/>
        <v>0.34999999999999964</v>
      </c>
      <c r="AE60" s="138">
        <f t="shared" si="2"/>
        <v>-2.4720893141945699E-2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3" si="65">C61*(E61-D61)</f>
        <v>-177.11999999999966</v>
      </c>
      <c r="G61" s="40">
        <f t="shared" ref="G61:G63" si="66">D61*C61</f>
        <v>5307.12</v>
      </c>
      <c r="H61" s="231">
        <f t="shared" ref="H61:H63" si="67">(E61-D61)/D61</f>
        <v>-3.3374033374033316E-2</v>
      </c>
      <c r="I61" s="40"/>
      <c r="O61" s="83">
        <v>0.9</v>
      </c>
      <c r="P61" s="83">
        <f t="shared" si="25"/>
        <v>11.016</v>
      </c>
      <c r="W61" s="133">
        <v>42625</v>
      </c>
      <c r="X61" s="10">
        <v>12.32</v>
      </c>
      <c r="Y61" s="10">
        <v>12.77</v>
      </c>
      <c r="Z61" s="10">
        <v>12.28</v>
      </c>
      <c r="AA61" s="10">
        <v>12.7</v>
      </c>
      <c r="AB61" s="95">
        <v>42690200</v>
      </c>
      <c r="AC61" s="10">
        <v>12.54</v>
      </c>
      <c r="AD61" s="2">
        <f t="shared" si="1"/>
        <v>0.49000000000000021</v>
      </c>
      <c r="AE61" s="138">
        <f t="shared" si="2"/>
        <v>2.5347506132461062E-2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42622</v>
      </c>
      <c r="X62" s="10">
        <v>12.61</v>
      </c>
      <c r="Y62" s="10">
        <v>12.69</v>
      </c>
      <c r="Z62" s="10">
        <v>12.38</v>
      </c>
      <c r="AA62" s="10">
        <v>12.38</v>
      </c>
      <c r="AB62" s="95">
        <v>35733600</v>
      </c>
      <c r="AC62" s="10">
        <v>12.23</v>
      </c>
      <c r="AD62" s="2">
        <f t="shared" si="1"/>
        <v>0.30999999999999872</v>
      </c>
      <c r="AE62" s="138">
        <f t="shared" si="2"/>
        <v>-2.7048528241845671E-2</v>
      </c>
    </row>
    <row r="63" spans="2:31" x14ac:dyDescent="0.25">
      <c r="B63" s="193">
        <v>42706</v>
      </c>
      <c r="C63" s="10">
        <v>200</v>
      </c>
      <c r="D63" s="40">
        <v>11.423400000000001</v>
      </c>
      <c r="E63" s="40">
        <v>12.24</v>
      </c>
      <c r="F63" s="40">
        <f t="shared" si="65"/>
        <v>163.31999999999988</v>
      </c>
      <c r="G63" s="40">
        <f t="shared" si="66"/>
        <v>2284.6800000000003</v>
      </c>
      <c r="H63" s="231">
        <f t="shared" si="67"/>
        <v>7.1484846893219114E-2</v>
      </c>
      <c r="I63" s="40"/>
      <c r="W63" s="133">
        <v>42621</v>
      </c>
      <c r="X63" s="10">
        <v>12.5</v>
      </c>
      <c r="Y63" s="10">
        <v>12.75</v>
      </c>
      <c r="Z63" s="10">
        <v>12.5</v>
      </c>
      <c r="AA63" s="10">
        <v>12.73</v>
      </c>
      <c r="AB63" s="95">
        <v>34017900</v>
      </c>
      <c r="AC63" s="10">
        <v>12.57</v>
      </c>
      <c r="AD63" s="2">
        <f t="shared" si="1"/>
        <v>0.25</v>
      </c>
      <c r="AE63" s="138">
        <f t="shared" si="2"/>
        <v>2.3923444976077235E-3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12.62</v>
      </c>
      <c r="Y64" s="10">
        <v>12.75</v>
      </c>
      <c r="Z64" s="10">
        <v>12.62</v>
      </c>
      <c r="AA64" s="10">
        <v>12.7</v>
      </c>
      <c r="AB64" s="95">
        <v>22879100</v>
      </c>
      <c r="AC64" s="10">
        <v>12.54</v>
      </c>
      <c r="AD64" s="2">
        <f t="shared" si="1"/>
        <v>0.13000000000000078</v>
      </c>
      <c r="AE64" s="138">
        <f t="shared" si="2"/>
        <v>2.3980815347721673E-3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12.49</v>
      </c>
      <c r="Y65" s="10">
        <v>12.67</v>
      </c>
      <c r="Z65" s="10">
        <v>12.43</v>
      </c>
      <c r="AA65" s="10">
        <v>12.67</v>
      </c>
      <c r="AB65" s="95">
        <v>36098900</v>
      </c>
      <c r="AC65" s="10">
        <v>12.51</v>
      </c>
      <c r="AD65" s="2">
        <f t="shared" si="1"/>
        <v>0.24000000000000021</v>
      </c>
      <c r="AE65" s="138">
        <f t="shared" si="2"/>
        <v>1.2955465587044523E-2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12.53</v>
      </c>
      <c r="Y66" s="10">
        <v>12.57</v>
      </c>
      <c r="Z66" s="10">
        <v>12.46</v>
      </c>
      <c r="AA66" s="10">
        <v>12.5</v>
      </c>
      <c r="AB66" s="95">
        <v>21079800</v>
      </c>
      <c r="AC66" s="10">
        <v>12.35</v>
      </c>
      <c r="AD66" s="2">
        <f t="shared" si="1"/>
        <v>0.10999999999999943</v>
      </c>
      <c r="AE66" s="138">
        <f t="shared" si="2"/>
        <v>4.8820179007322828E-3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12.66</v>
      </c>
      <c r="Y67" s="10">
        <v>12.72</v>
      </c>
      <c r="Z67" s="10">
        <v>12.35</v>
      </c>
      <c r="AA67" s="10">
        <v>12.44</v>
      </c>
      <c r="AB67" s="95">
        <v>40510400</v>
      </c>
      <c r="AC67" s="10">
        <v>12.29</v>
      </c>
      <c r="AD67" s="2">
        <f>Y67-Z67</f>
        <v>0.37000000000000099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12.48</v>
      </c>
      <c r="Y68" s="10">
        <v>12.61</v>
      </c>
      <c r="Z68" s="10">
        <v>12.48</v>
      </c>
      <c r="AA68" s="10">
        <v>12.6</v>
      </c>
      <c r="AB68" s="95">
        <v>26030600</v>
      </c>
      <c r="AC68" s="10">
        <v>12.44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74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74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74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2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269</v>
      </c>
      <c r="W2" s="133">
        <v>42706</v>
      </c>
      <c r="X2" s="10">
        <v>111.72</v>
      </c>
      <c r="Y2" s="10">
        <v>112.53</v>
      </c>
      <c r="Z2" s="10">
        <v>111.44</v>
      </c>
      <c r="AA2" s="10">
        <v>111.96</v>
      </c>
      <c r="AB2" s="95">
        <v>6159700</v>
      </c>
      <c r="AC2" s="10">
        <v>111.96</v>
      </c>
      <c r="AD2" s="2">
        <f>Y2-Z2</f>
        <v>1.0900000000000034</v>
      </c>
      <c r="AE2" s="138">
        <f>AC2/AC3-1</f>
        <v>5.2073980966063083E-3</v>
      </c>
    </row>
    <row r="3" spans="1:31" x14ac:dyDescent="0.25">
      <c r="A3" s="23" t="s">
        <v>71</v>
      </c>
      <c r="B3" s="533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270</v>
      </c>
      <c r="W3" s="133">
        <v>42705</v>
      </c>
      <c r="X3" s="10">
        <v>111.36</v>
      </c>
      <c r="Y3" s="10">
        <v>111.54</v>
      </c>
      <c r="Z3" s="10">
        <v>111</v>
      </c>
      <c r="AA3" s="10">
        <v>111.38</v>
      </c>
      <c r="AB3" s="95">
        <v>8105700</v>
      </c>
      <c r="AC3" s="10">
        <v>111.38</v>
      </c>
      <c r="AD3" s="2">
        <f t="shared" ref="AD3:AD66" si="0">Y3-Z3</f>
        <v>0.54000000000000625</v>
      </c>
      <c r="AE3" s="138">
        <f t="shared" ref="AE3:AE66" si="1">AC3/AC4-1</f>
        <v>7.1877807726861143E-4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111.96</v>
      </c>
      <c r="R4" s="524">
        <v>5.1999999999999998E-3</v>
      </c>
      <c r="T4" s="163"/>
      <c r="U4" s="1"/>
      <c r="W4" s="133">
        <v>42704</v>
      </c>
      <c r="X4" s="10">
        <v>112.19</v>
      </c>
      <c r="Y4" s="10">
        <v>112.52</v>
      </c>
      <c r="Z4" s="10">
        <v>111.3</v>
      </c>
      <c r="AA4" s="10">
        <v>111.3</v>
      </c>
      <c r="AB4" s="95">
        <v>11014500</v>
      </c>
      <c r="AC4" s="10">
        <v>111.3</v>
      </c>
      <c r="AD4" s="2">
        <f t="shared" si="0"/>
        <v>1.2199999999999989</v>
      </c>
      <c r="AE4" s="138">
        <f t="shared" si="1"/>
        <v>-1.049075391180665E-2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3358.7999999999997</v>
      </c>
      <c r="W5" s="133">
        <v>42703</v>
      </c>
      <c r="X5" s="10">
        <v>112.95</v>
      </c>
      <c r="Y5" s="10">
        <v>113.41</v>
      </c>
      <c r="Z5" s="10">
        <v>112.17</v>
      </c>
      <c r="AA5" s="10">
        <v>112.48</v>
      </c>
      <c r="AB5" s="95">
        <v>7751800</v>
      </c>
      <c r="AC5" s="10">
        <v>112.48</v>
      </c>
      <c r="AD5" s="2">
        <f t="shared" si="0"/>
        <v>1.2399999999999949</v>
      </c>
      <c r="AE5" s="138">
        <f t="shared" si="1"/>
        <v>-5.7456024043135434E-3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42702</v>
      </c>
      <c r="X6" s="10">
        <v>113.79</v>
      </c>
      <c r="Y6" s="10">
        <v>114.12</v>
      </c>
      <c r="Z6" s="10">
        <v>113.05</v>
      </c>
      <c r="AA6" s="10">
        <v>113.13</v>
      </c>
      <c r="AB6" s="95">
        <v>9025700</v>
      </c>
      <c r="AC6" s="10">
        <v>113.13</v>
      </c>
      <c r="AD6" s="2">
        <f t="shared" si="0"/>
        <v>1.0700000000000074</v>
      </c>
      <c r="AE6" s="138">
        <f t="shared" si="1"/>
        <v>-8.7619381407166852E-3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-126.00000000000045</v>
      </c>
      <c r="R7">
        <v>20</v>
      </c>
      <c r="W7" s="133">
        <v>42699</v>
      </c>
      <c r="X7" s="10">
        <v>113.6</v>
      </c>
      <c r="Y7" s="10">
        <v>114.23</v>
      </c>
      <c r="Z7" s="10">
        <v>113.38</v>
      </c>
      <c r="AA7" s="10">
        <v>114.13</v>
      </c>
      <c r="AB7" s="95">
        <v>3433300</v>
      </c>
      <c r="AC7" s="10">
        <v>114.13</v>
      </c>
      <c r="AD7" s="2">
        <f t="shared" si="0"/>
        <v>0.85000000000000853</v>
      </c>
      <c r="AE7" s="138">
        <f t="shared" si="1"/>
        <v>9.3747236225347752E-3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-126.00000000000045</v>
      </c>
      <c r="W8" s="133">
        <v>42697</v>
      </c>
      <c r="X8" s="10">
        <v>112.25</v>
      </c>
      <c r="Y8" s="10">
        <v>113.43</v>
      </c>
      <c r="Z8" s="10">
        <v>111.56</v>
      </c>
      <c r="AA8" s="10">
        <v>113.07</v>
      </c>
      <c r="AB8" s="95">
        <v>7892600</v>
      </c>
      <c r="AC8" s="10">
        <v>113.07</v>
      </c>
      <c r="AD8" s="2">
        <f t="shared" si="0"/>
        <v>1.8700000000000045</v>
      </c>
      <c r="AE8" s="138">
        <f t="shared" si="1"/>
        <v>2.9270888770622783E-3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-3.6157024793388559E-2</v>
      </c>
      <c r="W9" s="133">
        <v>42696</v>
      </c>
      <c r="X9" s="10">
        <v>114.59</v>
      </c>
      <c r="Y9" s="10">
        <v>115</v>
      </c>
      <c r="Z9" s="10">
        <v>112.27</v>
      </c>
      <c r="AA9" s="10">
        <v>112.74</v>
      </c>
      <c r="AB9" s="95">
        <v>11649700</v>
      </c>
      <c r="AC9" s="10">
        <v>112.74</v>
      </c>
      <c r="AD9" s="2">
        <f t="shared" si="0"/>
        <v>2.730000000000004</v>
      </c>
      <c r="AE9" s="138">
        <f t="shared" si="1"/>
        <v>-1.9652173913043525E-2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115.44</v>
      </c>
      <c r="Y10" s="10">
        <v>115.68</v>
      </c>
      <c r="Z10" s="10">
        <v>114.8</v>
      </c>
      <c r="AA10" s="10">
        <v>115</v>
      </c>
      <c r="AB10" s="95">
        <v>5843300</v>
      </c>
      <c r="AC10" s="10">
        <v>115</v>
      </c>
      <c r="AD10" s="2">
        <f t="shared" si="0"/>
        <v>0.88000000000000966</v>
      </c>
      <c r="AE10" s="138">
        <f t="shared" si="1"/>
        <v>-3.1206657420249639E-3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42692</v>
      </c>
      <c r="X11" s="10">
        <v>115.79</v>
      </c>
      <c r="Y11" s="10">
        <v>115.92</v>
      </c>
      <c r="Z11" s="10">
        <v>114.81</v>
      </c>
      <c r="AA11" s="10">
        <v>115.36</v>
      </c>
      <c r="AB11" s="95">
        <v>7717800</v>
      </c>
      <c r="AC11" s="10">
        <v>115.36</v>
      </c>
      <c r="AD11" s="2">
        <f t="shared" si="0"/>
        <v>1.1099999999999994</v>
      </c>
      <c r="AE11" s="138" t="e">
        <f t="shared" si="1"/>
        <v>#DIV/0!</v>
      </c>
    </row>
    <row r="12" spans="1:31" x14ac:dyDescent="0.25">
      <c r="G12" s="30"/>
      <c r="H12" s="72"/>
      <c r="W12" s="133">
        <v>42692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G13" s="30"/>
      <c r="H13" s="72"/>
      <c r="W13" s="133">
        <v>42691</v>
      </c>
      <c r="X13" s="10">
        <v>116.68</v>
      </c>
      <c r="Y13" s="10">
        <v>116.68</v>
      </c>
      <c r="Z13" s="10">
        <v>116.12</v>
      </c>
      <c r="AA13" s="10">
        <v>116.57</v>
      </c>
      <c r="AB13" s="95">
        <v>5730300</v>
      </c>
      <c r="AC13" s="10">
        <v>115.77</v>
      </c>
      <c r="AD13" s="2">
        <f t="shared" si="0"/>
        <v>0.56000000000000227</v>
      </c>
      <c r="AE13" s="138">
        <f t="shared" si="1"/>
        <v>1.8172377985461452E-3</v>
      </c>
    </row>
    <row r="14" spans="1:31" x14ac:dyDescent="0.25">
      <c r="G14" s="30"/>
      <c r="H14" s="72"/>
      <c r="W14" s="133">
        <v>42690</v>
      </c>
      <c r="X14" s="10">
        <v>116.65</v>
      </c>
      <c r="Y14" s="10">
        <v>116.78</v>
      </c>
      <c r="Z14" s="10">
        <v>116.08</v>
      </c>
      <c r="AA14" s="10">
        <v>116.36</v>
      </c>
      <c r="AB14" s="95">
        <v>6594800</v>
      </c>
      <c r="AC14" s="10">
        <v>115.56</v>
      </c>
      <c r="AD14" s="2">
        <f t="shared" si="0"/>
        <v>0.70000000000000284</v>
      </c>
      <c r="AE14" s="138">
        <f t="shared" si="1"/>
        <v>3.4626038781171431E-4</v>
      </c>
    </row>
    <row r="15" spans="1:31" x14ac:dyDescent="0.25">
      <c r="G15" s="30"/>
      <c r="H15" s="72"/>
      <c r="W15" s="133">
        <v>42689</v>
      </c>
      <c r="X15" s="10">
        <v>116.4</v>
      </c>
      <c r="Y15" s="10">
        <v>116.69</v>
      </c>
      <c r="Z15" s="10">
        <v>115.82</v>
      </c>
      <c r="AA15" s="10">
        <v>116.32</v>
      </c>
      <c r="AB15" s="95">
        <v>7446700</v>
      </c>
      <c r="AC15" s="10">
        <v>115.52</v>
      </c>
      <c r="AD15" s="2">
        <f t="shared" si="0"/>
        <v>0.87000000000000455</v>
      </c>
      <c r="AE15" s="138">
        <f t="shared" si="1"/>
        <v>-2.4179620034542326E-3</v>
      </c>
    </row>
    <row r="16" spans="1:31" x14ac:dyDescent="0.25">
      <c r="G16" s="30"/>
      <c r="H16" s="72"/>
      <c r="W16" s="133">
        <v>42688</v>
      </c>
      <c r="X16" s="10">
        <v>118.58</v>
      </c>
      <c r="Y16" s="10">
        <v>118.99</v>
      </c>
      <c r="Z16" s="10">
        <v>116.5</v>
      </c>
      <c r="AA16" s="10">
        <v>116.6</v>
      </c>
      <c r="AB16" s="95">
        <v>10054900</v>
      </c>
      <c r="AC16" s="10">
        <v>115.8</v>
      </c>
      <c r="AD16" s="2">
        <f t="shared" si="0"/>
        <v>2.4899999999999949</v>
      </c>
      <c r="AE16" s="138">
        <f t="shared" si="1"/>
        <v>-1.5808261091279974E-2</v>
      </c>
    </row>
    <row r="17" spans="1:31" x14ac:dyDescent="0.25">
      <c r="G17" s="30"/>
      <c r="W17" s="133">
        <v>42685</v>
      </c>
      <c r="X17" s="10">
        <v>119.49</v>
      </c>
      <c r="Y17" s="10">
        <v>119.49</v>
      </c>
      <c r="Z17" s="10">
        <v>118.13</v>
      </c>
      <c r="AA17" s="10">
        <v>118.47</v>
      </c>
      <c r="AB17" s="95">
        <v>8134800</v>
      </c>
      <c r="AC17" s="10">
        <v>117.66</v>
      </c>
      <c r="AD17" s="2">
        <f t="shared" si="0"/>
        <v>1.3599999999999994</v>
      </c>
      <c r="AE17" s="138">
        <f t="shared" si="1"/>
        <v>-8.9285714285713969E-3</v>
      </c>
    </row>
    <row r="18" spans="1:31" x14ac:dyDescent="0.25">
      <c r="A18" s="32" t="s">
        <v>81</v>
      </c>
      <c r="B18" s="534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42684</v>
      </c>
      <c r="X18" s="10">
        <v>120.77</v>
      </c>
      <c r="Y18" s="10">
        <v>121.1</v>
      </c>
      <c r="Z18" s="10">
        <v>119.02</v>
      </c>
      <c r="AA18" s="10">
        <v>119.54</v>
      </c>
      <c r="AB18" s="95">
        <v>11904500</v>
      </c>
      <c r="AC18" s="10">
        <v>118.72</v>
      </c>
      <c r="AD18" s="2">
        <f t="shared" si="0"/>
        <v>2.0799999999999983</v>
      </c>
      <c r="AE18" s="138">
        <f t="shared" si="1"/>
        <v>-6.3608972212922943E-3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42683</v>
      </c>
      <c r="X19" s="10">
        <v>120</v>
      </c>
      <c r="Y19" s="10">
        <v>122.5</v>
      </c>
      <c r="Z19" s="10">
        <v>118.1</v>
      </c>
      <c r="AA19" s="10">
        <v>120.31</v>
      </c>
      <c r="AB19" s="95">
        <v>16220000</v>
      </c>
      <c r="AC19" s="10">
        <v>119.48</v>
      </c>
      <c r="AD19" s="2">
        <f t="shared" si="0"/>
        <v>4.4000000000000057</v>
      </c>
      <c r="AE19" s="138">
        <f t="shared" si="1"/>
        <v>2.7784946236559138E-2</v>
      </c>
    </row>
    <row r="20" spans="1:31" x14ac:dyDescent="0.25">
      <c r="W20" s="133">
        <v>42682</v>
      </c>
      <c r="X20" s="10">
        <v>116.48</v>
      </c>
      <c r="Y20" s="10">
        <v>117.57</v>
      </c>
      <c r="Z20" s="10">
        <v>116.47</v>
      </c>
      <c r="AA20" s="10">
        <v>117.05</v>
      </c>
      <c r="AB20" s="95">
        <v>6675300</v>
      </c>
      <c r="AC20" s="10">
        <v>116.25</v>
      </c>
      <c r="AD20" s="2">
        <f t="shared" si="0"/>
        <v>1.0999999999999943</v>
      </c>
      <c r="AE20" s="138">
        <f t="shared" si="1"/>
        <v>3.3661315380630885E-3</v>
      </c>
    </row>
    <row r="21" spans="1:31" x14ac:dyDescent="0.25">
      <c r="W21" s="133">
        <v>42681</v>
      </c>
      <c r="X21" s="10">
        <v>115.89</v>
      </c>
      <c r="Y21" s="10">
        <v>116.72</v>
      </c>
      <c r="Z21" s="10">
        <v>115.84</v>
      </c>
      <c r="AA21" s="10">
        <v>116.66</v>
      </c>
      <c r="AB21" s="95">
        <v>6398200</v>
      </c>
      <c r="AC21" s="10">
        <v>115.86</v>
      </c>
      <c r="AD21" s="2">
        <f t="shared" si="0"/>
        <v>0.87999999999999545</v>
      </c>
      <c r="AE21" s="138">
        <f t="shared" si="1"/>
        <v>1.3470958712386238E-2</v>
      </c>
    </row>
    <row r="22" spans="1:31" x14ac:dyDescent="0.25">
      <c r="W22" s="133">
        <v>42678</v>
      </c>
      <c r="X22" s="10">
        <v>115.04</v>
      </c>
      <c r="Y22" s="10">
        <v>115.94</v>
      </c>
      <c r="Z22" s="10">
        <v>115.04</v>
      </c>
      <c r="AA22" s="10">
        <v>115.11</v>
      </c>
      <c r="AB22" s="95">
        <v>7160600</v>
      </c>
      <c r="AC22" s="10">
        <v>114.32</v>
      </c>
      <c r="AD22" s="2">
        <f t="shared" si="0"/>
        <v>0.89999999999999147</v>
      </c>
      <c r="AE22" s="138">
        <f t="shared" si="1"/>
        <v>7.0028011204481544E-4</v>
      </c>
    </row>
    <row r="23" spans="1:31" x14ac:dyDescent="0.25">
      <c r="W23" s="133">
        <v>42677</v>
      </c>
      <c r="X23" s="10">
        <v>114.88</v>
      </c>
      <c r="Y23" s="10">
        <v>115.44</v>
      </c>
      <c r="Z23" s="10">
        <v>114.75</v>
      </c>
      <c r="AA23" s="10">
        <v>115.03</v>
      </c>
      <c r="AB23" s="95">
        <v>6227100</v>
      </c>
      <c r="AC23" s="10">
        <v>114.24</v>
      </c>
      <c r="AD23" s="2">
        <f t="shared" si="0"/>
        <v>0.68999999999999773</v>
      </c>
      <c r="AE23" s="138">
        <f t="shared" si="1"/>
        <v>1.4903129657228842E-3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115.52</v>
      </c>
      <c r="Y24" s="10">
        <v>115.76</v>
      </c>
      <c r="Z24" s="10">
        <v>114.83</v>
      </c>
      <c r="AA24" s="10">
        <v>114.86</v>
      </c>
      <c r="AB24" s="95">
        <v>6591300</v>
      </c>
      <c r="AC24" s="10">
        <v>114.07</v>
      </c>
      <c r="AD24" s="2">
        <f t="shared" si="0"/>
        <v>0.93000000000000682</v>
      </c>
      <c r="AE24" s="138">
        <f t="shared" si="1"/>
        <v>-4.1903099083370199E-3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42675</v>
      </c>
      <c r="X25" s="10">
        <v>114.76</v>
      </c>
      <c r="Y25" s="10">
        <v>115.94</v>
      </c>
      <c r="Z25" s="10">
        <v>114.63</v>
      </c>
      <c r="AA25" s="10">
        <v>115.34</v>
      </c>
      <c r="AB25" s="95">
        <v>7591900</v>
      </c>
      <c r="AC25" s="10">
        <v>114.55</v>
      </c>
      <c r="AD25" s="2">
        <f t="shared" si="0"/>
        <v>1.3100000000000023</v>
      </c>
      <c r="AE25" s="138">
        <f t="shared" si="1"/>
        <v>-5.5560378505078445E-3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42674</v>
      </c>
      <c r="X26" s="10">
        <v>115.28</v>
      </c>
      <c r="Y26" s="10">
        <v>116.23</v>
      </c>
      <c r="Z26" s="10">
        <v>114.5</v>
      </c>
      <c r="AA26" s="10">
        <v>115.99</v>
      </c>
      <c r="AB26" s="95">
        <v>8552500</v>
      </c>
      <c r="AC26" s="10">
        <v>115.19</v>
      </c>
      <c r="AD26" s="2">
        <f t="shared" si="0"/>
        <v>1.730000000000004</v>
      </c>
      <c r="AE26" s="138">
        <f t="shared" si="1"/>
        <v>5.6748734066700557E-3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42671</v>
      </c>
      <c r="X27" s="10">
        <v>115.82</v>
      </c>
      <c r="Y27" s="10">
        <v>115.91</v>
      </c>
      <c r="Z27" s="10">
        <v>114.57</v>
      </c>
      <c r="AA27" s="10">
        <v>115.33</v>
      </c>
      <c r="AB27" s="95">
        <v>8813300</v>
      </c>
      <c r="AC27" s="10">
        <v>114.54</v>
      </c>
      <c r="AD27" s="2">
        <f t="shared" si="0"/>
        <v>1.3400000000000034</v>
      </c>
      <c r="AE27" s="138">
        <f t="shared" si="1"/>
        <v>-3.2199112348794134E-3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42670</v>
      </c>
      <c r="X28" s="10">
        <v>114.98</v>
      </c>
      <c r="Y28" s="10">
        <v>116.55</v>
      </c>
      <c r="Z28" s="10">
        <v>114.79</v>
      </c>
      <c r="AA28" s="10">
        <v>115.7</v>
      </c>
      <c r="AB28" s="95">
        <v>7548700</v>
      </c>
      <c r="AC28" s="10">
        <v>114.91</v>
      </c>
      <c r="AD28" s="2">
        <f t="shared" si="0"/>
        <v>1.7599999999999909</v>
      </c>
      <c r="AE28" s="138">
        <f t="shared" si="1"/>
        <v>1.0020216225718581E-2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42669</v>
      </c>
      <c r="X29" s="10">
        <v>113.64</v>
      </c>
      <c r="Y29" s="10">
        <v>115.22</v>
      </c>
      <c r="Z29" s="10">
        <v>113.6</v>
      </c>
      <c r="AA29" s="10">
        <v>114.56</v>
      </c>
      <c r="AB29" s="95">
        <v>6429200</v>
      </c>
      <c r="AC29" s="10">
        <v>113.77</v>
      </c>
      <c r="AD29" s="2">
        <f t="shared" si="0"/>
        <v>1.6200000000000045</v>
      </c>
      <c r="AE29" s="138">
        <f t="shared" si="1"/>
        <v>5.2129351475524999E-3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42668</v>
      </c>
      <c r="X30" s="10">
        <v>113.64</v>
      </c>
      <c r="Y30" s="10">
        <v>114.16</v>
      </c>
      <c r="Z30" s="10">
        <v>113.09</v>
      </c>
      <c r="AA30" s="10">
        <v>113.96</v>
      </c>
      <c r="AB30" s="95">
        <v>5595000</v>
      </c>
      <c r="AC30" s="10">
        <v>113.18</v>
      </c>
      <c r="AD30" s="2">
        <f t="shared" si="0"/>
        <v>1.0699999999999932</v>
      </c>
      <c r="AE30" s="138">
        <f t="shared" si="1"/>
        <v>3.1020118762741244E-3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42667</v>
      </c>
      <c r="X31" s="10">
        <v>113.93</v>
      </c>
      <c r="Y31" s="10">
        <v>114.19</v>
      </c>
      <c r="Z31" s="10">
        <v>113.44</v>
      </c>
      <c r="AA31" s="10">
        <v>113.61</v>
      </c>
      <c r="AB31" s="95">
        <v>6141900</v>
      </c>
      <c r="AC31" s="10">
        <v>112.83</v>
      </c>
      <c r="AD31" s="2">
        <f t="shared" si="0"/>
        <v>0.75</v>
      </c>
      <c r="AE31" s="138">
        <f t="shared" si="1"/>
        <v>1.5089650275164068E-3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42664</v>
      </c>
      <c r="X32" s="10">
        <v>114.11</v>
      </c>
      <c r="Y32" s="10">
        <v>114.24</v>
      </c>
      <c r="Z32" s="10">
        <v>112.99</v>
      </c>
      <c r="AA32" s="10">
        <v>113.44</v>
      </c>
      <c r="AB32" s="95">
        <v>8422000</v>
      </c>
      <c r="AC32" s="10">
        <v>112.66</v>
      </c>
      <c r="AD32" s="2">
        <f t="shared" si="0"/>
        <v>1.25</v>
      </c>
      <c r="AE32" s="138">
        <f t="shared" si="1"/>
        <v>-1.244740532959332E-2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42663</v>
      </c>
      <c r="X33" s="10">
        <v>114.83</v>
      </c>
      <c r="Y33" s="10">
        <v>115.7</v>
      </c>
      <c r="Z33" s="10">
        <v>114.59</v>
      </c>
      <c r="AA33" s="10">
        <v>114.87</v>
      </c>
      <c r="AB33" s="95">
        <v>6973000</v>
      </c>
      <c r="AC33" s="10">
        <v>114.08</v>
      </c>
      <c r="AD33" s="2">
        <f t="shared" si="0"/>
        <v>1.1099999999999994</v>
      </c>
      <c r="AE33" s="138">
        <f t="shared" si="1"/>
        <v>2.460456942003475E-3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115.57</v>
      </c>
      <c r="Y34" s="10">
        <v>115.89</v>
      </c>
      <c r="Z34" s="10">
        <v>114.46</v>
      </c>
      <c r="AA34" s="10">
        <v>114.59</v>
      </c>
      <c r="AB34" s="95">
        <v>7400900</v>
      </c>
      <c r="AC34" s="10">
        <v>113.8</v>
      </c>
      <c r="AD34" s="2">
        <f t="shared" si="0"/>
        <v>1.4300000000000068</v>
      </c>
      <c r="AE34" s="138">
        <f t="shared" si="1"/>
        <v>-7.1540743325773093E-3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117.38</v>
      </c>
      <c r="Y35" s="10">
        <v>118.48</v>
      </c>
      <c r="Z35" s="10">
        <v>115.16</v>
      </c>
      <c r="AA35" s="10">
        <v>115.41</v>
      </c>
      <c r="AB35" s="95">
        <v>12598300</v>
      </c>
      <c r="AC35" s="10">
        <v>114.62</v>
      </c>
      <c r="AD35" s="2">
        <f t="shared" si="0"/>
        <v>3.3200000000000074</v>
      </c>
      <c r="AE35" s="138">
        <f t="shared" si="1"/>
        <v>-2.6002719238613192E-2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42660</v>
      </c>
      <c r="X36" s="10">
        <v>117.5</v>
      </c>
      <c r="Y36" s="10">
        <v>118.55</v>
      </c>
      <c r="Z36" s="10">
        <v>117.5</v>
      </c>
      <c r="AA36" s="10">
        <v>118.49</v>
      </c>
      <c r="AB36" s="95">
        <v>6956400</v>
      </c>
      <c r="AC36" s="10">
        <v>117.68</v>
      </c>
      <c r="AD36" s="2">
        <f t="shared" si="0"/>
        <v>1.0499999999999972</v>
      </c>
      <c r="AE36" s="138">
        <f t="shared" si="1"/>
        <v>7.9657387580300831E-3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42657</v>
      </c>
      <c r="X37" s="10">
        <v>118.5</v>
      </c>
      <c r="Y37" s="10">
        <v>118.8</v>
      </c>
      <c r="Z37" s="10">
        <v>117.56</v>
      </c>
      <c r="AA37" s="10">
        <v>117.56</v>
      </c>
      <c r="AB37" s="95">
        <v>5640500</v>
      </c>
      <c r="AC37" s="10">
        <v>116.75</v>
      </c>
      <c r="AD37" s="2">
        <f t="shared" si="0"/>
        <v>1.2399999999999949</v>
      </c>
      <c r="AE37" s="138">
        <f t="shared" si="1"/>
        <v>-5.9599829714772623E-3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42656</v>
      </c>
      <c r="X38" s="10">
        <v>117.54</v>
      </c>
      <c r="Y38" s="10">
        <v>119.2</v>
      </c>
      <c r="Z38" s="10">
        <v>117.28</v>
      </c>
      <c r="AA38" s="10">
        <v>118.26</v>
      </c>
      <c r="AB38" s="95">
        <v>7387400</v>
      </c>
      <c r="AC38" s="10">
        <v>117.45</v>
      </c>
      <c r="AD38" s="2">
        <f t="shared" si="0"/>
        <v>1.9200000000000017</v>
      </c>
      <c r="AE38" s="138">
        <f t="shared" si="1"/>
        <v>2.4752475247524774E-3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117.96</v>
      </c>
      <c r="Y39" s="10">
        <v>118.43</v>
      </c>
      <c r="Z39" s="10">
        <v>117.5</v>
      </c>
      <c r="AA39" s="10">
        <v>117.97</v>
      </c>
      <c r="AB39" s="95">
        <v>4685200</v>
      </c>
      <c r="AC39" s="10">
        <v>117.16</v>
      </c>
      <c r="AD39" s="2">
        <f t="shared" si="0"/>
        <v>0.93000000000000682</v>
      </c>
      <c r="AE39" s="138">
        <f t="shared" si="1"/>
        <v>2.8246169648207253E-3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42654</v>
      </c>
      <c r="X40" s="10">
        <v>119.41</v>
      </c>
      <c r="Y40" s="10">
        <v>119.63</v>
      </c>
      <c r="Z40" s="10">
        <v>117.06</v>
      </c>
      <c r="AA40" s="10">
        <v>117.64</v>
      </c>
      <c r="AB40" s="95">
        <v>6394200</v>
      </c>
      <c r="AC40" s="10">
        <v>116.83</v>
      </c>
      <c r="AD40" s="2">
        <f t="shared" si="0"/>
        <v>2.5699999999999932</v>
      </c>
      <c r="AE40" s="138">
        <f t="shared" si="1"/>
        <v>-1.8070263909900852E-2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123.15600000000001</v>
      </c>
      <c r="Q41" s="2"/>
      <c r="W41" s="133">
        <v>42653</v>
      </c>
      <c r="X41" s="10">
        <v>119.51</v>
      </c>
      <c r="Y41" s="10">
        <v>120.2</v>
      </c>
      <c r="Z41" s="10">
        <v>119.35</v>
      </c>
      <c r="AA41" s="10">
        <v>119.8</v>
      </c>
      <c r="AB41" s="95">
        <v>3657000</v>
      </c>
      <c r="AC41" s="10">
        <v>118.98</v>
      </c>
      <c r="AD41" s="2">
        <f t="shared" si="0"/>
        <v>0.85000000000000853</v>
      </c>
      <c r="AE41" s="138">
        <f t="shared" si="1"/>
        <v>4.7289309238305322E-3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122.0364</v>
      </c>
      <c r="Q42" s="2"/>
      <c r="T42" s="91" t="s">
        <v>113</v>
      </c>
      <c r="W42" s="133">
        <v>42650</v>
      </c>
      <c r="X42" s="10">
        <v>119.17</v>
      </c>
      <c r="Y42" s="10">
        <v>119.57</v>
      </c>
      <c r="Z42" s="10">
        <v>118.69</v>
      </c>
      <c r="AA42" s="10">
        <v>119.24</v>
      </c>
      <c r="AB42" s="95">
        <v>4799300</v>
      </c>
      <c r="AC42" s="10">
        <v>118.42</v>
      </c>
      <c r="AD42" s="2">
        <f t="shared" si="0"/>
        <v>0.87999999999999545</v>
      </c>
      <c r="AE42" s="138">
        <f t="shared" si="1"/>
        <v>4.069866033576508E-3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120.91679999999999</v>
      </c>
      <c r="Q43" s="2"/>
      <c r="T43" s="128" t="s">
        <v>98</v>
      </c>
      <c r="U43" s="129">
        <v>113.07</v>
      </c>
      <c r="W43" s="133">
        <v>42649</v>
      </c>
      <c r="X43" s="10">
        <v>118.5</v>
      </c>
      <c r="Y43" s="10">
        <v>118.85</v>
      </c>
      <c r="Z43" s="10">
        <v>117.92</v>
      </c>
      <c r="AA43" s="10">
        <v>118.75</v>
      </c>
      <c r="AB43" s="95">
        <v>4448500</v>
      </c>
      <c r="AC43" s="10">
        <v>117.94</v>
      </c>
      <c r="AD43" s="2">
        <f t="shared" si="0"/>
        <v>0.92999999999999261</v>
      </c>
      <c r="AE43" s="138">
        <f t="shared" si="1"/>
        <v>-3.5484961135519022E-3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119.7972</v>
      </c>
      <c r="Q44" s="2"/>
      <c r="T44" s="93" t="s">
        <v>99</v>
      </c>
      <c r="U44" s="130">
        <v>113.6</v>
      </c>
      <c r="W44" s="133">
        <v>42648</v>
      </c>
      <c r="X44" s="10">
        <v>119.22</v>
      </c>
      <c r="Y44" s="10">
        <v>119.44</v>
      </c>
      <c r="Z44" s="10">
        <v>118.6</v>
      </c>
      <c r="AA44" s="10">
        <v>119.18</v>
      </c>
      <c r="AB44" s="95">
        <v>5778700</v>
      </c>
      <c r="AC44" s="10">
        <v>118.36</v>
      </c>
      <c r="AD44" s="2">
        <f t="shared" si="0"/>
        <v>0.84000000000000341</v>
      </c>
      <c r="AE44" s="138">
        <f t="shared" si="1"/>
        <v>3.0508474576271816E-3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118.6776</v>
      </c>
      <c r="Q45" s="2"/>
      <c r="T45" s="93" t="s">
        <v>100</v>
      </c>
      <c r="U45" s="130" t="s">
        <v>556</v>
      </c>
      <c r="W45" s="133">
        <v>42647</v>
      </c>
      <c r="X45" s="10">
        <v>118.84</v>
      </c>
      <c r="Y45" s="10">
        <v>119.48</v>
      </c>
      <c r="Z45" s="10">
        <v>118.28</v>
      </c>
      <c r="AA45" s="10">
        <v>118.82</v>
      </c>
      <c r="AB45" s="95">
        <v>5733900</v>
      </c>
      <c r="AC45" s="10">
        <v>118</v>
      </c>
      <c r="AD45" s="2">
        <f t="shared" si="0"/>
        <v>1.2000000000000028</v>
      </c>
      <c r="AE45" s="138">
        <f t="shared" si="1"/>
        <v>8.4752945164856541E-5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117.55799999999999</v>
      </c>
      <c r="Q46" s="2"/>
      <c r="T46" s="93" t="s">
        <v>101</v>
      </c>
      <c r="U46" s="130" t="s">
        <v>557</v>
      </c>
      <c r="W46" s="133">
        <v>42646</v>
      </c>
      <c r="X46" s="10">
        <v>118</v>
      </c>
      <c r="Y46" s="10">
        <v>119.01</v>
      </c>
      <c r="Z46" s="10">
        <v>117.43</v>
      </c>
      <c r="AA46" s="10">
        <v>118.81</v>
      </c>
      <c r="AB46" s="95">
        <v>6098600</v>
      </c>
      <c r="AC46" s="10">
        <v>117.99</v>
      </c>
      <c r="AD46" s="2">
        <f t="shared" si="0"/>
        <v>1.5799999999999983</v>
      </c>
      <c r="AE46" s="138">
        <f t="shared" si="1"/>
        <v>5.7108762359359133E-3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116.4384</v>
      </c>
      <c r="Q47" s="2"/>
      <c r="T47" s="93" t="s">
        <v>102</v>
      </c>
      <c r="U47" s="130">
        <v>126.32</v>
      </c>
      <c r="W47" s="133">
        <v>42643</v>
      </c>
      <c r="X47" s="10">
        <v>117.78</v>
      </c>
      <c r="Y47" s="10">
        <v>118.62</v>
      </c>
      <c r="Z47" s="10">
        <v>117.39</v>
      </c>
      <c r="AA47" s="10">
        <v>118.13</v>
      </c>
      <c r="AB47" s="95">
        <v>7941100</v>
      </c>
      <c r="AC47" s="10">
        <v>117.32</v>
      </c>
      <c r="AD47" s="2">
        <f t="shared" si="0"/>
        <v>1.230000000000004</v>
      </c>
      <c r="AE47" s="138">
        <f t="shared" si="1"/>
        <v>7.2980166566496418E-3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115.3188</v>
      </c>
      <c r="Q48" s="2"/>
      <c r="T48" s="93" t="s">
        <v>103</v>
      </c>
      <c r="U48" s="130">
        <v>0.69323500000000005</v>
      </c>
      <c r="W48" s="133">
        <v>42642</v>
      </c>
      <c r="X48" s="10">
        <v>118.88</v>
      </c>
      <c r="Y48" s="10">
        <v>119.27</v>
      </c>
      <c r="Z48" s="10">
        <v>117.04</v>
      </c>
      <c r="AA48" s="10">
        <v>117.27</v>
      </c>
      <c r="AB48" s="95">
        <v>6190200</v>
      </c>
      <c r="AC48" s="10">
        <v>116.47</v>
      </c>
      <c r="AD48" s="2">
        <f t="shared" si="0"/>
        <v>2.2299999999999898</v>
      </c>
      <c r="AE48" s="138">
        <f t="shared" si="1"/>
        <v>-1.7711056759719956E-2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114.19919999999999</v>
      </c>
      <c r="Q49" s="2"/>
      <c r="T49" s="93" t="s">
        <v>104</v>
      </c>
      <c r="U49" s="130" t="s">
        <v>372</v>
      </c>
      <c r="W49" s="133">
        <v>42641</v>
      </c>
      <c r="X49" s="10">
        <v>119.05</v>
      </c>
      <c r="Y49" s="10">
        <v>119.52</v>
      </c>
      <c r="Z49" s="10">
        <v>118.81</v>
      </c>
      <c r="AA49" s="10">
        <v>119.39</v>
      </c>
      <c r="AB49" s="95">
        <v>5076100</v>
      </c>
      <c r="AC49" s="10">
        <v>118.57</v>
      </c>
      <c r="AD49" s="2">
        <f t="shared" si="0"/>
        <v>0.70999999999999375</v>
      </c>
      <c r="AE49" s="138">
        <f t="shared" si="1"/>
        <v>1.4358108108107892E-3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113.0796</v>
      </c>
      <c r="Q50" s="2"/>
      <c r="T50" s="93"/>
      <c r="U50" s="130"/>
      <c r="W50" s="133">
        <v>42640</v>
      </c>
      <c r="X50" s="10">
        <v>118.39</v>
      </c>
      <c r="Y50" s="10">
        <v>119.22</v>
      </c>
      <c r="Z50" s="10">
        <v>117.72</v>
      </c>
      <c r="AA50" s="10">
        <v>119.22</v>
      </c>
      <c r="AB50" s="95">
        <v>5349500</v>
      </c>
      <c r="AC50" s="10">
        <v>118.4</v>
      </c>
      <c r="AD50" s="2">
        <f t="shared" si="0"/>
        <v>1.5</v>
      </c>
      <c r="AE50" s="138">
        <f t="shared" si="1"/>
        <v>1.2225356929127296E-2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111.96</v>
      </c>
      <c r="Q51" s="2"/>
      <c r="T51" s="93" t="s">
        <v>105</v>
      </c>
      <c r="U51" s="130" t="s">
        <v>558</v>
      </c>
      <c r="W51" s="133">
        <v>42639</v>
      </c>
      <c r="X51" s="10">
        <v>118.63</v>
      </c>
      <c r="Y51" s="10">
        <v>118.64</v>
      </c>
      <c r="Z51" s="10">
        <v>117.56</v>
      </c>
      <c r="AA51" s="10">
        <v>117.78</v>
      </c>
      <c r="AB51" s="95">
        <v>5998900</v>
      </c>
      <c r="AC51" s="10">
        <v>116.97</v>
      </c>
      <c r="AD51" s="2">
        <f t="shared" si="0"/>
        <v>1.0799999999999983</v>
      </c>
      <c r="AE51" s="138">
        <f t="shared" si="1"/>
        <v>-8.644800406814146E-3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110.84039999999999</v>
      </c>
      <c r="Q52" s="2"/>
      <c r="T52" s="93" t="s">
        <v>106</v>
      </c>
      <c r="U52" s="130" t="s">
        <v>360</v>
      </c>
      <c r="W52" s="133">
        <v>42636</v>
      </c>
      <c r="X52" s="10">
        <v>119.41</v>
      </c>
      <c r="Y52" s="10">
        <v>119.6</v>
      </c>
      <c r="Z52" s="10">
        <v>118.71</v>
      </c>
      <c r="AA52" s="10">
        <v>118.81</v>
      </c>
      <c r="AB52" s="95">
        <v>4773000</v>
      </c>
      <c r="AC52" s="10">
        <v>117.99</v>
      </c>
      <c r="AD52" s="2">
        <f t="shared" si="0"/>
        <v>0.89000000000000057</v>
      </c>
      <c r="AE52" s="138">
        <f t="shared" si="1"/>
        <v>-5.4787592717464584E-3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109.7208</v>
      </c>
      <c r="Q53" s="2"/>
      <c r="T53" s="93" t="s">
        <v>107</v>
      </c>
      <c r="U53" s="131">
        <v>3433340</v>
      </c>
      <c r="W53" s="133">
        <v>42635</v>
      </c>
      <c r="X53" s="10">
        <v>119.25</v>
      </c>
      <c r="Y53" s="10">
        <v>119.84</v>
      </c>
      <c r="Z53" s="10">
        <v>119.14</v>
      </c>
      <c r="AA53" s="10">
        <v>119.46</v>
      </c>
      <c r="AB53" s="95">
        <v>5340500</v>
      </c>
      <c r="AC53" s="10">
        <v>118.64</v>
      </c>
      <c r="AD53" s="2">
        <f t="shared" si="0"/>
        <v>0.70000000000000284</v>
      </c>
      <c r="AE53" s="138">
        <f t="shared" si="1"/>
        <v>4.6574646456092328E-3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108.60119999999999</v>
      </c>
      <c r="T54" s="93" t="s">
        <v>110</v>
      </c>
      <c r="U54" s="131">
        <v>6793300</v>
      </c>
      <c r="W54" s="133">
        <v>42634</v>
      </c>
      <c r="X54" s="10">
        <v>117.95</v>
      </c>
      <c r="Y54" s="10">
        <v>119</v>
      </c>
      <c r="Z54" s="10">
        <v>117.64</v>
      </c>
      <c r="AA54" s="10">
        <v>118.91</v>
      </c>
      <c r="AB54" s="95">
        <v>6337300</v>
      </c>
      <c r="AC54" s="10">
        <v>118.09</v>
      </c>
      <c r="AD54" s="2">
        <f t="shared" si="0"/>
        <v>1.3599999999999994</v>
      </c>
      <c r="AE54" s="138">
        <f t="shared" si="1"/>
        <v>8.1099539013147481E-3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107.48159999999999</v>
      </c>
      <c r="T55" s="93" t="s">
        <v>108</v>
      </c>
      <c r="U55" s="130" t="s">
        <v>559</v>
      </c>
      <c r="W55" s="133">
        <v>42633</v>
      </c>
      <c r="X55" s="10">
        <v>118.17</v>
      </c>
      <c r="Y55" s="10">
        <v>118.24</v>
      </c>
      <c r="Z55" s="10">
        <v>117.69</v>
      </c>
      <c r="AA55" s="10">
        <v>117.95</v>
      </c>
      <c r="AB55" s="95">
        <v>5187700</v>
      </c>
      <c r="AC55" s="10">
        <v>117.14</v>
      </c>
      <c r="AD55" s="2">
        <f t="shared" si="0"/>
        <v>0.54999999999999716</v>
      </c>
      <c r="AE55" s="138">
        <f t="shared" si="1"/>
        <v>2.4818142918272557E-3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106.36199999999999</v>
      </c>
      <c r="T56" s="93" t="s">
        <v>111</v>
      </c>
      <c r="U56" s="130">
        <v>20.03</v>
      </c>
      <c r="W56" s="133">
        <v>42632</v>
      </c>
      <c r="X56" s="10">
        <v>118.36</v>
      </c>
      <c r="Y56" s="10">
        <v>118.66</v>
      </c>
      <c r="Z56" s="10">
        <v>117.64</v>
      </c>
      <c r="AA56" s="10">
        <v>117.66</v>
      </c>
      <c r="AB56" s="95">
        <v>5457600</v>
      </c>
      <c r="AC56" s="10">
        <v>116.85</v>
      </c>
      <c r="AD56" s="2">
        <f t="shared" si="0"/>
        <v>1.019999999999996</v>
      </c>
      <c r="AE56" s="138">
        <f t="shared" si="1"/>
        <v>-5.023841961852904E-3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105.24239999999999</v>
      </c>
      <c r="T57" s="93" t="s">
        <v>112</v>
      </c>
      <c r="U57" s="130">
        <v>5.7</v>
      </c>
      <c r="W57" s="133">
        <v>42629</v>
      </c>
      <c r="X57" s="10">
        <v>118.51</v>
      </c>
      <c r="Y57" s="10">
        <v>119.14</v>
      </c>
      <c r="Z57" s="10">
        <v>118.12</v>
      </c>
      <c r="AA57" s="10">
        <v>118.25</v>
      </c>
      <c r="AB57" s="95">
        <v>12408800</v>
      </c>
      <c r="AC57" s="10">
        <v>117.44</v>
      </c>
      <c r="AD57" s="2">
        <f t="shared" si="0"/>
        <v>1.019999999999996</v>
      </c>
      <c r="AE57" s="138">
        <f t="shared" si="1"/>
        <v>-3.2252588694619E-3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104.1228</v>
      </c>
      <c r="T58" s="93" t="s">
        <v>109</v>
      </c>
      <c r="U58" s="130" t="s">
        <v>560</v>
      </c>
      <c r="W58" s="133">
        <v>42628</v>
      </c>
      <c r="X58" s="10">
        <v>117.81</v>
      </c>
      <c r="Y58" s="10">
        <v>118.94</v>
      </c>
      <c r="Z58" s="10">
        <v>117.32</v>
      </c>
      <c r="AA58" s="10">
        <v>118.63</v>
      </c>
      <c r="AB58" s="95">
        <v>5812100</v>
      </c>
      <c r="AC58" s="10">
        <v>117.82</v>
      </c>
      <c r="AD58" s="2">
        <f t="shared" si="0"/>
        <v>1.6200000000000045</v>
      </c>
      <c r="AE58" s="138">
        <f t="shared" si="1"/>
        <v>6.578385305425094E-3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103.00319999999999</v>
      </c>
      <c r="W59" s="133">
        <v>42627</v>
      </c>
      <c r="X59" s="10">
        <v>117.85</v>
      </c>
      <c r="Y59" s="10">
        <v>118.33</v>
      </c>
      <c r="Z59" s="10">
        <v>117.46</v>
      </c>
      <c r="AA59" s="10">
        <v>117.86</v>
      </c>
      <c r="AB59" s="95">
        <v>6124900</v>
      </c>
      <c r="AC59" s="10">
        <v>117.05</v>
      </c>
      <c r="AD59" s="2">
        <f t="shared" si="0"/>
        <v>0.87000000000000455</v>
      </c>
      <c r="AE59" s="138">
        <f t="shared" si="1"/>
        <v>2.1404109589040488E-3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101.8836</v>
      </c>
      <c r="W60" s="133">
        <v>42626</v>
      </c>
      <c r="X60" s="10">
        <v>118.42</v>
      </c>
      <c r="Y60" s="10">
        <v>118.83</v>
      </c>
      <c r="Z60" s="10">
        <v>117.49</v>
      </c>
      <c r="AA60" s="10">
        <v>117.61</v>
      </c>
      <c r="AB60" s="95">
        <v>7957900</v>
      </c>
      <c r="AC60" s="10">
        <v>116.8</v>
      </c>
      <c r="AD60" s="2">
        <f t="shared" si="0"/>
        <v>1.3400000000000034</v>
      </c>
      <c r="AE60" s="138">
        <f t="shared" si="1"/>
        <v>-1.3013351360486758E-2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100.764</v>
      </c>
      <c r="W61" s="133">
        <v>42625</v>
      </c>
      <c r="X61" s="10">
        <v>117.76</v>
      </c>
      <c r="Y61" s="10">
        <v>119.45</v>
      </c>
      <c r="Z61" s="10">
        <v>117.38</v>
      </c>
      <c r="AA61" s="10">
        <v>119.16</v>
      </c>
      <c r="AB61" s="95">
        <v>7239800</v>
      </c>
      <c r="AC61" s="10">
        <v>118.34</v>
      </c>
      <c r="AD61" s="2">
        <f t="shared" si="0"/>
        <v>2.0700000000000074</v>
      </c>
      <c r="AE61" s="138">
        <f t="shared" si="1"/>
        <v>7.835121785045196E-3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119.03</v>
      </c>
      <c r="Y62" s="10">
        <v>119.16</v>
      </c>
      <c r="Z62" s="10">
        <v>118.18</v>
      </c>
      <c r="AA62" s="10">
        <v>118.23</v>
      </c>
      <c r="AB62" s="95">
        <v>7957300</v>
      </c>
      <c r="AC62" s="10">
        <v>117.42</v>
      </c>
      <c r="AD62" s="2">
        <f t="shared" si="0"/>
        <v>0.97999999999998977</v>
      </c>
      <c r="AE62" s="138">
        <f t="shared" si="1"/>
        <v>-1.0366624525916635E-2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119.37</v>
      </c>
      <c r="Y63" s="10">
        <v>119.82</v>
      </c>
      <c r="Z63" s="10">
        <v>119.14</v>
      </c>
      <c r="AA63" s="10">
        <v>119.47</v>
      </c>
      <c r="AB63" s="95">
        <v>4833000</v>
      </c>
      <c r="AC63" s="10">
        <v>118.65</v>
      </c>
      <c r="AD63" s="2">
        <f t="shared" si="0"/>
        <v>0.67999999999999261</v>
      </c>
      <c r="AE63" s="138">
        <f t="shared" si="1"/>
        <v>-1.1785503830288313E-3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119.84</v>
      </c>
      <c r="Y64" s="10">
        <v>119.95</v>
      </c>
      <c r="Z64" s="10">
        <v>119.44</v>
      </c>
      <c r="AA64" s="10">
        <v>119.61</v>
      </c>
      <c r="AB64" s="95">
        <v>4753800</v>
      </c>
      <c r="AC64" s="10">
        <v>118.79</v>
      </c>
      <c r="AD64" s="2">
        <f t="shared" si="0"/>
        <v>0.51000000000000512</v>
      </c>
      <c r="AE64" s="138">
        <f t="shared" si="1"/>
        <v>-1.1771630370805974E-3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119.78</v>
      </c>
      <c r="Y65" s="10">
        <v>119.97</v>
      </c>
      <c r="Z65" s="10">
        <v>119.36</v>
      </c>
      <c r="AA65" s="10">
        <v>119.75</v>
      </c>
      <c r="AB65" s="95">
        <v>5280700</v>
      </c>
      <c r="AC65" s="10">
        <v>118.93</v>
      </c>
      <c r="AD65" s="2">
        <f t="shared" si="0"/>
        <v>0.60999999999999943</v>
      </c>
      <c r="AE65" s="138">
        <f t="shared" si="1"/>
        <v>3.628691983122323E-3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119.36</v>
      </c>
      <c r="Y66" s="10">
        <v>119.81</v>
      </c>
      <c r="Z66" s="10">
        <v>118.9</v>
      </c>
      <c r="AA66" s="10">
        <v>119.32</v>
      </c>
      <c r="AB66" s="95">
        <v>5806400</v>
      </c>
      <c r="AC66" s="10">
        <v>118.5</v>
      </c>
      <c r="AD66" s="2">
        <f t="shared" si="0"/>
        <v>0.90999999999999659</v>
      </c>
      <c r="AE66" s="138">
        <f t="shared" si="1"/>
        <v>2.0294266869609334E-3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119.19</v>
      </c>
      <c r="Y67" s="10">
        <v>119.39</v>
      </c>
      <c r="Z67" s="10">
        <v>118.6</v>
      </c>
      <c r="AA67" s="10">
        <v>119.08</v>
      </c>
      <c r="AB67" s="95">
        <v>4551800</v>
      </c>
      <c r="AC67" s="10">
        <v>118.26</v>
      </c>
      <c r="AD67" s="2">
        <f>Y67-Z67</f>
        <v>0.79000000000000625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119.54</v>
      </c>
      <c r="Y68" s="10">
        <v>119.62</v>
      </c>
      <c r="Z68" s="10">
        <v>119.01</v>
      </c>
      <c r="AA68" s="10">
        <v>119.34</v>
      </c>
      <c r="AB68" s="95">
        <v>5693100</v>
      </c>
      <c r="AC68" s="10">
        <v>118.52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4000</v>
      </c>
      <c r="T2" s="158"/>
      <c r="U2" s="34" t="s">
        <v>258</v>
      </c>
      <c r="W2" s="123">
        <v>42706</v>
      </c>
      <c r="X2" s="41">
        <v>10.52</v>
      </c>
      <c r="Y2" s="41">
        <v>10.76</v>
      </c>
      <c r="Z2" s="41">
        <v>10.41</v>
      </c>
      <c r="AA2" s="41">
        <v>10.5</v>
      </c>
      <c r="AB2" s="104">
        <v>6667000</v>
      </c>
      <c r="AC2" s="9">
        <v>10.5</v>
      </c>
      <c r="AD2" s="2">
        <f>Y2-Z2</f>
        <v>0.34999999999999964</v>
      </c>
      <c r="AE2" s="138">
        <f>AC2/AC3-1</f>
        <v>8.6455331412103043E-3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2">
        <f>IF(Q2=0, Q4, (F107-K107)/Q2)</f>
        <v>18.104412500000048</v>
      </c>
      <c r="T3" s="163">
        <v>42640</v>
      </c>
      <c r="U3" s="34" t="s">
        <v>300</v>
      </c>
      <c r="W3" s="123">
        <v>42705</v>
      </c>
      <c r="X3" s="41">
        <v>11.12</v>
      </c>
      <c r="Y3" s="41">
        <v>11.21</v>
      </c>
      <c r="Z3" s="41">
        <v>10.39</v>
      </c>
      <c r="AA3" s="41">
        <v>10.41</v>
      </c>
      <c r="AB3" s="104">
        <v>7010500</v>
      </c>
      <c r="AC3" s="9">
        <v>10.41</v>
      </c>
      <c r="AD3" s="2">
        <f t="shared" ref="AD3:AD66" si="1">Y3-Z3</f>
        <v>0.82000000000000028</v>
      </c>
      <c r="AE3" s="138">
        <f t="shared" ref="AE3:AE66" si="2">AC3/AC4-1</f>
        <v>-6.6367713004484297E-2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10.5</v>
      </c>
      <c r="R4" s="524">
        <v>8.6E-3</v>
      </c>
      <c r="T4" s="1"/>
      <c r="W4" s="123">
        <v>42704</v>
      </c>
      <c r="X4" s="41">
        <v>11.6</v>
      </c>
      <c r="Y4" s="41">
        <v>11.6</v>
      </c>
      <c r="Z4" s="41">
        <v>11.15</v>
      </c>
      <c r="AA4" s="41">
        <v>11.15</v>
      </c>
      <c r="AB4" s="104">
        <v>5671400</v>
      </c>
      <c r="AC4" s="9">
        <v>11.15</v>
      </c>
      <c r="AD4" s="2">
        <f t="shared" si="1"/>
        <v>0.44999999999999929</v>
      </c>
      <c r="AE4" s="138">
        <f t="shared" si="2"/>
        <v>-3.2957502168256658E-2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42000</v>
      </c>
      <c r="T5" s="1"/>
      <c r="W5" s="123">
        <v>42703</v>
      </c>
      <c r="X5" s="41">
        <v>11.82</v>
      </c>
      <c r="Y5" s="41">
        <v>11.92</v>
      </c>
      <c r="Z5" s="41">
        <v>11.46</v>
      </c>
      <c r="AA5" s="41">
        <v>11.53</v>
      </c>
      <c r="AB5" s="104">
        <v>2896500</v>
      </c>
      <c r="AC5" s="9">
        <v>11.53</v>
      </c>
      <c r="AD5" s="2">
        <f t="shared" si="1"/>
        <v>0.45999999999999908</v>
      </c>
      <c r="AE5" s="138">
        <f t="shared" si="2"/>
        <v>-3.2718120805369177E-2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72417.650000000198</v>
      </c>
      <c r="W6" s="123">
        <v>42702</v>
      </c>
      <c r="X6" s="41">
        <v>11.77</v>
      </c>
      <c r="Y6" s="41">
        <v>11.93</v>
      </c>
      <c r="Z6" s="41">
        <v>11.74</v>
      </c>
      <c r="AA6" s="41">
        <v>11.92</v>
      </c>
      <c r="AB6" s="104">
        <v>2516100</v>
      </c>
      <c r="AC6" s="9">
        <v>11.92</v>
      </c>
      <c r="AD6" s="2">
        <f t="shared" si="1"/>
        <v>0.1899999999999995</v>
      </c>
      <c r="AE6" s="138">
        <f t="shared" si="2"/>
        <v>1.7064846416382284E-2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-30417.650000000198</v>
      </c>
      <c r="R7">
        <v>2200</v>
      </c>
      <c r="W7" s="123">
        <v>42699</v>
      </c>
      <c r="X7" s="41">
        <v>11.68</v>
      </c>
      <c r="Y7" s="41">
        <v>11.79</v>
      </c>
      <c r="Z7" s="41">
        <v>11.6</v>
      </c>
      <c r="AA7" s="41">
        <v>11.72</v>
      </c>
      <c r="AB7" s="104">
        <v>753700</v>
      </c>
      <c r="AC7" s="9">
        <v>11.72</v>
      </c>
      <c r="AD7" s="2">
        <f t="shared" si="1"/>
        <v>0.1899999999999995</v>
      </c>
      <c r="AE7" s="138">
        <f t="shared" si="2"/>
        <v>9.4745908699398473E-3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-30417.650000000198</v>
      </c>
      <c r="R8" s="166"/>
      <c r="W8" s="123">
        <v>42697</v>
      </c>
      <c r="X8" s="41">
        <v>11.39</v>
      </c>
      <c r="Y8" s="41">
        <v>11.64</v>
      </c>
      <c r="Z8" s="41">
        <v>11.37</v>
      </c>
      <c r="AA8" s="41">
        <v>11.61</v>
      </c>
      <c r="AB8" s="104">
        <v>2702500</v>
      </c>
      <c r="AC8" s="9">
        <v>11.61</v>
      </c>
      <c r="AD8" s="2">
        <f t="shared" si="1"/>
        <v>0.27000000000000135</v>
      </c>
      <c r="AE8" s="138">
        <f t="shared" si="2"/>
        <v>1.1324041811846541E-2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-0.42003089025948942</v>
      </c>
      <c r="W9" s="123">
        <v>42696</v>
      </c>
      <c r="X9" s="41">
        <v>11.63</v>
      </c>
      <c r="Y9" s="41">
        <v>11.69</v>
      </c>
      <c r="Z9" s="41">
        <v>11.33</v>
      </c>
      <c r="AA9" s="41">
        <v>11.48</v>
      </c>
      <c r="AB9" s="104">
        <v>4104100</v>
      </c>
      <c r="AC9" s="9">
        <v>11.48</v>
      </c>
      <c r="AD9" s="2">
        <f t="shared" si="1"/>
        <v>0.35999999999999943</v>
      </c>
      <c r="AE9" s="138">
        <f t="shared" si="2"/>
        <v>-2.297872340425533E-2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42695</v>
      </c>
      <c r="X10" s="41">
        <v>11.74</v>
      </c>
      <c r="Y10" s="41">
        <v>11.88</v>
      </c>
      <c r="Z10" s="41">
        <v>11.65</v>
      </c>
      <c r="AA10" s="41">
        <v>11.75</v>
      </c>
      <c r="AB10" s="104">
        <v>3562700</v>
      </c>
      <c r="AC10" s="9">
        <v>11.75</v>
      </c>
      <c r="AD10" s="2">
        <f t="shared" si="1"/>
        <v>0.23000000000000043</v>
      </c>
      <c r="AE10" s="138">
        <f t="shared" si="2"/>
        <v>1.0318142734307756E-2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42692</v>
      </c>
      <c r="X11" s="41">
        <v>11.84</v>
      </c>
      <c r="Y11" s="41">
        <v>11.88</v>
      </c>
      <c r="Z11" s="41">
        <v>11.62</v>
      </c>
      <c r="AA11" s="41">
        <v>11.63</v>
      </c>
      <c r="AB11" s="104">
        <v>1899800</v>
      </c>
      <c r="AC11" s="9">
        <v>11.63</v>
      </c>
      <c r="AD11" s="2">
        <f t="shared" si="1"/>
        <v>0.26000000000000156</v>
      </c>
      <c r="AE11" s="138">
        <f t="shared" si="2"/>
        <v>-1.8565400843881807E-2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42691</v>
      </c>
      <c r="X12" s="41">
        <v>11.63</v>
      </c>
      <c r="Y12" s="41">
        <v>11.95</v>
      </c>
      <c r="Z12" s="41">
        <v>11.61</v>
      </c>
      <c r="AA12" s="41">
        <v>11.85</v>
      </c>
      <c r="AB12" s="104">
        <v>3510900</v>
      </c>
      <c r="AC12" s="9">
        <v>11.85</v>
      </c>
      <c r="AD12" s="2">
        <f t="shared" si="1"/>
        <v>0.33999999999999986</v>
      </c>
      <c r="AE12" s="138">
        <f t="shared" si="2"/>
        <v>2.155172413793105E-2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42690</v>
      </c>
      <c r="X13" s="41">
        <v>11.75</v>
      </c>
      <c r="Y13" s="41">
        <v>11.89</v>
      </c>
      <c r="Z13" s="41">
        <v>11.54</v>
      </c>
      <c r="AA13" s="41">
        <v>11.6</v>
      </c>
      <c r="AB13" s="104">
        <v>2373600</v>
      </c>
      <c r="AC13" s="9">
        <v>11.6</v>
      </c>
      <c r="AD13" s="2">
        <f t="shared" si="1"/>
        <v>0.35000000000000142</v>
      </c>
      <c r="AE13" s="138">
        <f t="shared" si="2"/>
        <v>-1.4443500424808797E-2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9"/>
      <c r="H14" s="7"/>
      <c r="I14" s="79"/>
      <c r="J14" s="44"/>
      <c r="K14" s="44"/>
      <c r="W14" s="123">
        <v>42689</v>
      </c>
      <c r="X14" s="41">
        <v>11.63</v>
      </c>
      <c r="Y14" s="41">
        <v>11.81</v>
      </c>
      <c r="Z14" s="41">
        <v>11.55</v>
      </c>
      <c r="AA14" s="41">
        <v>11.77</v>
      </c>
      <c r="AB14" s="104">
        <v>2707300</v>
      </c>
      <c r="AC14" s="9">
        <v>11.77</v>
      </c>
      <c r="AD14" s="2">
        <f t="shared" si="1"/>
        <v>0.25999999999999979</v>
      </c>
      <c r="AE14" s="138">
        <f t="shared" si="2"/>
        <v>1.6407599309153698E-2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9"/>
      <c r="H15" s="82"/>
      <c r="I15" s="79"/>
      <c r="J15" s="44"/>
      <c r="K15" s="44"/>
      <c r="V15" s="2"/>
      <c r="W15" s="123">
        <v>42688</v>
      </c>
      <c r="X15" s="41">
        <v>11.23</v>
      </c>
      <c r="Y15" s="41">
        <v>11.66</v>
      </c>
      <c r="Z15" s="41">
        <v>11.23</v>
      </c>
      <c r="AA15" s="41">
        <v>11.58</v>
      </c>
      <c r="AB15" s="104">
        <v>3683500</v>
      </c>
      <c r="AC15" s="9">
        <v>11.58</v>
      </c>
      <c r="AD15" s="2">
        <f t="shared" si="1"/>
        <v>0.42999999999999972</v>
      </c>
      <c r="AE15" s="138">
        <f t="shared" si="2"/>
        <v>3.0249110320284656E-2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9"/>
      <c r="H16" s="82"/>
      <c r="I16" s="79"/>
      <c r="J16" s="44"/>
      <c r="K16" s="44"/>
      <c r="V16" s="2"/>
      <c r="W16" s="123">
        <v>42685</v>
      </c>
      <c r="X16" s="41">
        <v>11.19</v>
      </c>
      <c r="Y16" s="41">
        <v>11.4</v>
      </c>
      <c r="Z16" s="41">
        <v>11.03</v>
      </c>
      <c r="AA16" s="41">
        <v>11.24</v>
      </c>
      <c r="AB16" s="104">
        <v>3559000</v>
      </c>
      <c r="AC16" s="9">
        <v>11.24</v>
      </c>
      <c r="AD16" s="2">
        <f t="shared" si="1"/>
        <v>0.37000000000000099</v>
      </c>
      <c r="AE16" s="138">
        <f t="shared" si="2"/>
        <v>3.5714285714285587E-3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9"/>
      <c r="H17" s="82"/>
      <c r="I17" s="79"/>
      <c r="J17" s="44"/>
      <c r="K17" s="44"/>
      <c r="V17" s="2"/>
      <c r="W17" s="123">
        <v>42684</v>
      </c>
      <c r="X17" s="41">
        <v>11.74</v>
      </c>
      <c r="Y17" s="41">
        <v>11.83</v>
      </c>
      <c r="Z17" s="41">
        <v>11.18</v>
      </c>
      <c r="AA17" s="41">
        <v>11.2</v>
      </c>
      <c r="AB17" s="104">
        <v>6096600</v>
      </c>
      <c r="AC17" s="9">
        <v>11.2</v>
      </c>
      <c r="AD17" s="2">
        <f t="shared" si="1"/>
        <v>0.65000000000000036</v>
      </c>
      <c r="AE17" s="138">
        <f t="shared" si="2"/>
        <v>-4.5996592844974482E-2</v>
      </c>
      <c r="AL17" s="234"/>
      <c r="AO17" s="234"/>
      <c r="AP17" s="234"/>
    </row>
    <row r="18" spans="2:42" x14ac:dyDescent="0.25">
      <c r="B18" s="472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19"/>
      <c r="H18" s="82"/>
      <c r="I18" s="79"/>
      <c r="J18" s="44"/>
      <c r="K18" s="44"/>
      <c r="V18" s="2"/>
      <c r="W18" s="123">
        <v>42683</v>
      </c>
      <c r="X18" s="41">
        <v>11.55</v>
      </c>
      <c r="Y18" s="41">
        <v>12.13</v>
      </c>
      <c r="Z18" s="41">
        <v>11.5</v>
      </c>
      <c r="AA18" s="41">
        <v>11.74</v>
      </c>
      <c r="AB18" s="104">
        <v>9746100</v>
      </c>
      <c r="AC18" s="9">
        <v>11.74</v>
      </c>
      <c r="AD18" s="2">
        <f t="shared" si="1"/>
        <v>0.63000000000000078</v>
      </c>
      <c r="AE18" s="138">
        <f t="shared" si="2"/>
        <v>2.4432809773123898E-2</v>
      </c>
    </row>
    <row r="19" spans="2:42" x14ac:dyDescent="0.25">
      <c r="B19" s="472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19"/>
      <c r="H19" s="82"/>
      <c r="I19" s="79"/>
      <c r="J19" s="44"/>
      <c r="K19" s="44"/>
      <c r="W19" s="123">
        <v>42682</v>
      </c>
      <c r="X19" s="41">
        <v>11.47</v>
      </c>
      <c r="Y19" s="41">
        <v>11.58</v>
      </c>
      <c r="Z19" s="41">
        <v>11.4</v>
      </c>
      <c r="AA19" s="41">
        <v>11.46</v>
      </c>
      <c r="AB19" s="104">
        <v>3855700</v>
      </c>
      <c r="AC19" s="9">
        <v>11.46</v>
      </c>
      <c r="AD19" s="2">
        <f t="shared" si="1"/>
        <v>0.17999999999999972</v>
      </c>
      <c r="AE19" s="138">
        <f t="shared" si="2"/>
        <v>-8.7183958151693108E-4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42681</v>
      </c>
      <c r="X20" s="41">
        <v>11.32</v>
      </c>
      <c r="Y20" s="41">
        <v>11.47</v>
      </c>
      <c r="Z20" s="41">
        <v>11.28</v>
      </c>
      <c r="AA20" s="41">
        <v>11.47</v>
      </c>
      <c r="AB20" s="104">
        <v>4340100</v>
      </c>
      <c r="AC20" s="9">
        <v>11.47</v>
      </c>
      <c r="AD20" s="2">
        <f t="shared" si="1"/>
        <v>0.19000000000000128</v>
      </c>
      <c r="AE20" s="138">
        <f t="shared" si="2"/>
        <v>2.9622980251346576E-2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42678</v>
      </c>
      <c r="X21" s="41">
        <v>11.29</v>
      </c>
      <c r="Y21" s="41">
        <v>11.53</v>
      </c>
      <c r="Z21" s="41">
        <v>11.14</v>
      </c>
      <c r="AA21" s="41">
        <v>11.14</v>
      </c>
      <c r="AB21" s="104">
        <v>5341800</v>
      </c>
      <c r="AC21" s="9">
        <v>11.14</v>
      </c>
      <c r="AD21" s="2">
        <f t="shared" si="1"/>
        <v>0.38999999999999879</v>
      </c>
      <c r="AE21" s="138">
        <f t="shared" si="2"/>
        <v>3.6036036036037888E-3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42677</v>
      </c>
      <c r="X22" s="41">
        <v>10.88</v>
      </c>
      <c r="Y22" s="41">
        <v>11.28</v>
      </c>
      <c r="Z22" s="41">
        <v>10.85</v>
      </c>
      <c r="AA22" s="41">
        <v>11.1</v>
      </c>
      <c r="AB22" s="104">
        <v>5443300</v>
      </c>
      <c r="AC22" s="9">
        <v>11.1</v>
      </c>
      <c r="AD22" s="2">
        <f t="shared" si="1"/>
        <v>0.42999999999999972</v>
      </c>
      <c r="AE22" s="138">
        <f t="shared" si="2"/>
        <v>1.9283746556473691E-2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42676</v>
      </c>
      <c r="X23" s="41">
        <v>11.5</v>
      </c>
      <c r="Y23" s="41">
        <v>11.51</v>
      </c>
      <c r="Z23" s="41">
        <v>10.81</v>
      </c>
      <c r="AA23" s="41">
        <v>10.89</v>
      </c>
      <c r="AB23" s="104">
        <v>15762400</v>
      </c>
      <c r="AC23" s="9">
        <v>10.89</v>
      </c>
      <c r="AD23" s="2">
        <f t="shared" si="1"/>
        <v>0.69999999999999929</v>
      </c>
      <c r="AE23" s="138">
        <f t="shared" si="2"/>
        <v>-7.7118644067796671E-2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42675</v>
      </c>
      <c r="X24" s="41">
        <v>11.91</v>
      </c>
      <c r="Y24" s="41">
        <v>12</v>
      </c>
      <c r="Z24" s="41">
        <v>11.72</v>
      </c>
      <c r="AA24" s="41">
        <v>11.8</v>
      </c>
      <c r="AB24" s="104">
        <v>5303100</v>
      </c>
      <c r="AC24" s="9">
        <v>11.8</v>
      </c>
      <c r="AD24" s="2">
        <f t="shared" si="1"/>
        <v>0.27999999999999936</v>
      </c>
      <c r="AE24" s="138">
        <f t="shared" si="2"/>
        <v>-8.4033613445377853E-3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42674</v>
      </c>
      <c r="X25" s="41">
        <v>11.77</v>
      </c>
      <c r="Y25" s="41">
        <v>12.02</v>
      </c>
      <c r="Z25" s="41">
        <v>11.75</v>
      </c>
      <c r="AA25" s="41">
        <v>11.9</v>
      </c>
      <c r="AB25" s="104">
        <v>8600700</v>
      </c>
      <c r="AC25" s="9">
        <v>11.9</v>
      </c>
      <c r="AD25" s="2">
        <f t="shared" si="1"/>
        <v>0.26999999999999957</v>
      </c>
      <c r="AE25" s="138">
        <f t="shared" si="2"/>
        <v>1.1904761904761862E-2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42671</v>
      </c>
      <c r="X26" s="41">
        <v>12.05</v>
      </c>
      <c r="Y26" s="41">
        <v>12.1</v>
      </c>
      <c r="Z26" s="41">
        <v>11.27</v>
      </c>
      <c r="AA26" s="41">
        <v>11.76</v>
      </c>
      <c r="AB26" s="104">
        <v>12747200</v>
      </c>
      <c r="AC26" s="9">
        <v>11.76</v>
      </c>
      <c r="AD26" s="2">
        <f t="shared" si="1"/>
        <v>0.83000000000000007</v>
      </c>
      <c r="AE26" s="138">
        <f t="shared" si="2"/>
        <v>-1.4249790444258115E-2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42670</v>
      </c>
      <c r="X27" s="41">
        <v>11.92</v>
      </c>
      <c r="Y27" s="41">
        <v>12.03</v>
      </c>
      <c r="Z27" s="41">
        <v>11.82</v>
      </c>
      <c r="AA27" s="41">
        <v>11.93</v>
      </c>
      <c r="AB27" s="104">
        <v>5151000</v>
      </c>
      <c r="AC27" s="9">
        <v>11.93</v>
      </c>
      <c r="AD27" s="2">
        <f t="shared" si="1"/>
        <v>0.20999999999999908</v>
      </c>
      <c r="AE27" s="138">
        <f t="shared" si="2"/>
        <v>2.5210084033613356E-3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42669</v>
      </c>
      <c r="X28" s="41">
        <v>12.03</v>
      </c>
      <c r="Y28" s="41">
        <v>12.09</v>
      </c>
      <c r="Z28" s="41">
        <v>11.79</v>
      </c>
      <c r="AA28" s="41">
        <v>11.9</v>
      </c>
      <c r="AB28" s="104">
        <v>7765300</v>
      </c>
      <c r="AC28" s="9">
        <v>11.9</v>
      </c>
      <c r="AD28" s="2">
        <f t="shared" si="1"/>
        <v>0.30000000000000071</v>
      </c>
      <c r="AE28" s="138">
        <f t="shared" si="2"/>
        <v>-2.1381578947368363E-2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42668</v>
      </c>
      <c r="X29" s="41">
        <v>12.41</v>
      </c>
      <c r="Y29" s="41">
        <v>12.51</v>
      </c>
      <c r="Z29" s="41">
        <v>12.15</v>
      </c>
      <c r="AA29" s="41">
        <v>12.16</v>
      </c>
      <c r="AB29" s="104">
        <v>6320400</v>
      </c>
      <c r="AC29" s="9">
        <v>12.16</v>
      </c>
      <c r="AD29" s="2">
        <f t="shared" si="1"/>
        <v>0.35999999999999943</v>
      </c>
      <c r="AE29" s="138">
        <f t="shared" si="2"/>
        <v>-2.0933977455716568E-2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42667</v>
      </c>
      <c r="X30" s="41">
        <v>12.69</v>
      </c>
      <c r="Y30" s="41">
        <v>12.78</v>
      </c>
      <c r="Z30" s="41">
        <v>12.35</v>
      </c>
      <c r="AA30" s="41">
        <v>12.42</v>
      </c>
      <c r="AB30" s="104">
        <v>3620800</v>
      </c>
      <c r="AC30" s="9">
        <v>12.42</v>
      </c>
      <c r="AD30" s="2">
        <f t="shared" si="1"/>
        <v>0.42999999999999972</v>
      </c>
      <c r="AE30" s="138">
        <f t="shared" si="2"/>
        <v>-1.8957345971563955E-2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42664</v>
      </c>
      <c r="X31" s="41">
        <v>12.85</v>
      </c>
      <c r="Y31" s="41">
        <v>13.05</v>
      </c>
      <c r="Z31" s="41">
        <v>12.66</v>
      </c>
      <c r="AA31" s="41">
        <v>12.66</v>
      </c>
      <c r="AB31" s="104">
        <v>3827600</v>
      </c>
      <c r="AC31" s="9">
        <v>12.66</v>
      </c>
      <c r="AD31" s="2">
        <f t="shared" si="1"/>
        <v>0.39000000000000057</v>
      </c>
      <c r="AE31" s="138">
        <f t="shared" si="2"/>
        <v>-2.4653312788906034E-2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42663</v>
      </c>
      <c r="X32" s="41">
        <v>13.04</v>
      </c>
      <c r="Y32" s="41">
        <v>13.12</v>
      </c>
      <c r="Z32" s="41">
        <v>12.85</v>
      </c>
      <c r="AA32" s="41">
        <v>12.98</v>
      </c>
      <c r="AB32" s="104">
        <v>2999400</v>
      </c>
      <c r="AC32" s="9">
        <v>12.98</v>
      </c>
      <c r="AD32" s="2">
        <f t="shared" si="1"/>
        <v>0.26999999999999957</v>
      </c>
      <c r="AE32" s="138">
        <f t="shared" si="2"/>
        <v>-6.8859984697781096E-3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42662</v>
      </c>
      <c r="X33" s="41">
        <v>12.88</v>
      </c>
      <c r="Y33" s="41">
        <v>13.14</v>
      </c>
      <c r="Z33" s="41">
        <v>12.82</v>
      </c>
      <c r="AA33" s="41">
        <v>13.07</v>
      </c>
      <c r="AB33" s="104">
        <v>2991000</v>
      </c>
      <c r="AC33" s="9">
        <v>13.07</v>
      </c>
      <c r="AD33" s="2">
        <f t="shared" si="1"/>
        <v>0.32000000000000028</v>
      </c>
      <c r="AE33" s="138">
        <f t="shared" si="2"/>
        <v>1.8706157443491911E-2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42661</v>
      </c>
      <c r="X34" s="41">
        <v>12.79</v>
      </c>
      <c r="Y34" s="41">
        <v>12.96</v>
      </c>
      <c r="Z34" s="41">
        <v>12.65</v>
      </c>
      <c r="AA34" s="41">
        <v>12.83</v>
      </c>
      <c r="AB34" s="104">
        <v>5691600</v>
      </c>
      <c r="AC34" s="9">
        <v>12.83</v>
      </c>
      <c r="AD34" s="2">
        <f t="shared" si="1"/>
        <v>0.3100000000000005</v>
      </c>
      <c r="AE34" s="138">
        <f t="shared" si="2"/>
        <v>1.5835312747426666E-2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42660</v>
      </c>
      <c r="X35" s="41">
        <v>12.86</v>
      </c>
      <c r="Y35" s="41">
        <v>12.98</v>
      </c>
      <c r="Z35" s="41">
        <v>12.61</v>
      </c>
      <c r="AA35" s="41">
        <v>12.63</v>
      </c>
      <c r="AB35" s="104">
        <v>3758700</v>
      </c>
      <c r="AC35" s="9">
        <v>12.63</v>
      </c>
      <c r="AD35" s="2">
        <f t="shared" si="1"/>
        <v>0.37000000000000099</v>
      </c>
      <c r="AE35" s="138">
        <f t="shared" si="2"/>
        <v>-2.1688613477924057E-2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42657</v>
      </c>
      <c r="X36" s="41">
        <v>13.04</v>
      </c>
      <c r="Y36" s="41">
        <v>13.22</v>
      </c>
      <c r="Z36" s="41">
        <v>12.88</v>
      </c>
      <c r="AA36" s="41">
        <v>12.91</v>
      </c>
      <c r="AB36" s="104">
        <v>3619300</v>
      </c>
      <c r="AC36" s="9">
        <v>12.91</v>
      </c>
      <c r="AD36" s="2">
        <f t="shared" si="1"/>
        <v>0.33999999999999986</v>
      </c>
      <c r="AE36" s="138">
        <f t="shared" si="2"/>
        <v>-8.4485407066051676E-3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42656</v>
      </c>
      <c r="X37" s="41">
        <v>12.93</v>
      </c>
      <c r="Y37" s="41">
        <v>13.12</v>
      </c>
      <c r="Z37" s="41">
        <v>12.77</v>
      </c>
      <c r="AA37" s="41">
        <v>13.02</v>
      </c>
      <c r="AB37" s="104">
        <v>3970800</v>
      </c>
      <c r="AC37" s="9">
        <v>13.02</v>
      </c>
      <c r="AD37" s="2">
        <f t="shared" si="1"/>
        <v>0.34999999999999964</v>
      </c>
      <c r="AE37" s="138">
        <f t="shared" si="2"/>
        <v>5.4054054054053502E-3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42655</v>
      </c>
      <c r="X38" s="41">
        <v>12.96</v>
      </c>
      <c r="Y38" s="41">
        <v>12.98</v>
      </c>
      <c r="Z38" s="41">
        <v>12.79</v>
      </c>
      <c r="AA38" s="41">
        <v>12.95</v>
      </c>
      <c r="AB38" s="104">
        <v>3297600</v>
      </c>
      <c r="AC38" s="9">
        <v>12.95</v>
      </c>
      <c r="AD38" s="2">
        <f t="shared" si="1"/>
        <v>0.19000000000000128</v>
      </c>
      <c r="AE38" s="138">
        <f t="shared" si="2"/>
        <v>-7.716049382717749E-4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42654</v>
      </c>
      <c r="X39" s="41">
        <v>13.09</v>
      </c>
      <c r="Y39" s="41">
        <v>13.13</v>
      </c>
      <c r="Z39" s="41">
        <v>12.9</v>
      </c>
      <c r="AA39" s="41">
        <v>12.96</v>
      </c>
      <c r="AB39" s="104">
        <v>7598100</v>
      </c>
      <c r="AC39" s="9">
        <v>12.96</v>
      </c>
      <c r="AD39" s="2">
        <f t="shared" si="1"/>
        <v>0.23000000000000043</v>
      </c>
      <c r="AE39" s="138">
        <f t="shared" si="2"/>
        <v>-1.4448669201520881E-2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42653</v>
      </c>
      <c r="X40" s="41">
        <v>12.82</v>
      </c>
      <c r="Y40" s="41">
        <v>13.19</v>
      </c>
      <c r="Z40" s="41">
        <v>12.66</v>
      </c>
      <c r="AA40" s="41">
        <v>13.15</v>
      </c>
      <c r="AB40" s="104">
        <v>7096100</v>
      </c>
      <c r="AC40" s="9">
        <v>13.15</v>
      </c>
      <c r="AD40" s="2">
        <f t="shared" si="1"/>
        <v>0.52999999999999936</v>
      </c>
      <c r="AE40" s="138">
        <f t="shared" si="2"/>
        <v>4.7808764940239001E-2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42650</v>
      </c>
      <c r="X41" s="41">
        <v>12.44</v>
      </c>
      <c r="Y41" s="41">
        <v>12.66</v>
      </c>
      <c r="Z41" s="41">
        <v>12.44</v>
      </c>
      <c r="AA41" s="41">
        <v>12.55</v>
      </c>
      <c r="AB41" s="104">
        <v>5271400</v>
      </c>
      <c r="AC41" s="9">
        <v>12.55</v>
      </c>
      <c r="AD41" s="2">
        <f t="shared" si="1"/>
        <v>0.22000000000000064</v>
      </c>
      <c r="AE41" s="138">
        <f t="shared" si="2"/>
        <v>1.7017828200972529E-2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42649</v>
      </c>
      <c r="X42" s="41">
        <v>12.23</v>
      </c>
      <c r="Y42" s="41">
        <v>12.47</v>
      </c>
      <c r="Z42" s="41">
        <v>12.2</v>
      </c>
      <c r="AA42" s="41">
        <v>12.34</v>
      </c>
      <c r="AB42" s="104">
        <v>3306700</v>
      </c>
      <c r="AC42" s="9">
        <v>12.34</v>
      </c>
      <c r="AD42" s="2">
        <f t="shared" si="1"/>
        <v>0.27000000000000135</v>
      </c>
      <c r="AE42" s="138">
        <f t="shared" si="2"/>
        <v>8.110300081103361E-4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11.55</v>
      </c>
      <c r="T43" s="108" t="s">
        <v>98</v>
      </c>
      <c r="U43" s="106">
        <v>11.61</v>
      </c>
      <c r="W43" s="123">
        <v>42648</v>
      </c>
      <c r="X43" s="41">
        <v>12.3</v>
      </c>
      <c r="Y43" s="41">
        <v>12.46</v>
      </c>
      <c r="Z43" s="41">
        <v>12.2</v>
      </c>
      <c r="AA43" s="41">
        <v>12.33</v>
      </c>
      <c r="AB43" s="104">
        <v>2892500</v>
      </c>
      <c r="AC43" s="9">
        <v>12.33</v>
      </c>
      <c r="AD43" s="2">
        <f t="shared" si="1"/>
        <v>0.26000000000000156</v>
      </c>
      <c r="AE43" s="138">
        <f t="shared" si="2"/>
        <v>1.0655737704918122E-2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11.445</v>
      </c>
      <c r="T44" s="108" t="s">
        <v>99</v>
      </c>
      <c r="U44" s="106">
        <v>11.68</v>
      </c>
      <c r="W44" s="123">
        <v>42647</v>
      </c>
      <c r="X44" s="41">
        <v>12.52</v>
      </c>
      <c r="Y44" s="41">
        <v>12.61</v>
      </c>
      <c r="Z44" s="41">
        <v>12.15</v>
      </c>
      <c r="AA44" s="41">
        <v>12.2</v>
      </c>
      <c r="AB44" s="104">
        <v>7359200</v>
      </c>
      <c r="AC44" s="9">
        <v>12.2</v>
      </c>
      <c r="AD44" s="2">
        <f t="shared" si="1"/>
        <v>0.45999999999999908</v>
      </c>
      <c r="AE44" s="138">
        <f t="shared" si="2"/>
        <v>-2.4000000000000021E-2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11.34</v>
      </c>
      <c r="Q45" s="2"/>
      <c r="T45" s="108" t="s">
        <v>100</v>
      </c>
      <c r="U45" s="106" t="s">
        <v>403</v>
      </c>
      <c r="W45" s="123">
        <v>42646</v>
      </c>
      <c r="X45" s="41">
        <v>12.66</v>
      </c>
      <c r="Y45" s="41">
        <v>12.78</v>
      </c>
      <c r="Z45" s="41">
        <v>12.34</v>
      </c>
      <c r="AA45" s="41">
        <v>12.5</v>
      </c>
      <c r="AB45" s="104">
        <v>5753600</v>
      </c>
      <c r="AC45" s="9">
        <v>12.5</v>
      </c>
      <c r="AD45" s="2">
        <f t="shared" si="1"/>
        <v>0.4399999999999995</v>
      </c>
      <c r="AE45" s="138">
        <f t="shared" si="2"/>
        <v>-1.1075949367088667E-2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9">
        <v>42361</v>
      </c>
      <c r="H46" s="82"/>
      <c r="I46" s="79"/>
      <c r="J46" s="44"/>
      <c r="K46" s="44"/>
      <c r="O46" s="83">
        <v>1.07</v>
      </c>
      <c r="P46" s="83">
        <f t="shared" si="8"/>
        <v>11.235000000000001</v>
      </c>
      <c r="Q46" s="2"/>
      <c r="T46" s="108" t="s">
        <v>101</v>
      </c>
      <c r="U46" s="106" t="s">
        <v>404</v>
      </c>
      <c r="W46" s="123">
        <v>42643</v>
      </c>
      <c r="X46" s="41">
        <v>12.81</v>
      </c>
      <c r="Y46" s="41">
        <v>12.82</v>
      </c>
      <c r="Z46" s="41">
        <v>12.54</v>
      </c>
      <c r="AA46" s="41">
        <v>12.64</v>
      </c>
      <c r="AB46" s="104">
        <v>8204200</v>
      </c>
      <c r="AC46" s="9">
        <v>12.64</v>
      </c>
      <c r="AD46" s="2">
        <f t="shared" si="1"/>
        <v>0.28000000000000114</v>
      </c>
      <c r="AE46" s="138">
        <f t="shared" si="2"/>
        <v>-9.4043887147334804E-3</v>
      </c>
    </row>
    <row r="47" spans="2:41" x14ac:dyDescent="0.25">
      <c r="B47" s="62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11.13</v>
      </c>
      <c r="Q47" s="2"/>
      <c r="T47" s="108" t="s">
        <v>102</v>
      </c>
      <c r="U47" s="106">
        <v>16.03</v>
      </c>
      <c r="W47" s="123">
        <v>42642</v>
      </c>
      <c r="X47" s="41">
        <v>13.22</v>
      </c>
      <c r="Y47" s="41">
        <v>13.22</v>
      </c>
      <c r="Z47" s="41">
        <v>12.7</v>
      </c>
      <c r="AA47" s="41">
        <v>12.76</v>
      </c>
      <c r="AB47" s="104">
        <v>9119400</v>
      </c>
      <c r="AC47" s="9">
        <v>12.76</v>
      </c>
      <c r="AD47" s="2">
        <f t="shared" si="1"/>
        <v>0.52000000000000135</v>
      </c>
      <c r="AE47" s="138">
        <f t="shared" si="2"/>
        <v>-4.1322314049586861E-2</v>
      </c>
    </row>
    <row r="48" spans="2:41" x14ac:dyDescent="0.25">
      <c r="B48" s="62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11.025</v>
      </c>
      <c r="Q48" s="2"/>
      <c r="T48" s="108" t="s">
        <v>103</v>
      </c>
      <c r="U48" s="106">
        <v>1.1869499999999999</v>
      </c>
      <c r="W48" s="123">
        <v>42641</v>
      </c>
      <c r="X48" s="41">
        <v>13.52</v>
      </c>
      <c r="Y48" s="41">
        <v>13.58</v>
      </c>
      <c r="Z48" s="41">
        <v>13.29</v>
      </c>
      <c r="AA48" s="41">
        <v>13.31</v>
      </c>
      <c r="AB48" s="104">
        <v>6965000</v>
      </c>
      <c r="AC48" s="9">
        <v>13.31</v>
      </c>
      <c r="AD48" s="2">
        <f t="shared" si="1"/>
        <v>0.29000000000000092</v>
      </c>
      <c r="AE48" s="138">
        <f t="shared" si="2"/>
        <v>-1.187824795842618E-2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10.92</v>
      </c>
      <c r="Q49" s="2"/>
      <c r="T49" s="108" t="s">
        <v>122</v>
      </c>
      <c r="U49" s="106" t="s">
        <v>405</v>
      </c>
      <c r="W49" s="123">
        <v>42640</v>
      </c>
      <c r="X49" s="41">
        <v>13.61</v>
      </c>
      <c r="Y49" s="41">
        <v>13.65</v>
      </c>
      <c r="Z49" s="41">
        <v>13.35</v>
      </c>
      <c r="AA49" s="41">
        <v>13.47</v>
      </c>
      <c r="AB49" s="104">
        <v>4038700</v>
      </c>
      <c r="AC49" s="9">
        <v>13.47</v>
      </c>
      <c r="AD49" s="2">
        <f t="shared" si="1"/>
        <v>0.30000000000000071</v>
      </c>
      <c r="AE49" s="138">
        <f t="shared" si="2"/>
        <v>-1.4630577907827291E-2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10.815</v>
      </c>
      <c r="Q50" s="2"/>
      <c r="T50" s="108"/>
      <c r="U50" s="106"/>
      <c r="W50" s="123">
        <v>42639</v>
      </c>
      <c r="X50" s="41">
        <v>13.88</v>
      </c>
      <c r="Y50" s="41">
        <v>13.89</v>
      </c>
      <c r="Z50" s="41">
        <v>13.57</v>
      </c>
      <c r="AA50" s="41">
        <v>13.67</v>
      </c>
      <c r="AB50" s="104">
        <v>3235400</v>
      </c>
      <c r="AC50" s="9">
        <v>13.67</v>
      </c>
      <c r="AD50" s="2">
        <f t="shared" si="1"/>
        <v>0.32000000000000028</v>
      </c>
      <c r="AE50" s="138">
        <f t="shared" si="2"/>
        <v>-1.6546762589928043E-2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10.71</v>
      </c>
      <c r="Q51" s="2"/>
      <c r="T51" s="108" t="s">
        <v>105</v>
      </c>
      <c r="U51" s="106" t="s">
        <v>406</v>
      </c>
      <c r="W51" s="123">
        <v>42636</v>
      </c>
      <c r="X51" s="41">
        <v>13.8</v>
      </c>
      <c r="Y51" s="41">
        <v>14</v>
      </c>
      <c r="Z51" s="41">
        <v>13.75</v>
      </c>
      <c r="AA51" s="41">
        <v>13.9</v>
      </c>
      <c r="AB51" s="104">
        <v>3698500</v>
      </c>
      <c r="AC51" s="9">
        <v>13.9</v>
      </c>
      <c r="AD51" s="2">
        <f t="shared" si="1"/>
        <v>0.25</v>
      </c>
      <c r="AE51" s="138">
        <f t="shared" si="2"/>
        <v>-7.1890726096335289E-4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10.605</v>
      </c>
      <c r="Q52" s="2"/>
      <c r="T52" s="108" t="s">
        <v>106</v>
      </c>
      <c r="U52" s="106" t="s">
        <v>378</v>
      </c>
      <c r="W52" s="123">
        <v>42635</v>
      </c>
      <c r="X52" s="41">
        <v>13.89</v>
      </c>
      <c r="Y52" s="41">
        <v>13.96</v>
      </c>
      <c r="Z52" s="41">
        <v>13.66</v>
      </c>
      <c r="AA52" s="41">
        <v>13.91</v>
      </c>
      <c r="AB52" s="104">
        <v>3084700</v>
      </c>
      <c r="AC52" s="9">
        <v>13.91</v>
      </c>
      <c r="AD52" s="2">
        <f t="shared" si="1"/>
        <v>0.30000000000000071</v>
      </c>
      <c r="AE52" s="138">
        <f t="shared" si="2"/>
        <v>8.701957940536742E-3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10.5</v>
      </c>
      <c r="Q53" s="2"/>
      <c r="T53" s="108" t="s">
        <v>107</v>
      </c>
      <c r="U53" s="107">
        <v>753689</v>
      </c>
      <c r="W53" s="123">
        <v>42634</v>
      </c>
      <c r="X53" s="41">
        <v>13.67</v>
      </c>
      <c r="Y53" s="41">
        <v>13.91</v>
      </c>
      <c r="Z53" s="41">
        <v>13.63</v>
      </c>
      <c r="AA53" s="41">
        <v>13.79</v>
      </c>
      <c r="AB53" s="104">
        <v>4343300</v>
      </c>
      <c r="AC53" s="9">
        <v>13.79</v>
      </c>
      <c r="AD53" s="2">
        <f t="shared" si="1"/>
        <v>0.27999999999999936</v>
      </c>
      <c r="AE53" s="138">
        <f t="shared" si="2"/>
        <v>1.2481644640234935E-2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10.395</v>
      </c>
      <c r="Q54" s="2"/>
      <c r="T54" s="108" t="s">
        <v>110</v>
      </c>
      <c r="U54" s="107">
        <v>5068700</v>
      </c>
      <c r="W54" s="123">
        <v>42633</v>
      </c>
      <c r="X54" s="41">
        <v>13.29</v>
      </c>
      <c r="Y54" s="41">
        <v>13.65</v>
      </c>
      <c r="Z54" s="41">
        <v>13.22</v>
      </c>
      <c r="AA54" s="41">
        <v>13.62</v>
      </c>
      <c r="AB54" s="104">
        <v>5358200</v>
      </c>
      <c r="AC54" s="9">
        <v>13.62</v>
      </c>
      <c r="AD54" s="2">
        <f t="shared" si="1"/>
        <v>0.42999999999999972</v>
      </c>
      <c r="AE54" s="138">
        <f t="shared" si="2"/>
        <v>2.7149321266968229E-2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10.29</v>
      </c>
      <c r="T55" s="108" t="s">
        <v>108</v>
      </c>
      <c r="U55" s="106" t="s">
        <v>407</v>
      </c>
      <c r="W55" s="123">
        <v>42632</v>
      </c>
      <c r="X55" s="41">
        <v>13.37</v>
      </c>
      <c r="Y55" s="41">
        <v>13.44</v>
      </c>
      <c r="Z55" s="41">
        <v>13.04</v>
      </c>
      <c r="AA55" s="41">
        <v>13.26</v>
      </c>
      <c r="AB55" s="104">
        <v>3460100</v>
      </c>
      <c r="AC55" s="9">
        <v>13.26</v>
      </c>
      <c r="AD55" s="2">
        <f t="shared" si="1"/>
        <v>0.40000000000000036</v>
      </c>
      <c r="AE55" s="138">
        <f t="shared" si="2"/>
        <v>-2.2573363431150906E-3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10.185</v>
      </c>
      <c r="T56" s="108" t="s">
        <v>111</v>
      </c>
      <c r="U56" s="106">
        <v>234.4</v>
      </c>
      <c r="W56" s="123">
        <v>42629</v>
      </c>
      <c r="X56" s="41">
        <v>12.99</v>
      </c>
      <c r="Y56" s="41">
        <v>13.32</v>
      </c>
      <c r="Z56" s="41">
        <v>12.89</v>
      </c>
      <c r="AA56" s="41">
        <v>13.29</v>
      </c>
      <c r="AB56" s="104">
        <v>6121800</v>
      </c>
      <c r="AC56" s="9">
        <v>13.29</v>
      </c>
      <c r="AD56" s="2">
        <f t="shared" si="1"/>
        <v>0.42999999999999972</v>
      </c>
      <c r="AE56" s="138">
        <f t="shared" si="2"/>
        <v>1.2957317073170715E-2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10.08</v>
      </c>
      <c r="T57" s="108" t="s">
        <v>112</v>
      </c>
      <c r="U57" s="106">
        <v>0.05</v>
      </c>
      <c r="W57" s="123">
        <v>42628</v>
      </c>
      <c r="X57" s="41">
        <v>12.87</v>
      </c>
      <c r="Y57" s="41">
        <v>13.28</v>
      </c>
      <c r="Z57" s="41">
        <v>12.75</v>
      </c>
      <c r="AA57" s="41">
        <v>13.12</v>
      </c>
      <c r="AB57" s="104">
        <v>4966000</v>
      </c>
      <c r="AC57" s="9">
        <v>13.12</v>
      </c>
      <c r="AD57" s="2">
        <f t="shared" si="1"/>
        <v>0.52999999999999936</v>
      </c>
      <c r="AE57" s="138">
        <f t="shared" si="2"/>
        <v>1.6266460108443015E-2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9.9749999999999996</v>
      </c>
      <c r="T58" s="108" t="s">
        <v>109</v>
      </c>
      <c r="U58" s="106" t="s">
        <v>123</v>
      </c>
      <c r="W58" s="123">
        <v>42627</v>
      </c>
      <c r="X58" s="41">
        <v>13</v>
      </c>
      <c r="Y58" s="41">
        <v>13.14</v>
      </c>
      <c r="Z58" s="41">
        <v>12.77</v>
      </c>
      <c r="AA58" s="41">
        <v>12.91</v>
      </c>
      <c r="AB58" s="104">
        <v>5997000</v>
      </c>
      <c r="AC58" s="9">
        <v>12.91</v>
      </c>
      <c r="AD58" s="2">
        <f t="shared" si="1"/>
        <v>0.37000000000000099</v>
      </c>
      <c r="AE58" s="138">
        <f t="shared" si="2"/>
        <v>-9.2095165003837076E-3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9.8699999999999992</v>
      </c>
      <c r="W59" s="123">
        <v>42626</v>
      </c>
      <c r="X59" s="41">
        <v>13.42</v>
      </c>
      <c r="Y59" s="41">
        <v>13.42</v>
      </c>
      <c r="Z59" s="41">
        <v>12.87</v>
      </c>
      <c r="AA59" s="41">
        <v>13.03</v>
      </c>
      <c r="AB59" s="104">
        <v>6838100</v>
      </c>
      <c r="AC59" s="9">
        <v>13.03</v>
      </c>
      <c r="AD59" s="2">
        <f t="shared" si="1"/>
        <v>0.55000000000000071</v>
      </c>
      <c r="AE59" s="138">
        <f t="shared" si="2"/>
        <v>-4.3318649045521296E-2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9.7650000000000006</v>
      </c>
      <c r="W60" s="123">
        <v>42625</v>
      </c>
      <c r="X60" s="41">
        <v>13.33</v>
      </c>
      <c r="Y60" s="41">
        <v>13.67</v>
      </c>
      <c r="Z60" s="41">
        <v>13.24</v>
      </c>
      <c r="AA60" s="41">
        <v>13.62</v>
      </c>
      <c r="AB60" s="104">
        <v>4759300</v>
      </c>
      <c r="AC60" s="9">
        <v>13.62</v>
      </c>
      <c r="AD60" s="2">
        <f t="shared" si="1"/>
        <v>0.42999999999999972</v>
      </c>
      <c r="AE60" s="138">
        <f t="shared" si="2"/>
        <v>1.6417910447761086E-2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9.66</v>
      </c>
      <c r="W61" s="123">
        <v>42622</v>
      </c>
      <c r="X61" s="41">
        <v>13.72</v>
      </c>
      <c r="Y61" s="41">
        <v>13.76</v>
      </c>
      <c r="Z61" s="41">
        <v>13.37</v>
      </c>
      <c r="AA61" s="41">
        <v>13.4</v>
      </c>
      <c r="AB61" s="104">
        <v>7564000</v>
      </c>
      <c r="AC61" s="9">
        <v>13.4</v>
      </c>
      <c r="AD61" s="2">
        <f t="shared" si="1"/>
        <v>0.39000000000000057</v>
      </c>
      <c r="AE61" s="138">
        <f t="shared" si="2"/>
        <v>-3.3189033189033101E-2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9.5549999999999997</v>
      </c>
      <c r="W62" s="123">
        <v>42621</v>
      </c>
      <c r="X62" s="41">
        <v>13.4</v>
      </c>
      <c r="Y62" s="41">
        <v>13.92</v>
      </c>
      <c r="Z62" s="41">
        <v>13.27</v>
      </c>
      <c r="AA62" s="41">
        <v>13.86</v>
      </c>
      <c r="AB62" s="104">
        <v>7029300</v>
      </c>
      <c r="AC62" s="9">
        <v>13.86</v>
      </c>
      <c r="AD62" s="2">
        <f t="shared" si="1"/>
        <v>0.65000000000000036</v>
      </c>
      <c r="AE62" s="138">
        <f t="shared" si="2"/>
        <v>3.2786885245901676E-2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9.4500000000000011</v>
      </c>
      <c r="W63" s="123">
        <v>42620</v>
      </c>
      <c r="X63" s="41">
        <v>12.73</v>
      </c>
      <c r="Y63" s="41">
        <v>13.44</v>
      </c>
      <c r="Z63" s="41">
        <v>12.73</v>
      </c>
      <c r="AA63" s="41">
        <v>13.42</v>
      </c>
      <c r="AB63" s="104">
        <v>6121200</v>
      </c>
      <c r="AC63" s="9">
        <v>13.42</v>
      </c>
      <c r="AD63" s="2">
        <f t="shared" si="1"/>
        <v>0.70999999999999908</v>
      </c>
      <c r="AE63" s="138">
        <f t="shared" si="2"/>
        <v>5.5031446540880546E-2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42619</v>
      </c>
      <c r="X64" s="41">
        <v>12.51</v>
      </c>
      <c r="Y64" s="41">
        <v>12.8</v>
      </c>
      <c r="Z64" s="41">
        <v>12.51</v>
      </c>
      <c r="AA64" s="41">
        <v>12.72</v>
      </c>
      <c r="AB64" s="104">
        <v>4219700</v>
      </c>
      <c r="AC64" s="9">
        <v>12.72</v>
      </c>
      <c r="AD64" s="2">
        <f t="shared" si="1"/>
        <v>0.29000000000000092</v>
      </c>
      <c r="AE64" s="138">
        <f t="shared" si="2"/>
        <v>1.9230769230769162E-2</v>
      </c>
    </row>
    <row r="65" spans="1:41" ht="16.5" customHeight="1" x14ac:dyDescent="0.25">
      <c r="A65" s="633" t="s">
        <v>284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42615</v>
      </c>
      <c r="X65" s="41">
        <v>12.22</v>
      </c>
      <c r="Y65" s="41">
        <v>12.57</v>
      </c>
      <c r="Z65" s="41">
        <v>12.2</v>
      </c>
      <c r="AA65" s="41">
        <v>12.48</v>
      </c>
      <c r="AB65" s="104">
        <v>2269700</v>
      </c>
      <c r="AC65" s="9">
        <v>12.48</v>
      </c>
      <c r="AD65" s="2">
        <f t="shared" si="1"/>
        <v>0.37000000000000099</v>
      </c>
      <c r="AE65" s="138">
        <f t="shared" si="2"/>
        <v>2.8854080791426151E-2</v>
      </c>
      <c r="AL65" s="234"/>
      <c r="AO65" s="234"/>
    </row>
    <row r="66" spans="1:41" x14ac:dyDescent="0.25">
      <c r="A66" s="633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42614</v>
      </c>
      <c r="X66" s="41">
        <v>12.54</v>
      </c>
      <c r="Y66" s="41">
        <v>12.56</v>
      </c>
      <c r="Z66" s="41">
        <v>12.07</v>
      </c>
      <c r="AA66" s="41">
        <v>12.13</v>
      </c>
      <c r="AB66" s="104">
        <v>3351200</v>
      </c>
      <c r="AC66" s="9">
        <v>12.13</v>
      </c>
      <c r="AD66" s="2">
        <f t="shared" si="1"/>
        <v>0.49000000000000021</v>
      </c>
      <c r="AE66" s="138">
        <f t="shared" si="2"/>
        <v>-2.8044871794871806E-2</v>
      </c>
    </row>
    <row r="67" spans="1:41" ht="17.25" customHeight="1" x14ac:dyDescent="0.25">
      <c r="A67" s="633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42613</v>
      </c>
      <c r="X67" s="41">
        <v>12.42</v>
      </c>
      <c r="Y67" s="41">
        <v>12.75</v>
      </c>
      <c r="Z67" s="41">
        <v>12.29</v>
      </c>
      <c r="AA67" s="41">
        <v>12.48</v>
      </c>
      <c r="AB67" s="104">
        <v>3099400</v>
      </c>
      <c r="AC67" s="9">
        <v>12.48</v>
      </c>
      <c r="AD67" s="2">
        <f>Y67-Z67</f>
        <v>0.46000000000000085</v>
      </c>
      <c r="AE67" s="138" t="e">
        <f>AC67/AC68-1</f>
        <v>#DIV/0!</v>
      </c>
      <c r="AL67" s="234"/>
    </row>
    <row r="68" spans="1:41" ht="18" customHeight="1" x14ac:dyDescent="0.25">
      <c r="A68" s="632" t="s">
        <v>295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2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2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2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2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2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H83" s="185"/>
      <c r="I83" s="240"/>
      <c r="J83" s="3"/>
      <c r="K83" s="3"/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2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2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4"/>
      <c r="B98" s="522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4"/>
      <c r="B99" s="522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8" t="s">
        <v>201</v>
      </c>
      <c r="B108" s="359"/>
      <c r="C108" s="360">
        <f>SumByColor($A$108,C2:C106)</f>
        <v>33905</v>
      </c>
      <c r="D108" s="360"/>
      <c r="E108" s="360"/>
      <c r="F108" s="361">
        <f>SumByColor($A$108,F2:F106)</f>
        <v>468412</v>
      </c>
      <c r="G108" s="360"/>
      <c r="H108" s="360">
        <f>SumByColor($A$108,H2:H106)</f>
        <v>33905</v>
      </c>
      <c r="I108" s="360"/>
      <c r="J108" s="360"/>
      <c r="K108" s="361">
        <f>SumByColor($A$108,K2:K106)</f>
        <v>471041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6">
        <v>4500</v>
      </c>
      <c r="D130" s="521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8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8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09">
        <v>3500</v>
      </c>
      <c r="D167" s="510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8">
        <v>4500</v>
      </c>
      <c r="D172" s="520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8">
        <v>4500</v>
      </c>
      <c r="D174" s="520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8">
        <v>4500</v>
      </c>
      <c r="D179" s="520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5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09">
        <v>3500</v>
      </c>
      <c r="D182" s="510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7" t="s">
        <v>324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09">
        <v>3500</v>
      </c>
      <c r="D187" s="510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6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09">
        <v>3500</v>
      </c>
      <c r="D196" s="51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6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8">
        <v>4500</v>
      </c>
      <c r="D198" s="52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5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8">
        <v>4500</v>
      </c>
      <c r="D200" s="52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5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8">
        <v>4500</v>
      </c>
      <c r="D202" s="52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8" t="s">
        <v>363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7" si="76">C203*(E203-D203)</f>
        <v>-24498.720000000001</v>
      </c>
      <c r="G203" s="40">
        <f t="shared" ref="G203:G217" si="77">IF(C203=0, 0,D203*C203)</f>
        <v>80973.72</v>
      </c>
      <c r="H203" s="232">
        <f t="shared" ref="H203:H217" si="78">IF(C203=0, D203, (E203-D203)/D203)</f>
        <v>-0.30255149448487728</v>
      </c>
      <c r="I203" s="200"/>
    </row>
    <row r="204" spans="2:9" x14ac:dyDescent="0.25">
      <c r="B204" s="193">
        <v>42653</v>
      </c>
      <c r="C204" s="509">
        <v>3500</v>
      </c>
      <c r="D204" s="51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6" t="s">
        <v>353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362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364</v>
      </c>
    </row>
    <row r="209" spans="2:9" x14ac:dyDescent="0.25">
      <c r="B209" s="193">
        <v>42668</v>
      </c>
      <c r="C209" s="509">
        <v>3500</v>
      </c>
      <c r="D209" s="510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6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09">
        <v>3500</v>
      </c>
      <c r="D211" s="510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6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09">
        <v>3500</v>
      </c>
      <c r="D213" s="510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6">
        <v>19.25</v>
      </c>
    </row>
    <row r="214" spans="2:9" x14ac:dyDescent="0.25">
      <c r="B214" s="193">
        <v>42701</v>
      </c>
      <c r="C214" s="509">
        <v>3500</v>
      </c>
      <c r="D214" s="510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6" t="s">
        <v>399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09">
        <v>3500</v>
      </c>
      <c r="D216" s="510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6">
        <v>19</v>
      </c>
    </row>
    <row r="217" spans="2:9" x14ac:dyDescent="0.25">
      <c r="B217" s="193">
        <v>42705</v>
      </c>
      <c r="C217" s="10">
        <v>4000</v>
      </c>
      <c r="D217" s="200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4">
    <mergeCell ref="B47:B48"/>
    <mergeCell ref="A68:A73"/>
    <mergeCell ref="A65:A67"/>
    <mergeCell ref="A98:A99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605</v>
      </c>
      <c r="B2" s="533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42706</v>
      </c>
      <c r="X2" s="10">
        <v>81.44</v>
      </c>
      <c r="Y2" s="10">
        <v>84.66</v>
      </c>
      <c r="Z2" s="10">
        <v>81.25</v>
      </c>
      <c r="AA2" s="10">
        <v>83.35</v>
      </c>
      <c r="AB2" s="95">
        <v>2322800</v>
      </c>
      <c r="AC2" s="10">
        <v>83.35</v>
      </c>
      <c r="AD2" s="2">
        <f>Y2-Z2</f>
        <v>3.4099999999999966</v>
      </c>
      <c r="AE2" s="138">
        <f>AC2/AC3-1</f>
        <v>2.3075978887934223E-2</v>
      </c>
    </row>
    <row r="3" spans="1:31" x14ac:dyDescent="0.25">
      <c r="A3" s="23" t="s">
        <v>71</v>
      </c>
      <c r="B3" s="532"/>
      <c r="C3" s="4"/>
      <c r="D3" s="3"/>
      <c r="E3" s="3"/>
      <c r="F3" s="3"/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42705</v>
      </c>
      <c r="X3" s="10">
        <v>82.8</v>
      </c>
      <c r="Y3" s="10">
        <v>83.1</v>
      </c>
      <c r="Z3" s="10">
        <v>81.12</v>
      </c>
      <c r="AA3" s="10">
        <v>81.47</v>
      </c>
      <c r="AB3" s="95">
        <v>2468900</v>
      </c>
      <c r="AC3" s="10">
        <v>81.47</v>
      </c>
      <c r="AD3" s="2">
        <f t="shared" ref="AD3:AD66" si="0">Y3-Z3</f>
        <v>1.9799999999999898</v>
      </c>
      <c r="AE3" s="138">
        <f t="shared" ref="AE3:AE66" si="1">AC3/AC4-1</f>
        <v>-1.6656608328304068E-2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83.35</v>
      </c>
      <c r="R4" s="524">
        <v>2.3099999999999999E-2</v>
      </c>
      <c r="T4" s="163"/>
      <c r="U4" s="1"/>
      <c r="W4" s="133">
        <v>42704</v>
      </c>
      <c r="X4" s="10">
        <v>84.24</v>
      </c>
      <c r="Y4" s="10">
        <v>84.25</v>
      </c>
      <c r="Z4" s="10">
        <v>82.84</v>
      </c>
      <c r="AA4" s="10">
        <v>82.85</v>
      </c>
      <c r="AB4" s="95">
        <v>2765300</v>
      </c>
      <c r="AC4" s="10">
        <v>82.85</v>
      </c>
      <c r="AD4" s="2">
        <f t="shared" si="0"/>
        <v>1.4099999999999966</v>
      </c>
      <c r="AE4" s="138">
        <f t="shared" si="1"/>
        <v>-1.2514898688915532E-2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3334</v>
      </c>
      <c r="W5" s="133">
        <v>42703</v>
      </c>
      <c r="X5" s="10">
        <v>84.56</v>
      </c>
      <c r="Y5" s="10">
        <v>85.45</v>
      </c>
      <c r="Z5" s="10">
        <v>83.77</v>
      </c>
      <c r="AA5" s="10">
        <v>83.9</v>
      </c>
      <c r="AB5" s="95">
        <v>2768000</v>
      </c>
      <c r="AC5" s="10">
        <v>83.9</v>
      </c>
      <c r="AD5" s="2">
        <f t="shared" si="0"/>
        <v>1.6800000000000068</v>
      </c>
      <c r="AE5" s="138">
        <f t="shared" si="1"/>
        <v>-4.7449584816131596E-3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42702</v>
      </c>
      <c r="X6" s="10">
        <v>85.41</v>
      </c>
      <c r="Y6" s="10">
        <v>85.59</v>
      </c>
      <c r="Z6" s="10">
        <v>84.01</v>
      </c>
      <c r="AA6" s="10">
        <v>84.3</v>
      </c>
      <c r="AB6" s="95">
        <v>3076300</v>
      </c>
      <c r="AC6" s="10">
        <v>84.3</v>
      </c>
      <c r="AD6" s="2">
        <f t="shared" si="0"/>
        <v>1.5799999999999983</v>
      </c>
      <c r="AE6" s="138">
        <f t="shared" si="1"/>
        <v>-1.7482517482517501E-2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12</v>
      </c>
      <c r="R7" s="30">
        <v>42737</v>
      </c>
      <c r="W7" s="133">
        <v>42699</v>
      </c>
      <c r="X7" s="10">
        <v>86.86</v>
      </c>
      <c r="Y7" s="10">
        <v>86.87</v>
      </c>
      <c r="Z7" s="10">
        <v>85.31</v>
      </c>
      <c r="AA7" s="10">
        <v>85.8</v>
      </c>
      <c r="AB7" s="95">
        <v>2022300</v>
      </c>
      <c r="AC7" s="10">
        <v>85.8</v>
      </c>
      <c r="AD7" s="2">
        <f t="shared" si="0"/>
        <v>1.5600000000000023</v>
      </c>
      <c r="AE7" s="138">
        <f t="shared" si="1"/>
        <v>-1.2203545935988935E-2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12</v>
      </c>
      <c r="W8" s="133">
        <v>42697</v>
      </c>
      <c r="X8" s="10">
        <v>85.01</v>
      </c>
      <c r="Y8" s="10">
        <v>86.93</v>
      </c>
      <c r="Z8" s="10">
        <v>84.51</v>
      </c>
      <c r="AA8" s="10">
        <v>86.86</v>
      </c>
      <c r="AB8" s="95">
        <v>2208200</v>
      </c>
      <c r="AC8" s="10">
        <v>86.86</v>
      </c>
      <c r="AD8" s="2">
        <f t="shared" si="0"/>
        <v>2.4200000000000017</v>
      </c>
      <c r="AE8" s="138">
        <f t="shared" si="1"/>
        <v>2.1401693320790116E-2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3.6122817579771222E-3</v>
      </c>
      <c r="W9" s="133">
        <v>42696</v>
      </c>
      <c r="X9" s="10">
        <v>88</v>
      </c>
      <c r="Y9" s="10">
        <v>88</v>
      </c>
      <c r="Z9" s="10">
        <v>83.42</v>
      </c>
      <c r="AA9" s="10">
        <v>85.04</v>
      </c>
      <c r="AB9" s="95">
        <v>4187700</v>
      </c>
      <c r="AC9" s="10">
        <v>85.04</v>
      </c>
      <c r="AD9" s="2">
        <f t="shared" si="0"/>
        <v>4.5799999999999983</v>
      </c>
      <c r="AE9" s="138">
        <f t="shared" si="1"/>
        <v>-4.663677130044841E-2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89.05</v>
      </c>
      <c r="Y10" s="10">
        <v>90.11</v>
      </c>
      <c r="Z10" s="10">
        <v>88.78</v>
      </c>
      <c r="AA10" s="10">
        <v>89.2</v>
      </c>
      <c r="AB10" s="95">
        <v>1452300</v>
      </c>
      <c r="AC10" s="10">
        <v>89.2</v>
      </c>
      <c r="AD10" s="2">
        <f t="shared" si="0"/>
        <v>1.3299999999999983</v>
      </c>
      <c r="AE10" s="138">
        <f t="shared" si="1"/>
        <v>1.9094687184095793E-3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90.81</v>
      </c>
      <c r="Y11" s="10">
        <v>90.99</v>
      </c>
      <c r="Z11" s="10">
        <v>88.81</v>
      </c>
      <c r="AA11" s="10">
        <v>89.03</v>
      </c>
      <c r="AB11" s="95">
        <v>1714800</v>
      </c>
      <c r="AC11" s="10">
        <v>89.03</v>
      </c>
      <c r="AD11" s="2">
        <f t="shared" si="0"/>
        <v>2.1799999999999926</v>
      </c>
      <c r="AE11" s="138">
        <f t="shared" si="1"/>
        <v>-1.8628747795414458E-2</v>
      </c>
    </row>
    <row r="12" spans="1:31" x14ac:dyDescent="0.25">
      <c r="G12" s="30"/>
      <c r="H12" s="72"/>
      <c r="W12" s="133">
        <v>42691</v>
      </c>
      <c r="X12" s="10">
        <v>89.38</v>
      </c>
      <c r="Y12" s="10">
        <v>90.83</v>
      </c>
      <c r="Z12" s="10">
        <v>89.01</v>
      </c>
      <c r="AA12" s="10">
        <v>90.72</v>
      </c>
      <c r="AB12" s="95">
        <v>1780500</v>
      </c>
      <c r="AC12" s="10">
        <v>90.72</v>
      </c>
      <c r="AD12" s="2">
        <f t="shared" si="0"/>
        <v>1.8199999999999932</v>
      </c>
      <c r="AE12" s="138">
        <f t="shared" si="1"/>
        <v>1.7839111410299591E-2</v>
      </c>
    </row>
    <row r="13" spans="1:31" x14ac:dyDescent="0.25">
      <c r="G13" s="30"/>
      <c r="H13" s="72"/>
      <c r="W13" s="133">
        <v>42690</v>
      </c>
      <c r="X13" s="10">
        <v>88.85</v>
      </c>
      <c r="Y13" s="10">
        <v>89.72</v>
      </c>
      <c r="Z13" s="10">
        <v>88.18</v>
      </c>
      <c r="AA13" s="10">
        <v>89.13</v>
      </c>
      <c r="AB13" s="95">
        <v>1301400</v>
      </c>
      <c r="AC13" s="10">
        <v>89.13</v>
      </c>
      <c r="AD13" s="2">
        <f t="shared" si="0"/>
        <v>1.539999999999992</v>
      </c>
      <c r="AE13" s="138">
        <f t="shared" si="1"/>
        <v>2.4744123270723506E-3</v>
      </c>
    </row>
    <row r="14" spans="1:31" x14ac:dyDescent="0.25">
      <c r="G14" s="30"/>
      <c r="H14" s="72"/>
      <c r="W14" s="133">
        <v>42689</v>
      </c>
      <c r="X14" s="10">
        <v>87.55</v>
      </c>
      <c r="Y14" s="10">
        <v>89.63</v>
      </c>
      <c r="Z14" s="10">
        <v>87.01</v>
      </c>
      <c r="AA14" s="10">
        <v>88.91</v>
      </c>
      <c r="AB14" s="95">
        <v>2252800</v>
      </c>
      <c r="AC14" s="10">
        <v>88.91</v>
      </c>
      <c r="AD14" s="2">
        <f t="shared" si="0"/>
        <v>2.6199999999999903</v>
      </c>
      <c r="AE14" s="138">
        <f t="shared" si="1"/>
        <v>2.6792932209261933E-2</v>
      </c>
    </row>
    <row r="15" spans="1:31" x14ac:dyDescent="0.25">
      <c r="G15" s="30"/>
      <c r="H15" s="72"/>
      <c r="W15" s="133">
        <v>42688</v>
      </c>
      <c r="X15" s="10">
        <v>90.72</v>
      </c>
      <c r="Y15" s="10">
        <v>91.25</v>
      </c>
      <c r="Z15" s="10">
        <v>86.54</v>
      </c>
      <c r="AA15" s="10">
        <v>86.59</v>
      </c>
      <c r="AB15" s="95">
        <v>4298500</v>
      </c>
      <c r="AC15" s="10">
        <v>86.59</v>
      </c>
      <c r="AD15" s="2">
        <f t="shared" si="0"/>
        <v>4.7099999999999937</v>
      </c>
      <c r="AE15" s="138">
        <f t="shared" si="1"/>
        <v>-4.8566091638281517E-2</v>
      </c>
    </row>
    <row r="16" spans="1:31" x14ac:dyDescent="0.25">
      <c r="G16" s="30"/>
      <c r="H16" s="72"/>
      <c r="W16" s="133">
        <v>42685</v>
      </c>
      <c r="X16" s="10">
        <v>92.77</v>
      </c>
      <c r="Y16" s="10">
        <v>92.95</v>
      </c>
      <c r="Z16" s="10">
        <v>90.7</v>
      </c>
      <c r="AA16" s="10">
        <v>91.01</v>
      </c>
      <c r="AB16" s="95">
        <v>1599800</v>
      </c>
      <c r="AC16" s="10">
        <v>91.01</v>
      </c>
      <c r="AD16" s="2">
        <f t="shared" si="0"/>
        <v>2.25</v>
      </c>
      <c r="AE16" s="138">
        <f t="shared" si="1"/>
        <v>-1.9816908992999371E-2</v>
      </c>
    </row>
    <row r="17" spans="1:31" x14ac:dyDescent="0.25">
      <c r="G17" s="30"/>
      <c r="W17" s="133">
        <v>42684</v>
      </c>
      <c r="X17" s="10">
        <v>93.42</v>
      </c>
      <c r="Y17" s="10">
        <v>93.86</v>
      </c>
      <c r="Z17" s="10">
        <v>92.16</v>
      </c>
      <c r="AA17" s="10">
        <v>92.85</v>
      </c>
      <c r="AB17" s="95">
        <v>2801000</v>
      </c>
      <c r="AC17" s="10">
        <v>92.85</v>
      </c>
      <c r="AD17" s="2">
        <f t="shared" si="0"/>
        <v>1.7000000000000028</v>
      </c>
      <c r="AE17" s="138">
        <f t="shared" si="1"/>
        <v>4.3266630611140666E-3</v>
      </c>
    </row>
    <row r="18" spans="1:31" x14ac:dyDescent="0.25">
      <c r="A18" s="32" t="s">
        <v>81</v>
      </c>
      <c r="B18" s="534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93.39</v>
      </c>
      <c r="Y18" s="10">
        <v>93.89</v>
      </c>
      <c r="Z18" s="10">
        <v>88.8</v>
      </c>
      <c r="AA18" s="10">
        <v>92.45</v>
      </c>
      <c r="AB18" s="95">
        <v>2430400</v>
      </c>
      <c r="AC18" s="10">
        <v>92.45</v>
      </c>
      <c r="AD18" s="2">
        <f t="shared" si="0"/>
        <v>5.0900000000000034</v>
      </c>
      <c r="AE18" s="138">
        <f t="shared" si="1"/>
        <v>1.1598643177590517E-2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91.53</v>
      </c>
      <c r="Y19" s="10">
        <v>92.32</v>
      </c>
      <c r="Z19" s="10">
        <v>91.08</v>
      </c>
      <c r="AA19" s="10">
        <v>91.39</v>
      </c>
      <c r="AB19" s="95">
        <v>1649000</v>
      </c>
      <c r="AC19" s="10">
        <v>91.39</v>
      </c>
      <c r="AD19" s="2">
        <f t="shared" si="0"/>
        <v>1.2399999999999949</v>
      </c>
      <c r="AE19" s="138">
        <f t="shared" si="1"/>
        <v>5.4740529888319678E-4</v>
      </c>
    </row>
    <row r="20" spans="1:31" x14ac:dyDescent="0.25">
      <c r="W20" s="133">
        <v>42681</v>
      </c>
      <c r="X20" s="10">
        <v>91.11</v>
      </c>
      <c r="Y20" s="10">
        <v>92.23</v>
      </c>
      <c r="Z20" s="10">
        <v>90.7</v>
      </c>
      <c r="AA20" s="10">
        <v>91.34</v>
      </c>
      <c r="AB20" s="95">
        <v>1671000</v>
      </c>
      <c r="AC20" s="10">
        <v>91.34</v>
      </c>
      <c r="AD20" s="2">
        <f t="shared" si="0"/>
        <v>1.5300000000000011</v>
      </c>
      <c r="AE20" s="138">
        <f t="shared" si="1"/>
        <v>1.9078433560191899E-2</v>
      </c>
    </row>
    <row r="21" spans="1:31" x14ac:dyDescent="0.25">
      <c r="W21" s="133">
        <v>42678</v>
      </c>
      <c r="X21" s="10">
        <v>89.26</v>
      </c>
      <c r="Y21" s="10">
        <v>91.34</v>
      </c>
      <c r="Z21" s="10">
        <v>89.17</v>
      </c>
      <c r="AA21" s="10">
        <v>89.63</v>
      </c>
      <c r="AB21" s="95">
        <v>1853900</v>
      </c>
      <c r="AC21" s="10">
        <v>89.63</v>
      </c>
      <c r="AD21" s="2">
        <f t="shared" si="0"/>
        <v>2.1700000000000017</v>
      </c>
      <c r="AE21" s="138">
        <f t="shared" si="1"/>
        <v>3.6954087346023901E-3</v>
      </c>
    </row>
    <row r="22" spans="1:31" x14ac:dyDescent="0.25">
      <c r="W22" s="133">
        <v>42677</v>
      </c>
      <c r="X22" s="10">
        <v>89.24</v>
      </c>
      <c r="Y22" s="10">
        <v>90.95</v>
      </c>
      <c r="Z22" s="10">
        <v>89</v>
      </c>
      <c r="AA22" s="10">
        <v>89.3</v>
      </c>
      <c r="AB22" s="95">
        <v>3464000</v>
      </c>
      <c r="AC22" s="10">
        <v>89.3</v>
      </c>
      <c r="AD22" s="2">
        <f t="shared" si="0"/>
        <v>1.9500000000000028</v>
      </c>
      <c r="AE22" s="138">
        <f t="shared" si="1"/>
        <v>6.6508849058730668E-3</v>
      </c>
    </row>
    <row r="23" spans="1:31" x14ac:dyDescent="0.25">
      <c r="W23" s="133">
        <v>42676</v>
      </c>
      <c r="X23" s="10">
        <v>92.18</v>
      </c>
      <c r="Y23" s="10">
        <v>92.22</v>
      </c>
      <c r="Z23" s="10">
        <v>88.69</v>
      </c>
      <c r="AA23" s="10">
        <v>88.71</v>
      </c>
      <c r="AB23" s="95">
        <v>3631200</v>
      </c>
      <c r="AC23" s="10">
        <v>88.71</v>
      </c>
      <c r="AD23" s="2">
        <f t="shared" si="0"/>
        <v>3.5300000000000011</v>
      </c>
      <c r="AE23" s="138">
        <f t="shared" si="1"/>
        <v>-3.5760869565217512E-2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95.5</v>
      </c>
      <c r="Y24" s="10">
        <v>95.73</v>
      </c>
      <c r="Z24" s="10">
        <v>91.57</v>
      </c>
      <c r="AA24" s="10">
        <v>92</v>
      </c>
      <c r="AB24" s="95">
        <v>3392300</v>
      </c>
      <c r="AC24" s="10">
        <v>92</v>
      </c>
      <c r="AD24" s="2">
        <f t="shared" si="0"/>
        <v>4.1600000000000108</v>
      </c>
      <c r="AE24" s="138">
        <f t="shared" si="1"/>
        <v>-3.3816425120772986E-2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42674</v>
      </c>
      <c r="X25" s="10">
        <v>94.46</v>
      </c>
      <c r="Y25" s="10">
        <v>95.49</v>
      </c>
      <c r="Z25" s="10">
        <v>92.91</v>
      </c>
      <c r="AA25" s="10">
        <v>95.22</v>
      </c>
      <c r="AB25" s="95">
        <v>4863600</v>
      </c>
      <c r="AC25" s="10">
        <v>95.22</v>
      </c>
      <c r="AD25" s="2">
        <f t="shared" si="0"/>
        <v>2.5799999999999983</v>
      </c>
      <c r="AE25" s="138">
        <f t="shared" si="1"/>
        <v>-9.7753743760399248E-3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42671</v>
      </c>
      <c r="X26" s="10">
        <v>92.36</v>
      </c>
      <c r="Y26" s="10">
        <v>96.8</v>
      </c>
      <c r="Z26" s="10">
        <v>92.05</v>
      </c>
      <c r="AA26" s="10">
        <v>96.16</v>
      </c>
      <c r="AB26" s="95">
        <v>4749100</v>
      </c>
      <c r="AC26" s="10">
        <v>96.16</v>
      </c>
      <c r="AD26" s="2">
        <f t="shared" si="0"/>
        <v>4.75</v>
      </c>
      <c r="AE26" s="138">
        <f t="shared" si="1"/>
        <v>4.2950108459869796E-2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42670</v>
      </c>
      <c r="X27" s="10">
        <v>95.2</v>
      </c>
      <c r="Y27" s="10">
        <v>95.5</v>
      </c>
      <c r="Z27" s="10">
        <v>91.32</v>
      </c>
      <c r="AA27" s="10">
        <v>92.2</v>
      </c>
      <c r="AB27" s="95">
        <v>4984100</v>
      </c>
      <c r="AC27" s="10">
        <v>92.2</v>
      </c>
      <c r="AD27" s="2">
        <f t="shared" si="0"/>
        <v>4.1800000000000068</v>
      </c>
      <c r="AE27" s="138">
        <f t="shared" si="1"/>
        <v>-2.1750663129973424E-2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99.3</v>
      </c>
      <c r="Y28" s="10">
        <v>100.86</v>
      </c>
      <c r="Z28" s="10">
        <v>94.25</v>
      </c>
      <c r="AA28" s="10">
        <v>94.25</v>
      </c>
      <c r="AB28" s="95">
        <v>16796600</v>
      </c>
      <c r="AC28" s="10">
        <v>94.25</v>
      </c>
      <c r="AD28" s="2">
        <f t="shared" si="0"/>
        <v>6.6099999999999994</v>
      </c>
      <c r="AE28" s="138">
        <f t="shared" si="1"/>
        <v>-0.17091836734693877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117.01</v>
      </c>
      <c r="Y29" s="10">
        <v>117.01</v>
      </c>
      <c r="Z29" s="10">
        <v>113.5</v>
      </c>
      <c r="AA29" s="10">
        <v>113.68</v>
      </c>
      <c r="AB29" s="95">
        <v>3975500</v>
      </c>
      <c r="AC29" s="10">
        <v>113.68</v>
      </c>
      <c r="AD29" s="2">
        <f t="shared" si="0"/>
        <v>3.5100000000000051</v>
      </c>
      <c r="AE29" s="138">
        <f t="shared" si="1"/>
        <v>-2.8625138853285437E-2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118.24</v>
      </c>
      <c r="Y30" s="10">
        <v>118.56</v>
      </c>
      <c r="Z30" s="10">
        <v>116.92</v>
      </c>
      <c r="AA30" s="10">
        <v>117.03</v>
      </c>
      <c r="AB30" s="95">
        <v>1763200</v>
      </c>
      <c r="AC30" s="10">
        <v>117.03</v>
      </c>
      <c r="AD30" s="2">
        <f t="shared" si="0"/>
        <v>1.6400000000000006</v>
      </c>
      <c r="AE30" s="138">
        <f t="shared" si="1"/>
        <v>-5.5234534330388385E-3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117.03</v>
      </c>
      <c r="Y31" s="10">
        <v>118.17</v>
      </c>
      <c r="Z31" s="10">
        <v>116.56</v>
      </c>
      <c r="AA31" s="10">
        <v>117.68</v>
      </c>
      <c r="AB31" s="95">
        <v>1284400</v>
      </c>
      <c r="AC31" s="10">
        <v>117.68</v>
      </c>
      <c r="AD31" s="2">
        <f t="shared" si="0"/>
        <v>1.6099999999999994</v>
      </c>
      <c r="AE31" s="138">
        <f t="shared" si="1"/>
        <v>-1.5272357033768724E-3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117.45</v>
      </c>
      <c r="Y32" s="10">
        <v>119</v>
      </c>
      <c r="Z32" s="10">
        <v>117.11</v>
      </c>
      <c r="AA32" s="10">
        <v>117.86</v>
      </c>
      <c r="AB32" s="95">
        <v>1711000</v>
      </c>
      <c r="AC32" s="10">
        <v>117.86</v>
      </c>
      <c r="AD32" s="2">
        <f t="shared" si="0"/>
        <v>1.8900000000000006</v>
      </c>
      <c r="AE32" s="138">
        <f t="shared" si="1"/>
        <v>1.6998130205676532E-3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117.79</v>
      </c>
      <c r="Y33" s="10">
        <v>118.87</v>
      </c>
      <c r="Z33" s="10">
        <v>117.62</v>
      </c>
      <c r="AA33" s="10">
        <v>117.66</v>
      </c>
      <c r="AB33" s="95">
        <v>1367100</v>
      </c>
      <c r="AC33" s="10">
        <v>117.66</v>
      </c>
      <c r="AD33" s="2">
        <f t="shared" si="0"/>
        <v>1.25</v>
      </c>
      <c r="AE33" s="138">
        <f t="shared" si="1"/>
        <v>-4.736931145322254E-3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116.54</v>
      </c>
      <c r="Y34" s="10">
        <v>118.5</v>
      </c>
      <c r="Z34" s="10">
        <v>116.29</v>
      </c>
      <c r="AA34" s="10">
        <v>118.22</v>
      </c>
      <c r="AB34" s="95">
        <v>1481100</v>
      </c>
      <c r="AC34" s="10">
        <v>118.22</v>
      </c>
      <c r="AD34" s="2">
        <f t="shared" si="0"/>
        <v>2.2099999999999937</v>
      </c>
      <c r="AE34" s="138">
        <f t="shared" si="1"/>
        <v>2.3106880138468178E-2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115.88</v>
      </c>
      <c r="Y35" s="10">
        <v>116.38</v>
      </c>
      <c r="Z35" s="10">
        <v>114.87</v>
      </c>
      <c r="AA35" s="10">
        <v>115.55</v>
      </c>
      <c r="AB35" s="95">
        <v>1875000</v>
      </c>
      <c r="AC35" s="10">
        <v>115.55</v>
      </c>
      <c r="AD35" s="2">
        <f t="shared" si="0"/>
        <v>1.5099999999999909</v>
      </c>
      <c r="AE35" s="138">
        <f t="shared" si="1"/>
        <v>-3.8793103448275801E-3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118.56</v>
      </c>
      <c r="Y36" s="10">
        <v>119.17</v>
      </c>
      <c r="Z36" s="10">
        <v>115.95</v>
      </c>
      <c r="AA36" s="10">
        <v>116</v>
      </c>
      <c r="AB36" s="95">
        <v>2014100</v>
      </c>
      <c r="AC36" s="10">
        <v>116</v>
      </c>
      <c r="AD36" s="2">
        <f t="shared" si="0"/>
        <v>3.2199999999999989</v>
      </c>
      <c r="AE36" s="138">
        <f t="shared" si="1"/>
        <v>-2.2416989718523461E-2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117.6</v>
      </c>
      <c r="Y37" s="10">
        <v>119.08</v>
      </c>
      <c r="Z37" s="10">
        <v>117.1</v>
      </c>
      <c r="AA37" s="10">
        <v>118.66</v>
      </c>
      <c r="AB37" s="95">
        <v>1299800</v>
      </c>
      <c r="AC37" s="10">
        <v>118.66</v>
      </c>
      <c r="AD37" s="2">
        <f t="shared" si="0"/>
        <v>1.980000000000004</v>
      </c>
      <c r="AE37" s="138">
        <f t="shared" si="1"/>
        <v>4.2315504400811665E-3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118.39</v>
      </c>
      <c r="Y38" s="10">
        <v>119.08</v>
      </c>
      <c r="Z38" s="10">
        <v>117.97</v>
      </c>
      <c r="AA38" s="10">
        <v>118.16</v>
      </c>
      <c r="AB38" s="95">
        <v>741900</v>
      </c>
      <c r="AC38" s="10">
        <v>118.16</v>
      </c>
      <c r="AD38" s="2">
        <f t="shared" si="0"/>
        <v>1.1099999999999994</v>
      </c>
      <c r="AE38" s="138">
        <f t="shared" si="1"/>
        <v>-7.6109936575052828E-4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120.74</v>
      </c>
      <c r="Y39" s="10">
        <v>121.39</v>
      </c>
      <c r="Z39" s="10">
        <v>117.55</v>
      </c>
      <c r="AA39" s="10">
        <v>118.25</v>
      </c>
      <c r="AB39" s="95">
        <v>1406800</v>
      </c>
      <c r="AC39" s="10">
        <v>118.25</v>
      </c>
      <c r="AD39" s="2">
        <f t="shared" si="0"/>
        <v>3.8400000000000034</v>
      </c>
      <c r="AE39" s="138">
        <f t="shared" si="1"/>
        <v>-2.5626235992089685E-2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42653</v>
      </c>
      <c r="X40" s="10">
        <v>120.26</v>
      </c>
      <c r="Y40" s="10">
        <v>121.75</v>
      </c>
      <c r="Z40" s="10">
        <v>120.17</v>
      </c>
      <c r="AA40" s="10">
        <v>121.36</v>
      </c>
      <c r="AB40" s="95">
        <v>640800</v>
      </c>
      <c r="AC40" s="10">
        <v>121.36</v>
      </c>
      <c r="AD40" s="2">
        <f t="shared" si="0"/>
        <v>1.5799999999999983</v>
      </c>
      <c r="AE40" s="138">
        <f t="shared" si="1"/>
        <v>1.0575401781996785E-2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91.685000000000002</v>
      </c>
      <c r="Q41" s="2"/>
      <c r="W41" s="133">
        <v>42650</v>
      </c>
      <c r="X41" s="10">
        <v>120.09</v>
      </c>
      <c r="Y41" s="10">
        <v>120.62</v>
      </c>
      <c r="Z41" s="10">
        <v>118.97</v>
      </c>
      <c r="AA41" s="10">
        <v>120.09</v>
      </c>
      <c r="AB41" s="95">
        <v>730900</v>
      </c>
      <c r="AC41" s="10">
        <v>120.09</v>
      </c>
      <c r="AD41" s="2">
        <f t="shared" si="0"/>
        <v>1.6500000000000057</v>
      </c>
      <c r="AE41" s="138">
        <f t="shared" si="1"/>
        <v>3.0905446040763174E-3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90.851500000000001</v>
      </c>
      <c r="Q42" s="2"/>
      <c r="T42" s="91" t="s">
        <v>113</v>
      </c>
      <c r="W42" s="133">
        <v>42649</v>
      </c>
      <c r="X42" s="10">
        <v>119.79</v>
      </c>
      <c r="Y42" s="10">
        <v>120.35</v>
      </c>
      <c r="Z42" s="10">
        <v>119</v>
      </c>
      <c r="AA42" s="10">
        <v>119.72</v>
      </c>
      <c r="AB42" s="95">
        <v>692500</v>
      </c>
      <c r="AC42" s="10">
        <v>119.72</v>
      </c>
      <c r="AD42" s="2">
        <f t="shared" si="0"/>
        <v>1.3499999999999943</v>
      </c>
      <c r="AE42" s="138">
        <f t="shared" si="1"/>
        <v>-2.4164652945588561E-3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90.018000000000001</v>
      </c>
      <c r="Q43" s="2"/>
      <c r="T43" s="128" t="s">
        <v>98</v>
      </c>
      <c r="U43" s="129">
        <v>81.47</v>
      </c>
      <c r="W43" s="133">
        <v>42648</v>
      </c>
      <c r="X43" s="10">
        <v>121</v>
      </c>
      <c r="Y43" s="10">
        <v>121.43</v>
      </c>
      <c r="Z43" s="10">
        <v>119.32</v>
      </c>
      <c r="AA43" s="10">
        <v>120.01</v>
      </c>
      <c r="AB43" s="95">
        <v>1132300</v>
      </c>
      <c r="AC43" s="10">
        <v>120.01</v>
      </c>
      <c r="AD43" s="2">
        <f t="shared" si="0"/>
        <v>2.1100000000000136</v>
      </c>
      <c r="AE43" s="138">
        <f t="shared" si="1"/>
        <v>7.04875388101045E-3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89.1845</v>
      </c>
      <c r="Q44" s="2"/>
      <c r="T44" s="93" t="s">
        <v>99</v>
      </c>
      <c r="U44" s="130">
        <v>81.44</v>
      </c>
      <c r="W44" s="133">
        <v>42647</v>
      </c>
      <c r="X44" s="10">
        <v>120</v>
      </c>
      <c r="Y44" s="10">
        <v>120.45</v>
      </c>
      <c r="Z44" s="10">
        <v>118.31</v>
      </c>
      <c r="AA44" s="10">
        <v>119.17</v>
      </c>
      <c r="AB44" s="95">
        <v>832800</v>
      </c>
      <c r="AC44" s="10">
        <v>119.17</v>
      </c>
      <c r="AD44" s="2">
        <f t="shared" si="0"/>
        <v>2.1400000000000006</v>
      </c>
      <c r="AE44" s="138">
        <f t="shared" si="1"/>
        <v>-4.5109013449168289E-3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88.350999999999999</v>
      </c>
      <c r="Q45" s="2"/>
      <c r="T45" s="93" t="s">
        <v>100</v>
      </c>
      <c r="U45" s="130" t="s">
        <v>621</v>
      </c>
      <c r="W45" s="133">
        <v>42646</v>
      </c>
      <c r="X45" s="10">
        <v>119.98</v>
      </c>
      <c r="Y45" s="10">
        <v>119.98</v>
      </c>
      <c r="Z45" s="10">
        <v>118.44</v>
      </c>
      <c r="AA45" s="10">
        <v>119.71</v>
      </c>
      <c r="AB45" s="95">
        <v>1054700</v>
      </c>
      <c r="AC45" s="10">
        <v>119.71</v>
      </c>
      <c r="AD45" s="2">
        <f t="shared" si="0"/>
        <v>1.5400000000000063</v>
      </c>
      <c r="AE45" s="138">
        <f t="shared" si="1"/>
        <v>-7.0504313205044244E-3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87.517499999999998</v>
      </c>
      <c r="Q46" s="2"/>
      <c r="T46" s="93" t="s">
        <v>101</v>
      </c>
      <c r="U46" s="130" t="s">
        <v>622</v>
      </c>
      <c r="W46" s="133">
        <v>42643</v>
      </c>
      <c r="X46" s="10">
        <v>119.66</v>
      </c>
      <c r="Y46" s="10">
        <v>121.08</v>
      </c>
      <c r="Z46" s="10">
        <v>119.45</v>
      </c>
      <c r="AA46" s="10">
        <v>120.56</v>
      </c>
      <c r="AB46" s="95">
        <v>999100</v>
      </c>
      <c r="AC46" s="10">
        <v>120.56</v>
      </c>
      <c r="AD46" s="2">
        <f t="shared" si="0"/>
        <v>1.6299999999999955</v>
      </c>
      <c r="AE46" s="138">
        <f t="shared" si="1"/>
        <v>1.0900553412711789E-2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86.683999999999997</v>
      </c>
      <c r="Q47" s="2"/>
      <c r="T47" s="93" t="s">
        <v>102</v>
      </c>
      <c r="U47" s="130">
        <v>120.55</v>
      </c>
      <c r="W47" s="133">
        <v>42642</v>
      </c>
      <c r="X47" s="10">
        <v>120.09</v>
      </c>
      <c r="Y47" s="10">
        <v>121.73</v>
      </c>
      <c r="Z47" s="10">
        <v>118.33</v>
      </c>
      <c r="AA47" s="10">
        <v>119.26</v>
      </c>
      <c r="AB47" s="95">
        <v>915000</v>
      </c>
      <c r="AC47" s="10">
        <v>119.26</v>
      </c>
      <c r="AD47" s="2">
        <f t="shared" si="0"/>
        <v>3.4000000000000057</v>
      </c>
      <c r="AE47" s="138">
        <f t="shared" si="1"/>
        <v>-9.9618130499750102E-3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85.850499999999997</v>
      </c>
      <c r="Q48" s="2"/>
      <c r="T48" s="93" t="s">
        <v>103</v>
      </c>
      <c r="U48" s="130">
        <v>0.97502800000000001</v>
      </c>
      <c r="W48" s="133">
        <v>42641</v>
      </c>
      <c r="X48" s="10">
        <v>121.08</v>
      </c>
      <c r="Y48" s="10">
        <v>121.3</v>
      </c>
      <c r="Z48" s="10">
        <v>119.72</v>
      </c>
      <c r="AA48" s="10">
        <v>120.46</v>
      </c>
      <c r="AB48" s="95">
        <v>675800</v>
      </c>
      <c r="AC48" s="10">
        <v>120.46</v>
      </c>
      <c r="AD48" s="2">
        <f t="shared" si="0"/>
        <v>1.5799999999999983</v>
      </c>
      <c r="AE48" s="138">
        <f t="shared" si="1"/>
        <v>-6.2695924764890609E-3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85.016999999999996</v>
      </c>
      <c r="Q49" s="2"/>
      <c r="T49" s="93" t="s">
        <v>122</v>
      </c>
      <c r="U49" s="130" t="s">
        <v>381</v>
      </c>
      <c r="W49" s="133">
        <v>42640</v>
      </c>
      <c r="X49" s="10">
        <v>119.09</v>
      </c>
      <c r="Y49" s="10">
        <v>121.51</v>
      </c>
      <c r="Z49" s="10">
        <v>118.66</v>
      </c>
      <c r="AA49" s="10">
        <v>121.22</v>
      </c>
      <c r="AB49" s="95">
        <v>1016000</v>
      </c>
      <c r="AC49" s="10">
        <v>121.22</v>
      </c>
      <c r="AD49" s="2">
        <f t="shared" si="0"/>
        <v>2.8500000000000085</v>
      </c>
      <c r="AE49" s="138">
        <f t="shared" si="1"/>
        <v>1.9169329073482455E-2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84.183499999999995</v>
      </c>
      <c r="Q50" s="2"/>
      <c r="T50" s="93"/>
      <c r="U50" s="130"/>
      <c r="W50" s="133">
        <v>42639</v>
      </c>
      <c r="X50" s="10">
        <v>119.25</v>
      </c>
      <c r="Y50" s="10">
        <v>119.62</v>
      </c>
      <c r="Z50" s="10">
        <v>118.62</v>
      </c>
      <c r="AA50" s="10">
        <v>118.94</v>
      </c>
      <c r="AB50" s="95">
        <v>766000</v>
      </c>
      <c r="AC50" s="10">
        <v>118.94</v>
      </c>
      <c r="AD50" s="2">
        <f t="shared" si="0"/>
        <v>1</v>
      </c>
      <c r="AE50" s="138">
        <f t="shared" si="1"/>
        <v>-6.9299490690489796E-3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83.35</v>
      </c>
      <c r="Q51" s="2"/>
      <c r="T51" s="93" t="s">
        <v>105</v>
      </c>
      <c r="U51" s="130" t="s">
        <v>623</v>
      </c>
      <c r="W51" s="133">
        <v>42636</v>
      </c>
      <c r="X51" s="10">
        <v>120.83</v>
      </c>
      <c r="Y51" s="10">
        <v>120.83</v>
      </c>
      <c r="Z51" s="10">
        <v>119.2</v>
      </c>
      <c r="AA51" s="10">
        <v>119.77</v>
      </c>
      <c r="AB51" s="95">
        <v>977300</v>
      </c>
      <c r="AC51" s="10">
        <v>119.77</v>
      </c>
      <c r="AD51" s="2">
        <f t="shared" si="0"/>
        <v>1.6299999999999955</v>
      </c>
      <c r="AE51" s="138">
        <f t="shared" si="1"/>
        <v>-9.1006866881774284E-3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82.516499999999994</v>
      </c>
      <c r="Q52" s="2"/>
      <c r="T52" s="93" t="s">
        <v>106</v>
      </c>
      <c r="U52" s="130" t="s">
        <v>624</v>
      </c>
      <c r="W52" s="133">
        <v>42635</v>
      </c>
      <c r="X52" s="10">
        <v>119.82</v>
      </c>
      <c r="Y52" s="10">
        <v>121.58</v>
      </c>
      <c r="Z52" s="10">
        <v>119.55</v>
      </c>
      <c r="AA52" s="10">
        <v>120.87</v>
      </c>
      <c r="AB52" s="95">
        <v>1436300</v>
      </c>
      <c r="AC52" s="10">
        <v>120.87</v>
      </c>
      <c r="AD52" s="2">
        <f t="shared" si="0"/>
        <v>2.0300000000000011</v>
      </c>
      <c r="AE52" s="138">
        <f t="shared" si="1"/>
        <v>1.4265335235378096E-2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81.682999999999993</v>
      </c>
      <c r="Q53" s="2"/>
      <c r="T53" s="93" t="s">
        <v>107</v>
      </c>
      <c r="U53" s="131">
        <v>2324500</v>
      </c>
      <c r="W53" s="133">
        <v>42634</v>
      </c>
      <c r="X53" s="10">
        <v>117.49</v>
      </c>
      <c r="Y53" s="10">
        <v>119.39</v>
      </c>
      <c r="Z53" s="10">
        <v>117.07</v>
      </c>
      <c r="AA53" s="10">
        <v>119.17</v>
      </c>
      <c r="AB53" s="95">
        <v>891800</v>
      </c>
      <c r="AC53" s="10">
        <v>119.17</v>
      </c>
      <c r="AD53" s="2">
        <f t="shared" si="0"/>
        <v>2.3200000000000074</v>
      </c>
      <c r="AE53" s="138">
        <f t="shared" si="1"/>
        <v>1.4903764265031594E-2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80.849499999999992</v>
      </c>
      <c r="T54" s="93" t="s">
        <v>110</v>
      </c>
      <c r="U54" s="131">
        <v>2098040</v>
      </c>
      <c r="W54" s="133">
        <v>42633</v>
      </c>
      <c r="X54" s="10">
        <v>117.5</v>
      </c>
      <c r="Y54" s="10">
        <v>117.63</v>
      </c>
      <c r="Z54" s="10">
        <v>116.5</v>
      </c>
      <c r="AA54" s="10">
        <v>117.42</v>
      </c>
      <c r="AB54" s="95">
        <v>882300</v>
      </c>
      <c r="AC54" s="10">
        <v>117.42</v>
      </c>
      <c r="AD54" s="2">
        <f t="shared" si="0"/>
        <v>1.1299999999999955</v>
      </c>
      <c r="AE54" s="138">
        <f t="shared" si="1"/>
        <v>5.8249100565359591E-3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80.015999999999991</v>
      </c>
      <c r="T55" s="93" t="s">
        <v>108</v>
      </c>
      <c r="U55" s="130" t="s">
        <v>625</v>
      </c>
      <c r="W55" s="133">
        <v>42632</v>
      </c>
      <c r="X55" s="10">
        <v>116.62</v>
      </c>
      <c r="Y55" s="10">
        <v>117.72</v>
      </c>
      <c r="Z55" s="10">
        <v>116.36</v>
      </c>
      <c r="AA55" s="10">
        <v>116.74</v>
      </c>
      <c r="AB55" s="95">
        <v>742100</v>
      </c>
      <c r="AC55" s="10">
        <v>116.74</v>
      </c>
      <c r="AD55" s="2">
        <f t="shared" si="0"/>
        <v>1.3599999999999994</v>
      </c>
      <c r="AE55" s="138">
        <f t="shared" si="1"/>
        <v>1.2006861063464935E-3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79.18249999999999</v>
      </c>
      <c r="T56" s="93" t="s">
        <v>111</v>
      </c>
      <c r="U56" s="130">
        <v>32.94</v>
      </c>
      <c r="W56" s="133">
        <v>42629</v>
      </c>
      <c r="X56" s="10">
        <v>117</v>
      </c>
      <c r="Y56" s="10">
        <v>117.17</v>
      </c>
      <c r="Z56" s="10">
        <v>116.14</v>
      </c>
      <c r="AA56" s="10">
        <v>116.6</v>
      </c>
      <c r="AB56" s="95">
        <v>1476000</v>
      </c>
      <c r="AC56" s="10">
        <v>116.6</v>
      </c>
      <c r="AD56" s="2">
        <f t="shared" si="0"/>
        <v>1.0300000000000011</v>
      </c>
      <c r="AE56" s="138">
        <f t="shared" si="1"/>
        <v>-3.1632042404036165E-3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78.34899999999999</v>
      </c>
      <c r="T57" s="93" t="s">
        <v>112</v>
      </c>
      <c r="U57" s="130">
        <v>2.5299999999999998</v>
      </c>
      <c r="W57" s="133">
        <v>42628</v>
      </c>
      <c r="X57" s="10">
        <v>115.07</v>
      </c>
      <c r="Y57" s="10">
        <v>117.53</v>
      </c>
      <c r="Z57" s="10">
        <v>114.86</v>
      </c>
      <c r="AA57" s="10">
        <v>116.97</v>
      </c>
      <c r="AB57" s="95">
        <v>982000</v>
      </c>
      <c r="AC57" s="10">
        <v>116.97</v>
      </c>
      <c r="AD57" s="2">
        <f t="shared" si="0"/>
        <v>2.6700000000000017</v>
      </c>
      <c r="AE57" s="138">
        <f t="shared" si="1"/>
        <v>1.9612970711297084E-2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77.515500000000003</v>
      </c>
      <c r="T58" s="93" t="s">
        <v>109</v>
      </c>
      <c r="U58" s="130" t="s">
        <v>123</v>
      </c>
      <c r="W58" s="133">
        <v>42627</v>
      </c>
      <c r="X58" s="10">
        <v>114.64</v>
      </c>
      <c r="Y58" s="10">
        <v>116.17</v>
      </c>
      <c r="Z58" s="10">
        <v>114.13</v>
      </c>
      <c r="AA58" s="10">
        <v>114.72</v>
      </c>
      <c r="AB58" s="95">
        <v>868000</v>
      </c>
      <c r="AC58" s="10">
        <v>114.72</v>
      </c>
      <c r="AD58" s="2">
        <f t="shared" si="0"/>
        <v>2.0400000000000063</v>
      </c>
      <c r="AE58" s="138">
        <f t="shared" si="1"/>
        <v>4.1137855579869154E-3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76.682000000000002</v>
      </c>
      <c r="W59" s="133">
        <v>42626</v>
      </c>
      <c r="X59" s="10">
        <v>115.72</v>
      </c>
      <c r="Y59" s="10">
        <v>116.38</v>
      </c>
      <c r="Z59" s="10">
        <v>113.53</v>
      </c>
      <c r="AA59" s="10">
        <v>114.25</v>
      </c>
      <c r="AB59" s="95">
        <v>1102500</v>
      </c>
      <c r="AC59" s="10">
        <v>114.25</v>
      </c>
      <c r="AD59" s="2">
        <f t="shared" si="0"/>
        <v>2.8499999999999943</v>
      </c>
      <c r="AE59" s="138">
        <f t="shared" si="1"/>
        <v>-1.6950610910342445E-2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75.848500000000001</v>
      </c>
      <c r="W60" s="133">
        <v>42625</v>
      </c>
      <c r="X60" s="10">
        <v>114.81</v>
      </c>
      <c r="Y60" s="10">
        <v>116.44</v>
      </c>
      <c r="Z60" s="10">
        <v>113.91</v>
      </c>
      <c r="AA60" s="10">
        <v>116.22</v>
      </c>
      <c r="AB60" s="95">
        <v>899800</v>
      </c>
      <c r="AC60" s="10">
        <v>116.22</v>
      </c>
      <c r="AD60" s="2">
        <f t="shared" si="0"/>
        <v>2.5300000000000011</v>
      </c>
      <c r="AE60" s="138">
        <f t="shared" si="1"/>
        <v>1.4136125654450327E-2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75.015000000000001</v>
      </c>
      <c r="W61" s="133">
        <v>42622</v>
      </c>
      <c r="X61" s="10">
        <v>116.63</v>
      </c>
      <c r="Y61" s="10">
        <v>117</v>
      </c>
      <c r="Z61" s="10">
        <v>114.58</v>
      </c>
      <c r="AA61" s="10">
        <v>114.6</v>
      </c>
      <c r="AB61" s="95">
        <v>1477600</v>
      </c>
      <c r="AC61" s="10">
        <v>114.6</v>
      </c>
      <c r="AD61" s="2">
        <f t="shared" si="0"/>
        <v>2.4200000000000017</v>
      </c>
      <c r="AE61" s="138">
        <f t="shared" si="1"/>
        <v>-2.3267706468933835E-2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42621</v>
      </c>
      <c r="X62" s="10">
        <v>115.98</v>
      </c>
      <c r="Y62" s="10">
        <v>117.43</v>
      </c>
      <c r="Z62" s="10">
        <v>115.4</v>
      </c>
      <c r="AA62" s="10">
        <v>117.33</v>
      </c>
      <c r="AB62" s="95">
        <v>1258600</v>
      </c>
      <c r="AC62" s="10">
        <v>117.33</v>
      </c>
      <c r="AD62" s="2">
        <f t="shared" si="0"/>
        <v>2.0300000000000011</v>
      </c>
      <c r="AE62" s="138">
        <f t="shared" si="1"/>
        <v>7.3838756761397395E-3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42620</v>
      </c>
      <c r="X63" s="10">
        <v>117.05</v>
      </c>
      <c r="Y63" s="10">
        <v>117.46</v>
      </c>
      <c r="Z63" s="10">
        <v>115.83</v>
      </c>
      <c r="AA63" s="10">
        <v>116.47</v>
      </c>
      <c r="AB63" s="95">
        <v>821500</v>
      </c>
      <c r="AC63" s="10">
        <v>116.47</v>
      </c>
      <c r="AD63" s="2">
        <f t="shared" si="0"/>
        <v>1.6299999999999955</v>
      </c>
      <c r="AE63" s="138">
        <f t="shared" si="1"/>
        <v>-9.1032839884295225E-3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42619</v>
      </c>
      <c r="X64" s="10">
        <v>115.72</v>
      </c>
      <c r="Y64" s="10">
        <v>117.55</v>
      </c>
      <c r="Z64" s="10">
        <v>115.63</v>
      </c>
      <c r="AA64" s="10">
        <v>117.54</v>
      </c>
      <c r="AB64" s="95">
        <v>1129900</v>
      </c>
      <c r="AC64" s="10">
        <v>117.54</v>
      </c>
      <c r="AD64" s="2">
        <f t="shared" si="0"/>
        <v>1.9200000000000017</v>
      </c>
      <c r="AE64" s="138">
        <f t="shared" si="1"/>
        <v>1.4587829089339754E-2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42615</v>
      </c>
      <c r="X65" s="10">
        <v>115.87</v>
      </c>
      <c r="Y65" s="10">
        <v>116.28</v>
      </c>
      <c r="Z65" s="10">
        <v>115.23</v>
      </c>
      <c r="AA65" s="10">
        <v>115.85</v>
      </c>
      <c r="AB65" s="95">
        <v>931600</v>
      </c>
      <c r="AC65" s="10">
        <v>115.85</v>
      </c>
      <c r="AD65" s="2">
        <f t="shared" si="0"/>
        <v>1.0499999999999972</v>
      </c>
      <c r="AE65" s="138">
        <f t="shared" si="1"/>
        <v>-1.7260723224310492E-4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42614</v>
      </c>
      <c r="X66" s="10">
        <v>115.5</v>
      </c>
      <c r="Y66" s="10">
        <v>115.99</v>
      </c>
      <c r="Z66" s="10">
        <v>114.5</v>
      </c>
      <c r="AA66" s="10">
        <v>115.87</v>
      </c>
      <c r="AB66" s="95">
        <v>1097900</v>
      </c>
      <c r="AC66" s="10">
        <v>115.87</v>
      </c>
      <c r="AD66" s="2">
        <f t="shared" si="0"/>
        <v>1.4899999999999949</v>
      </c>
      <c r="AE66" s="138">
        <f t="shared" si="1"/>
        <v>6.1653351858284022E-3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42613</v>
      </c>
      <c r="X67" s="10">
        <v>115.73</v>
      </c>
      <c r="Y67" s="10">
        <v>115.73</v>
      </c>
      <c r="Z67" s="10">
        <v>114.3</v>
      </c>
      <c r="AA67" s="10">
        <v>115.16</v>
      </c>
      <c r="AB67" s="95">
        <v>1092000</v>
      </c>
      <c r="AC67" s="10">
        <v>115.16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42706</v>
      </c>
      <c r="X2" s="142">
        <v>50.26</v>
      </c>
      <c r="Y2" s="142">
        <v>50.68</v>
      </c>
      <c r="Z2" s="10">
        <v>50.11</v>
      </c>
      <c r="AA2" s="10">
        <v>50.46</v>
      </c>
      <c r="AB2" s="95">
        <v>6730200</v>
      </c>
      <c r="AC2" s="10">
        <v>50.46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42705</v>
      </c>
      <c r="X3" s="10">
        <v>50.11</v>
      </c>
      <c r="Y3" s="10">
        <v>51.25</v>
      </c>
      <c r="Z3" s="10">
        <v>50.06</v>
      </c>
      <c r="AA3" s="10">
        <v>50.65</v>
      </c>
      <c r="AB3" s="95">
        <v>7610100</v>
      </c>
      <c r="AC3" s="10">
        <v>50.65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50.46</v>
      </c>
      <c r="R4" s="524">
        <v>-3.8E-3</v>
      </c>
      <c r="T4" s="1"/>
      <c r="W4" s="133">
        <v>42705</v>
      </c>
      <c r="X4" s="10" t="s">
        <v>319</v>
      </c>
      <c r="Y4" s="10"/>
      <c r="Z4" s="10"/>
      <c r="AA4" s="10"/>
      <c r="AB4" s="95"/>
      <c r="AC4" s="10"/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2018.4</v>
      </c>
      <c r="W5" s="133">
        <v>42704</v>
      </c>
      <c r="X5" s="10">
        <v>50.52</v>
      </c>
      <c r="Y5" s="10">
        <v>50.81</v>
      </c>
      <c r="Z5" s="10">
        <v>50.07</v>
      </c>
      <c r="AA5" s="10">
        <v>50.07</v>
      </c>
      <c r="AB5" s="95">
        <v>8198400</v>
      </c>
      <c r="AC5" s="10">
        <v>49.89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42703</v>
      </c>
      <c r="X6" s="10">
        <v>51.2</v>
      </c>
      <c r="Y6" s="10">
        <v>51.37</v>
      </c>
      <c r="Z6" s="10">
        <v>50.57</v>
      </c>
      <c r="AA6" s="10">
        <v>50.63</v>
      </c>
      <c r="AB6" s="95">
        <v>6065700</v>
      </c>
      <c r="AC6" s="10">
        <v>50.45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193.16000000000122</v>
      </c>
      <c r="R7">
        <v>40</v>
      </c>
      <c r="W7" s="133">
        <v>42702</v>
      </c>
      <c r="X7" s="10">
        <v>51.44</v>
      </c>
      <c r="Y7" s="10">
        <v>51.44</v>
      </c>
      <c r="Z7" s="10">
        <v>50.61</v>
      </c>
      <c r="AA7" s="10">
        <v>51.01</v>
      </c>
      <c r="AB7" s="95">
        <v>8602100</v>
      </c>
      <c r="AC7" s="10">
        <v>50.83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-88.799999999999727</v>
      </c>
      <c r="W8" s="133">
        <v>42699</v>
      </c>
      <c r="X8" s="10">
        <v>51.68</v>
      </c>
      <c r="Y8" s="10">
        <v>51.74</v>
      </c>
      <c r="Z8" s="10">
        <v>51.35</v>
      </c>
      <c r="AA8" s="10">
        <v>51.52</v>
      </c>
      <c r="AB8" s="95">
        <v>2736800</v>
      </c>
      <c r="AC8" s="10">
        <v>51.33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-4.2141230068337004E-2</v>
      </c>
      <c r="W9" s="133">
        <v>42697</v>
      </c>
      <c r="X9" s="10">
        <v>51.71</v>
      </c>
      <c r="Y9" s="10">
        <v>51.85</v>
      </c>
      <c r="Z9" s="10">
        <v>51.2</v>
      </c>
      <c r="AA9" s="10">
        <v>51.34</v>
      </c>
      <c r="AB9" s="95">
        <v>4141600</v>
      </c>
      <c r="AC9" s="10">
        <v>51.16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42696</v>
      </c>
      <c r="X10" s="10">
        <v>51.47</v>
      </c>
      <c r="Y10" s="10">
        <v>51.75</v>
      </c>
      <c r="Z10" s="10">
        <v>51.05</v>
      </c>
      <c r="AA10" s="10">
        <v>51.71</v>
      </c>
      <c r="AB10" s="95">
        <v>5228100</v>
      </c>
      <c r="AC10" s="10">
        <v>51.52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42695</v>
      </c>
      <c r="X11" s="10">
        <v>51</v>
      </c>
      <c r="Y11" s="10">
        <v>51.42</v>
      </c>
      <c r="Z11" s="10">
        <v>50.95</v>
      </c>
      <c r="AA11" s="10">
        <v>51.28</v>
      </c>
      <c r="AB11" s="95">
        <v>5357200</v>
      </c>
      <c r="AC11" s="10">
        <v>51.1</v>
      </c>
      <c r="AE11" s="138"/>
    </row>
    <row r="12" spans="1:42" x14ac:dyDescent="0.25">
      <c r="H12" s="72"/>
      <c r="W12" s="133">
        <v>42692</v>
      </c>
      <c r="X12" s="10">
        <v>51.39</v>
      </c>
      <c r="Y12" s="10">
        <v>51.89</v>
      </c>
      <c r="Z12" s="10">
        <v>50.96</v>
      </c>
      <c r="AA12" s="10">
        <v>51.1</v>
      </c>
      <c r="AB12" s="95">
        <v>7461600</v>
      </c>
      <c r="AC12" s="10">
        <v>50.92</v>
      </c>
      <c r="AE12" s="138"/>
      <c r="AL12" s="234"/>
      <c r="AO12" s="234"/>
    </row>
    <row r="13" spans="1:42" x14ac:dyDescent="0.25">
      <c r="H13" s="72"/>
      <c r="T13" s="1"/>
      <c r="W13" s="133">
        <v>42691</v>
      </c>
      <c r="X13" s="10">
        <v>50.94</v>
      </c>
      <c r="Y13" s="10">
        <v>51.67</v>
      </c>
      <c r="Z13" s="10">
        <v>50.72</v>
      </c>
      <c r="AA13" s="10">
        <v>51.59</v>
      </c>
      <c r="AB13" s="95">
        <v>7671600</v>
      </c>
      <c r="AC13" s="10">
        <v>51.4</v>
      </c>
      <c r="AE13" s="138"/>
    </row>
    <row r="14" spans="1:42" x14ac:dyDescent="0.25">
      <c r="H14" s="72"/>
      <c r="W14" s="133">
        <v>42690</v>
      </c>
      <c r="X14" s="10">
        <v>50</v>
      </c>
      <c r="Y14" s="10">
        <v>50.8</v>
      </c>
      <c r="Z14" s="10">
        <v>49.95</v>
      </c>
      <c r="AA14" s="10">
        <v>50.68</v>
      </c>
      <c r="AB14" s="95">
        <v>6760300</v>
      </c>
      <c r="AC14" s="10">
        <v>50.5</v>
      </c>
      <c r="AE14" s="138"/>
      <c r="AL14" s="234"/>
      <c r="AO14" s="234"/>
      <c r="AP14" s="234"/>
    </row>
    <row r="15" spans="1:42" x14ac:dyDescent="0.25">
      <c r="H15" s="72"/>
      <c r="W15" s="133">
        <v>42689</v>
      </c>
      <c r="X15" s="10">
        <v>50.46</v>
      </c>
      <c r="Y15" s="10">
        <v>50.64</v>
      </c>
      <c r="Z15" s="10">
        <v>49.75</v>
      </c>
      <c r="AA15" s="10">
        <v>50.13</v>
      </c>
      <c r="AB15" s="95">
        <v>9299800</v>
      </c>
      <c r="AC15" s="10">
        <v>49.95</v>
      </c>
      <c r="AE15" s="138"/>
    </row>
    <row r="16" spans="1:42" x14ac:dyDescent="0.25">
      <c r="H16" s="72"/>
      <c r="O16" s="2"/>
      <c r="P16" s="2"/>
      <c r="Q16" s="2"/>
      <c r="T16" s="69"/>
      <c r="W16" s="133">
        <v>42688</v>
      </c>
      <c r="X16" s="10">
        <v>51.18</v>
      </c>
      <c r="Y16" s="10">
        <v>51.19</v>
      </c>
      <c r="Z16" s="10">
        <v>50.21</v>
      </c>
      <c r="AA16" s="10">
        <v>50.21</v>
      </c>
      <c r="AB16" s="95">
        <v>8063900</v>
      </c>
      <c r="AC16" s="10">
        <v>50.03</v>
      </c>
      <c r="AE16" s="138"/>
    </row>
    <row r="17" spans="1:41" x14ac:dyDescent="0.25">
      <c r="H17" s="72"/>
      <c r="O17" s="2"/>
      <c r="P17" s="2"/>
      <c r="Q17" s="2"/>
      <c r="W17" s="133">
        <v>42685</v>
      </c>
      <c r="X17" s="10">
        <v>50.22</v>
      </c>
      <c r="Y17" s="10">
        <v>50.85</v>
      </c>
      <c r="Z17" s="10">
        <v>50.18</v>
      </c>
      <c r="AA17" s="10">
        <v>50.77</v>
      </c>
      <c r="AB17" s="95">
        <v>6283600</v>
      </c>
      <c r="AC17" s="10">
        <v>50.59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42684</v>
      </c>
      <c r="X18" s="10">
        <v>51.29</v>
      </c>
      <c r="Y18" s="10">
        <v>51.37</v>
      </c>
      <c r="Z18" s="10">
        <v>50.33</v>
      </c>
      <c r="AA18" s="10">
        <v>50.39</v>
      </c>
      <c r="AB18" s="95">
        <v>12316100</v>
      </c>
      <c r="AC18" s="10">
        <v>50.21</v>
      </c>
      <c r="AE18" s="138"/>
      <c r="AL18" s="234"/>
      <c r="AO18" s="234"/>
    </row>
    <row r="19" spans="1:41" ht="15.75" thickBot="1" x14ac:dyDescent="0.3">
      <c r="A19" s="358" t="s">
        <v>201</v>
      </c>
      <c r="B19" s="359"/>
      <c r="C19" s="360" t="e">
        <f>SumByColor($A$19,C2:C17)</f>
        <v>#VALUE!</v>
      </c>
      <c r="D19" s="360"/>
      <c r="E19" s="360"/>
      <c r="F19" s="361" t="e">
        <f>SumByColor($A$19,F2:F5)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>SumByColor($A$19,M2:M17)</f>
        <v>#VALUE!</v>
      </c>
      <c r="O19" s="2"/>
      <c r="P19" s="2"/>
      <c r="Q19" s="2"/>
      <c r="W19" s="133">
        <v>42683</v>
      </c>
      <c r="X19" s="10">
        <v>50.07</v>
      </c>
      <c r="Y19" s="10">
        <v>51.27</v>
      </c>
      <c r="Z19" s="10">
        <v>49.8</v>
      </c>
      <c r="AA19" s="10">
        <v>51.12</v>
      </c>
      <c r="AB19" s="95">
        <v>9058600</v>
      </c>
      <c r="AC19" s="10">
        <v>50.94</v>
      </c>
      <c r="AE19" s="138"/>
    </row>
    <row r="20" spans="1:41" x14ac:dyDescent="0.25">
      <c r="O20" s="2"/>
      <c r="P20" s="2"/>
      <c r="Q20" s="2"/>
      <c r="W20" s="133">
        <v>42682</v>
      </c>
      <c r="X20" s="10">
        <v>51.1</v>
      </c>
      <c r="Y20" s="10">
        <v>51.49</v>
      </c>
      <c r="Z20" s="10">
        <v>50.95</v>
      </c>
      <c r="AA20" s="10">
        <v>51.08</v>
      </c>
      <c r="AB20" s="95">
        <v>8107100</v>
      </c>
      <c r="AC20" s="10">
        <v>50.9</v>
      </c>
      <c r="AE20" s="138"/>
    </row>
    <row r="21" spans="1:41" x14ac:dyDescent="0.25">
      <c r="O21" s="2"/>
      <c r="P21" s="2"/>
      <c r="Q21" s="2"/>
      <c r="W21" s="133">
        <v>42681</v>
      </c>
      <c r="X21" s="10">
        <v>50.48</v>
      </c>
      <c r="Y21" s="10">
        <v>50.93</v>
      </c>
      <c r="Z21" s="10">
        <v>50.28</v>
      </c>
      <c r="AA21" s="10">
        <v>50.91</v>
      </c>
      <c r="AB21" s="95">
        <v>8358700</v>
      </c>
      <c r="AC21" s="10">
        <v>50.73</v>
      </c>
      <c r="AE21" s="138"/>
    </row>
    <row r="22" spans="1:41" x14ac:dyDescent="0.25">
      <c r="B22" s="560" t="s">
        <v>114</v>
      </c>
      <c r="C22" s="560" t="s">
        <v>149</v>
      </c>
      <c r="D22" s="561" t="s">
        <v>148</v>
      </c>
      <c r="E22" s="562" t="s">
        <v>150</v>
      </c>
      <c r="F22" s="563" t="s">
        <v>65</v>
      </c>
      <c r="G22" s="564" t="s">
        <v>154</v>
      </c>
      <c r="H22" s="563" t="s">
        <v>88</v>
      </c>
      <c r="I22" s="564" t="s">
        <v>158</v>
      </c>
      <c r="O22" s="2"/>
      <c r="P22" s="2"/>
      <c r="Q22" s="2"/>
      <c r="W22" s="133">
        <v>42678</v>
      </c>
      <c r="X22" s="10">
        <v>49.8</v>
      </c>
      <c r="Y22" s="10">
        <v>50.45</v>
      </c>
      <c r="Z22" s="10">
        <v>49.76</v>
      </c>
      <c r="AA22" s="10">
        <v>49.96</v>
      </c>
      <c r="AB22" s="95">
        <v>9925200</v>
      </c>
      <c r="AC22" s="10">
        <v>49.78</v>
      </c>
      <c r="AE22" s="138"/>
    </row>
    <row r="23" spans="1:41" x14ac:dyDescent="0.25">
      <c r="B23" s="565">
        <v>42472</v>
      </c>
      <c r="C23" s="566">
        <v>50</v>
      </c>
      <c r="D23" s="567">
        <v>56.99</v>
      </c>
      <c r="E23" s="568">
        <v>58.55</v>
      </c>
      <c r="F23" s="568">
        <f t="shared" ref="F23:F31" si="1">-C23*(D23-E23)</f>
        <v>77.999999999999758</v>
      </c>
      <c r="G23" s="568">
        <f t="shared" ref="G23:G31" si="2">IF(C23=0, 0,D23*C23)</f>
        <v>2849.5</v>
      </c>
      <c r="H23" s="569">
        <f t="shared" ref="H23:H31" si="3">IF(C23=0, D23, (E23-D23)/D23)</f>
        <v>2.7373223372521408E-2</v>
      </c>
      <c r="I23" s="568"/>
      <c r="O23" s="2"/>
      <c r="P23" s="2"/>
      <c r="Q23" s="2"/>
      <c r="W23" s="133">
        <v>42677</v>
      </c>
      <c r="X23" s="10">
        <v>49.98</v>
      </c>
      <c r="Y23" s="10">
        <v>50</v>
      </c>
      <c r="Z23" s="10">
        <v>49.31</v>
      </c>
      <c r="AA23" s="10">
        <v>49.73</v>
      </c>
      <c r="AB23" s="95">
        <v>7678700</v>
      </c>
      <c r="AC23" s="10">
        <v>49.55</v>
      </c>
      <c r="AE23" s="138"/>
    </row>
    <row r="24" spans="1:41" x14ac:dyDescent="0.25">
      <c r="B24" s="565">
        <v>42484</v>
      </c>
      <c r="C24" s="566">
        <v>50</v>
      </c>
      <c r="D24" s="567">
        <v>56.99</v>
      </c>
      <c r="E24" s="568">
        <v>59.43</v>
      </c>
      <c r="F24" s="568">
        <f t="shared" si="1"/>
        <v>121.99999999999989</v>
      </c>
      <c r="G24" s="568">
        <f t="shared" si="2"/>
        <v>2849.5</v>
      </c>
      <c r="H24" s="569">
        <f t="shared" si="3"/>
        <v>4.281452886471307E-2</v>
      </c>
      <c r="I24" s="568"/>
      <c r="O24" s="2"/>
      <c r="P24" s="2"/>
      <c r="Q24" s="2"/>
      <c r="W24" s="133">
        <v>42676</v>
      </c>
      <c r="X24" s="10">
        <v>49.24</v>
      </c>
      <c r="Y24" s="10">
        <v>50.27</v>
      </c>
      <c r="Z24" s="10">
        <v>49.01</v>
      </c>
      <c r="AA24" s="10">
        <v>49.72</v>
      </c>
      <c r="AB24" s="95">
        <v>10775900</v>
      </c>
      <c r="AC24" s="10">
        <v>49.54</v>
      </c>
      <c r="AE24" s="138"/>
    </row>
    <row r="25" spans="1:41" x14ac:dyDescent="0.25">
      <c r="B25" s="565">
        <v>42502</v>
      </c>
      <c r="C25" s="566">
        <v>50</v>
      </c>
      <c r="D25" s="567">
        <v>56.99</v>
      </c>
      <c r="E25" s="568">
        <v>57.99</v>
      </c>
      <c r="F25" s="568">
        <f t="shared" si="1"/>
        <v>50</v>
      </c>
      <c r="G25" s="568">
        <f t="shared" si="2"/>
        <v>2849.5</v>
      </c>
      <c r="H25" s="569">
        <f t="shared" si="3"/>
        <v>1.754693805930865E-2</v>
      </c>
      <c r="I25" s="568"/>
      <c r="O25" s="2"/>
      <c r="P25" s="2"/>
      <c r="Q25" s="2"/>
      <c r="W25" s="133">
        <v>42675</v>
      </c>
      <c r="X25" s="10">
        <v>50.5</v>
      </c>
      <c r="Y25" s="10">
        <v>50.51</v>
      </c>
      <c r="Z25" s="10">
        <v>49.14</v>
      </c>
      <c r="AA25" s="10">
        <v>49.62</v>
      </c>
      <c r="AB25" s="95">
        <v>14100400</v>
      </c>
      <c r="AC25" s="10">
        <v>49.44</v>
      </c>
      <c r="AE25" s="138"/>
    </row>
    <row r="26" spans="1:41" x14ac:dyDescent="0.25">
      <c r="B26" s="565">
        <v>42508</v>
      </c>
      <c r="C26" s="566">
        <v>50</v>
      </c>
      <c r="D26" s="567">
        <v>56.99</v>
      </c>
      <c r="E26" s="568">
        <v>56.12</v>
      </c>
      <c r="F26" s="568">
        <f t="shared" si="1"/>
        <v>-43.500000000000227</v>
      </c>
      <c r="G26" s="568">
        <f t="shared" si="2"/>
        <v>2849.5</v>
      </c>
      <c r="H26" s="569">
        <f t="shared" si="3"/>
        <v>-1.5265836111598605E-2</v>
      </c>
      <c r="I26" s="568"/>
      <c r="O26" s="2"/>
      <c r="P26" s="2"/>
      <c r="Q26" s="2"/>
      <c r="W26" s="133">
        <v>42674</v>
      </c>
      <c r="X26" s="10">
        <v>50.88</v>
      </c>
      <c r="Y26" s="10">
        <v>51.15</v>
      </c>
      <c r="Z26" s="10">
        <v>50</v>
      </c>
      <c r="AA26" s="10">
        <v>50.18</v>
      </c>
      <c r="AB26" s="95">
        <v>17931300</v>
      </c>
      <c r="AC26" s="10">
        <v>50</v>
      </c>
      <c r="AE26" s="138"/>
    </row>
    <row r="27" spans="1:41" x14ac:dyDescent="0.25">
      <c r="B27" s="565">
        <v>42524</v>
      </c>
      <c r="C27" s="566">
        <v>120</v>
      </c>
      <c r="D27" s="567">
        <v>55.284999999999997</v>
      </c>
      <c r="E27" s="568">
        <v>53.45</v>
      </c>
      <c r="F27" s="568">
        <f t="shared" si="1"/>
        <v>-220.19999999999925</v>
      </c>
      <c r="G27" s="568">
        <f t="shared" si="2"/>
        <v>6634.2</v>
      </c>
      <c r="H27" s="569">
        <f t="shared" si="3"/>
        <v>-3.3191643302884939E-2</v>
      </c>
      <c r="I27" s="568"/>
      <c r="O27" s="2"/>
      <c r="P27" s="2"/>
      <c r="Q27" s="2"/>
      <c r="W27" s="133">
        <v>42671</v>
      </c>
      <c r="X27" s="10">
        <v>52.12</v>
      </c>
      <c r="Y27" s="10">
        <v>52.5</v>
      </c>
      <c r="Z27" s="10">
        <v>51.79</v>
      </c>
      <c r="AA27" s="10">
        <v>52.02</v>
      </c>
      <c r="AB27" s="95">
        <v>9096700</v>
      </c>
      <c r="AC27" s="10">
        <v>51.83</v>
      </c>
      <c r="AE27" s="138"/>
    </row>
    <row r="28" spans="1:41" x14ac:dyDescent="0.25">
      <c r="B28" s="565">
        <v>42530</v>
      </c>
      <c r="C28" s="566">
        <v>120</v>
      </c>
      <c r="D28" s="567">
        <v>55.284999999999997</v>
      </c>
      <c r="E28" s="568">
        <v>54.94</v>
      </c>
      <c r="F28" s="568">
        <f t="shared" si="1"/>
        <v>-41.399999999999864</v>
      </c>
      <c r="G28" s="568">
        <f t="shared" si="2"/>
        <v>6634.2</v>
      </c>
      <c r="H28" s="569">
        <f t="shared" si="3"/>
        <v>-6.2403907027222373E-3</v>
      </c>
      <c r="I28" s="568"/>
      <c r="O28" s="2"/>
      <c r="P28" s="2"/>
      <c r="Q28" s="2"/>
      <c r="W28" s="133">
        <v>42670</v>
      </c>
      <c r="X28" s="10">
        <v>52.34</v>
      </c>
      <c r="Y28" s="10">
        <v>52.34</v>
      </c>
      <c r="Z28" s="10">
        <v>51.69</v>
      </c>
      <c r="AA28" s="10">
        <v>51.89</v>
      </c>
      <c r="AB28" s="95">
        <v>7939200</v>
      </c>
      <c r="AC28" s="10">
        <v>51.7</v>
      </c>
      <c r="AE28" s="138"/>
    </row>
    <row r="29" spans="1:41" x14ac:dyDescent="0.25">
      <c r="B29" s="565">
        <v>42537</v>
      </c>
      <c r="C29" s="566">
        <v>120</v>
      </c>
      <c r="D29" s="567">
        <v>55.284999999999997</v>
      </c>
      <c r="E29" s="568">
        <v>53.47</v>
      </c>
      <c r="F29" s="568">
        <f t="shared" si="1"/>
        <v>-217.79999999999973</v>
      </c>
      <c r="G29" s="568">
        <f t="shared" si="2"/>
        <v>6634.2</v>
      </c>
      <c r="H29" s="569">
        <f t="shared" si="3"/>
        <v>-3.2829881523017052E-2</v>
      </c>
      <c r="I29" s="568"/>
      <c r="W29" s="133">
        <v>42669</v>
      </c>
      <c r="X29" s="10">
        <v>50.95</v>
      </c>
      <c r="Y29" s="10">
        <v>52.27</v>
      </c>
      <c r="Z29" s="10">
        <v>50.9</v>
      </c>
      <c r="AA29" s="10">
        <v>51.97</v>
      </c>
      <c r="AB29" s="95">
        <v>12401100</v>
      </c>
      <c r="AC29" s="10">
        <v>51.78</v>
      </c>
      <c r="AE29" s="138"/>
    </row>
    <row r="30" spans="1:41" x14ac:dyDescent="0.25">
      <c r="B30" s="565">
        <v>42542</v>
      </c>
      <c r="C30" s="566">
        <v>120</v>
      </c>
      <c r="D30" s="567">
        <v>55.284999999999997</v>
      </c>
      <c r="E30" s="568">
        <v>54.77</v>
      </c>
      <c r="F30" s="568">
        <f t="shared" si="1"/>
        <v>-61.799999999999216</v>
      </c>
      <c r="G30" s="568">
        <f t="shared" si="2"/>
        <v>6634.2</v>
      </c>
      <c r="H30" s="569">
        <f t="shared" si="3"/>
        <v>-9.3153658315997742E-3</v>
      </c>
      <c r="I30" s="568"/>
      <c r="W30" s="133">
        <v>42668</v>
      </c>
      <c r="X30" s="10">
        <v>50.97</v>
      </c>
      <c r="Y30" s="10">
        <v>51.44</v>
      </c>
      <c r="Z30" s="10">
        <v>50.71</v>
      </c>
      <c r="AA30" s="10">
        <v>51.05</v>
      </c>
      <c r="AB30" s="95">
        <v>14975300</v>
      </c>
      <c r="AC30" s="10">
        <v>50.87</v>
      </c>
      <c r="AE30" s="138"/>
    </row>
    <row r="31" spans="1:41" x14ac:dyDescent="0.25">
      <c r="B31" s="565">
        <v>42546</v>
      </c>
      <c r="C31" s="566">
        <v>150</v>
      </c>
      <c r="D31" s="567">
        <v>54.704000000000001</v>
      </c>
      <c r="E31" s="568">
        <v>52.59</v>
      </c>
      <c r="F31" s="568">
        <f t="shared" si="1"/>
        <v>-317.09999999999957</v>
      </c>
      <c r="G31" s="568">
        <f t="shared" si="2"/>
        <v>8205.6</v>
      </c>
      <c r="H31" s="569">
        <f t="shared" si="3"/>
        <v>-3.8644340450424051E-2</v>
      </c>
      <c r="I31" s="568"/>
      <c r="W31" s="133">
        <v>42667</v>
      </c>
      <c r="X31" s="10">
        <v>52.16</v>
      </c>
      <c r="Y31" s="10">
        <v>52.29</v>
      </c>
      <c r="Z31" s="10">
        <v>51.83</v>
      </c>
      <c r="AA31" s="10">
        <v>51.87</v>
      </c>
      <c r="AB31" s="95">
        <v>7578200</v>
      </c>
      <c r="AC31" s="10">
        <v>51.68</v>
      </c>
      <c r="AE31" s="138"/>
    </row>
    <row r="32" spans="1:41" x14ac:dyDescent="0.25">
      <c r="B32" s="565">
        <v>42549</v>
      </c>
      <c r="C32" s="566">
        <v>150</v>
      </c>
      <c r="D32" s="567">
        <v>54.704000000000001</v>
      </c>
      <c r="E32" s="568">
        <v>53.09</v>
      </c>
      <c r="F32" s="568">
        <f t="shared" ref="F32" si="4">-C32*(D32-E32)</f>
        <v>-242.09999999999957</v>
      </c>
      <c r="G32" s="568">
        <f t="shared" ref="G32" si="5">IF(C32=0, 0,D32*C32)</f>
        <v>8205.6</v>
      </c>
      <c r="H32" s="569">
        <f t="shared" ref="H32" si="6">IF(C32=0, D32, (E32-D32)/D32)</f>
        <v>-2.9504241006142094E-2</v>
      </c>
      <c r="I32" s="568" t="s">
        <v>249</v>
      </c>
      <c r="W32" s="133">
        <v>42664</v>
      </c>
      <c r="X32" s="10">
        <v>51.74</v>
      </c>
      <c r="Y32" s="10">
        <v>51.87</v>
      </c>
      <c r="Z32" s="10">
        <v>51.25</v>
      </c>
      <c r="AA32" s="10">
        <v>51.77</v>
      </c>
      <c r="AB32" s="95">
        <v>9161000</v>
      </c>
      <c r="AC32" s="10">
        <v>51.58</v>
      </c>
      <c r="AE32" s="138"/>
    </row>
    <row r="33" spans="2:41" x14ac:dyDescent="0.25">
      <c r="B33" s="565">
        <v>42550</v>
      </c>
      <c r="C33" s="566">
        <v>100</v>
      </c>
      <c r="D33" s="567">
        <v>54.6511</v>
      </c>
      <c r="E33" s="568">
        <v>55.13</v>
      </c>
      <c r="F33" s="568">
        <f t="shared" ref="F33:F35" si="7">-C33*(D33-E33)</f>
        <v>47.890000000000299</v>
      </c>
      <c r="G33" s="568">
        <f t="shared" ref="G33:G35" si="8">IF(C33=0, 0,D33*C33)</f>
        <v>5465.11</v>
      </c>
      <c r="H33" s="569">
        <f t="shared" ref="H33:H35" si="9">IF(C33=0, D33, (E33-D33)/D33)</f>
        <v>8.7628611317979513E-3</v>
      </c>
      <c r="I33" s="568" t="s">
        <v>250</v>
      </c>
      <c r="W33" s="133">
        <v>42663</v>
      </c>
      <c r="X33" s="10">
        <v>51.77</v>
      </c>
      <c r="Y33" s="10">
        <v>52.36</v>
      </c>
      <c r="Z33" s="10">
        <v>51.69</v>
      </c>
      <c r="AA33" s="10">
        <v>51.89</v>
      </c>
      <c r="AB33" s="95">
        <v>6590500</v>
      </c>
      <c r="AC33" s="10">
        <v>51.7</v>
      </c>
      <c r="AE33" s="138"/>
    </row>
    <row r="34" spans="2:41" x14ac:dyDescent="0.25">
      <c r="B34" s="565">
        <v>42552</v>
      </c>
      <c r="C34" s="566">
        <v>100</v>
      </c>
      <c r="D34" s="567">
        <v>54.6511</v>
      </c>
      <c r="E34" s="568">
        <v>55.61</v>
      </c>
      <c r="F34" s="568">
        <f t="shared" si="7"/>
        <v>95.889999999999986</v>
      </c>
      <c r="G34" s="568">
        <f t="shared" si="8"/>
        <v>5465.11</v>
      </c>
      <c r="H34" s="569">
        <f t="shared" si="9"/>
        <v>1.7545849946295679E-2</v>
      </c>
      <c r="I34" s="568"/>
      <c r="W34" s="133">
        <v>42662</v>
      </c>
      <c r="X34" s="10">
        <v>51.34</v>
      </c>
      <c r="Y34" s="10">
        <v>51.84</v>
      </c>
      <c r="Z34" s="10">
        <v>51.14</v>
      </c>
      <c r="AA34" s="10">
        <v>51.8</v>
      </c>
      <c r="AB34" s="95">
        <v>6999000</v>
      </c>
      <c r="AC34" s="10">
        <v>51.61</v>
      </c>
      <c r="AE34" s="138"/>
    </row>
    <row r="35" spans="2:41" x14ac:dyDescent="0.25">
      <c r="B35" s="565">
        <v>42556</v>
      </c>
      <c r="C35" s="566">
        <v>100</v>
      </c>
      <c r="D35" s="567">
        <v>54.539099999999998</v>
      </c>
      <c r="E35" s="568">
        <v>55.2</v>
      </c>
      <c r="F35" s="568">
        <f t="shared" si="7"/>
        <v>66.090000000000515</v>
      </c>
      <c r="G35" s="568">
        <f t="shared" si="8"/>
        <v>5453.91</v>
      </c>
      <c r="H35" s="569">
        <f t="shared" si="9"/>
        <v>1.2117911736717422E-2</v>
      </c>
      <c r="I35" s="568" t="s">
        <v>192</v>
      </c>
      <c r="W35" s="133">
        <v>42661</v>
      </c>
      <c r="X35" s="10">
        <v>51.3</v>
      </c>
      <c r="Y35" s="10">
        <v>51.66</v>
      </c>
      <c r="Z35" s="10">
        <v>51.19</v>
      </c>
      <c r="AA35" s="10">
        <v>51.22</v>
      </c>
      <c r="AB35" s="95">
        <v>6805200</v>
      </c>
      <c r="AC35" s="10">
        <v>51.04</v>
      </c>
      <c r="AE35" s="138"/>
    </row>
    <row r="36" spans="2:41" x14ac:dyDescent="0.25">
      <c r="B36" s="565">
        <v>42562</v>
      </c>
      <c r="C36" s="566">
        <v>100</v>
      </c>
      <c r="D36" s="567">
        <v>54.539099999999998</v>
      </c>
      <c r="E36" s="568">
        <v>56.83</v>
      </c>
      <c r="F36" s="568">
        <f t="shared" ref="F36:F37" si="10">-C36*(D36-E36)</f>
        <v>229.09000000000006</v>
      </c>
      <c r="G36" s="568">
        <f t="shared" ref="G36:G37" si="11">IF(C36=0, 0,D36*C36)</f>
        <v>5453.91</v>
      </c>
      <c r="H36" s="569">
        <f t="shared" ref="H36:H37" si="12">IF(C36=0, D36, (E36-D36)/D36)</f>
        <v>4.2004726884015332E-2</v>
      </c>
      <c r="I36" s="568"/>
      <c r="W36" s="133">
        <v>42660</v>
      </c>
      <c r="X36" s="10">
        <v>51.65</v>
      </c>
      <c r="Y36" s="10">
        <v>51.75</v>
      </c>
      <c r="Z36" s="10">
        <v>50.96</v>
      </c>
      <c r="AA36" s="10">
        <v>51.03</v>
      </c>
      <c r="AB36" s="95">
        <v>7904000</v>
      </c>
      <c r="AC36" s="10">
        <v>50.85</v>
      </c>
      <c r="AE36" s="138"/>
      <c r="AL36" s="234"/>
    </row>
    <row r="37" spans="2:41" x14ac:dyDescent="0.25">
      <c r="B37" s="565">
        <v>42563</v>
      </c>
      <c r="C37" s="566">
        <v>30</v>
      </c>
      <c r="D37" s="567">
        <v>46.98</v>
      </c>
      <c r="E37" s="568">
        <v>58.06</v>
      </c>
      <c r="F37" s="568">
        <f t="shared" si="10"/>
        <v>332.40000000000015</v>
      </c>
      <c r="G37" s="568">
        <f t="shared" si="11"/>
        <v>1409.3999999999999</v>
      </c>
      <c r="H37" s="569">
        <f t="shared" si="12"/>
        <v>0.23584504044274171</v>
      </c>
      <c r="I37" s="568"/>
      <c r="W37" s="133">
        <v>42657</v>
      </c>
      <c r="X37" s="10">
        <v>52.38</v>
      </c>
      <c r="Y37" s="10">
        <v>52.5</v>
      </c>
      <c r="Z37" s="10">
        <v>51.62</v>
      </c>
      <c r="AA37" s="10">
        <v>51.62</v>
      </c>
      <c r="AB37" s="95">
        <v>7133800</v>
      </c>
      <c r="AC37" s="10">
        <v>51.43</v>
      </c>
      <c r="AE37" s="138"/>
    </row>
    <row r="38" spans="2:41" x14ac:dyDescent="0.25">
      <c r="B38" s="565">
        <v>42570</v>
      </c>
      <c r="C38" s="566">
        <v>30</v>
      </c>
      <c r="D38" s="567">
        <v>46.98</v>
      </c>
      <c r="E38" s="568">
        <v>57.76</v>
      </c>
      <c r="F38" s="568">
        <f t="shared" ref="F38" si="13">-C38*(D38-E38)</f>
        <v>323.40000000000003</v>
      </c>
      <c r="G38" s="568">
        <f t="shared" ref="G38" si="14">IF(C38=0, 0,D38*C38)</f>
        <v>1409.3999999999999</v>
      </c>
      <c r="H38" s="569">
        <f t="shared" ref="H38" si="15">IF(C38=0, D38, (E38-D38)/D38)</f>
        <v>0.22945934440187318</v>
      </c>
      <c r="I38" s="568"/>
      <c r="W38" s="133">
        <v>42656</v>
      </c>
      <c r="X38" s="10">
        <v>52.12</v>
      </c>
      <c r="Y38" s="10">
        <v>52.32</v>
      </c>
      <c r="Z38" s="10">
        <v>51.5</v>
      </c>
      <c r="AA38" s="10">
        <v>52.03</v>
      </c>
      <c r="AB38" s="95">
        <v>8425800</v>
      </c>
      <c r="AC38" s="10">
        <v>51.84</v>
      </c>
      <c r="AE38" s="138"/>
    </row>
    <row r="39" spans="2:41" x14ac:dyDescent="0.25">
      <c r="B39" s="565">
        <v>42571</v>
      </c>
      <c r="C39" s="566">
        <v>30</v>
      </c>
      <c r="D39" s="567">
        <v>46.98</v>
      </c>
      <c r="E39" s="568">
        <v>57.76</v>
      </c>
      <c r="F39" s="568">
        <f t="shared" ref="F39" si="16">-C39*(D39-E39)</f>
        <v>323.40000000000003</v>
      </c>
      <c r="G39" s="568">
        <f t="shared" ref="G39" si="17">IF(C39=0, 0,D39*C39)</f>
        <v>1409.3999999999999</v>
      </c>
      <c r="H39" s="569">
        <f t="shared" ref="H39" si="18">IF(C39=0, D39, (E39-D39)/D39)</f>
        <v>0.22945934440187318</v>
      </c>
      <c r="I39" s="568"/>
      <c r="W39" s="133">
        <v>42655</v>
      </c>
      <c r="X39" s="10">
        <v>52.01</v>
      </c>
      <c r="Y39" s="10">
        <v>52.71</v>
      </c>
      <c r="Z39" s="10">
        <v>51.8</v>
      </c>
      <c r="AA39" s="10">
        <v>52.44</v>
      </c>
      <c r="AB39" s="95">
        <v>9301300</v>
      </c>
      <c r="AC39" s="10">
        <v>52.25</v>
      </c>
      <c r="AE39" s="138"/>
    </row>
    <row r="40" spans="2:41" x14ac:dyDescent="0.25">
      <c r="B40" s="565">
        <v>42572</v>
      </c>
      <c r="C40" s="566">
        <v>30</v>
      </c>
      <c r="D40" s="567">
        <v>46.98</v>
      </c>
      <c r="E40" s="568">
        <v>56.99</v>
      </c>
      <c r="F40" s="568">
        <f t="shared" ref="F40" si="19">-C40*(D40-E40)</f>
        <v>300.30000000000018</v>
      </c>
      <c r="G40" s="568">
        <f t="shared" ref="G40" si="20">IF(C40=0, 0,D40*C40)</f>
        <v>1409.3999999999999</v>
      </c>
      <c r="H40" s="569">
        <f t="shared" ref="H40" si="21">IF(C40=0, D40, (E40-D40)/D40)</f>
        <v>0.21306939123031091</v>
      </c>
      <c r="I40" s="568"/>
      <c r="W40" s="133">
        <v>42654</v>
      </c>
      <c r="X40" s="10">
        <v>51.95</v>
      </c>
      <c r="Y40" s="10">
        <v>52.25</v>
      </c>
      <c r="Z40" s="10">
        <v>51.52</v>
      </c>
      <c r="AA40" s="10">
        <v>51.82</v>
      </c>
      <c r="AB40" s="95">
        <v>9203500</v>
      </c>
      <c r="AC40" s="10">
        <v>51.63</v>
      </c>
      <c r="AE40" s="138"/>
    </row>
    <row r="41" spans="2:41" x14ac:dyDescent="0.25">
      <c r="B41" s="565">
        <v>42577</v>
      </c>
      <c r="C41" s="566">
        <v>30</v>
      </c>
      <c r="D41" s="567">
        <v>46.98</v>
      </c>
      <c r="E41" s="568">
        <v>56.37</v>
      </c>
      <c r="F41" s="568">
        <f t="shared" ref="F41" si="22">-C41*(D41-E41)</f>
        <v>281.70000000000005</v>
      </c>
      <c r="G41" s="568">
        <f t="shared" ref="G41" si="23">IF(C41=0, 0,D41*C41)</f>
        <v>1409.3999999999999</v>
      </c>
      <c r="H41" s="569">
        <f t="shared" ref="H41" si="24">IF(C41=0, D41, (E41-D41)/D41)</f>
        <v>0.19987228607918264</v>
      </c>
      <c r="I41" s="568"/>
      <c r="W41" s="133">
        <v>42653</v>
      </c>
      <c r="X41" s="10">
        <v>52.13</v>
      </c>
      <c r="Y41" s="10">
        <v>52.25</v>
      </c>
      <c r="Z41" s="10">
        <v>51.77</v>
      </c>
      <c r="AA41" s="10">
        <v>51.79</v>
      </c>
      <c r="AB41" s="95">
        <v>5469300</v>
      </c>
      <c r="AC41" s="10">
        <v>51.6</v>
      </c>
      <c r="AE41" s="138"/>
    </row>
    <row r="42" spans="2:41" ht="20.25" thickBot="1" x14ac:dyDescent="0.35">
      <c r="B42" s="565">
        <v>42580</v>
      </c>
      <c r="C42" s="566">
        <v>30</v>
      </c>
      <c r="D42" s="567">
        <v>46.98</v>
      </c>
      <c r="E42" s="568">
        <v>55.5</v>
      </c>
      <c r="F42" s="568">
        <f t="shared" ref="F42" si="25">-C42*(D42-E42)</f>
        <v>255.60000000000008</v>
      </c>
      <c r="G42" s="568">
        <f t="shared" ref="G42" si="26">IF(C42=0, 0,D42*C42)</f>
        <v>1409.3999999999999</v>
      </c>
      <c r="H42" s="569">
        <f t="shared" ref="H42" si="27">IF(C42=0, D42, (E42-D42)/D42)</f>
        <v>0.18135376756066418</v>
      </c>
      <c r="I42" s="568"/>
      <c r="T42" s="91" t="s">
        <v>113</v>
      </c>
      <c r="W42" s="133">
        <v>42650</v>
      </c>
      <c r="X42" s="10">
        <v>52.42</v>
      </c>
      <c r="Y42" s="10">
        <v>52.46</v>
      </c>
      <c r="Z42" s="10">
        <v>51.68</v>
      </c>
      <c r="AA42" s="10">
        <v>51.79</v>
      </c>
      <c r="AB42" s="95">
        <v>8407100</v>
      </c>
      <c r="AC42" s="10">
        <v>51.6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42649</v>
      </c>
      <c r="X43" s="10">
        <v>52.2</v>
      </c>
      <c r="Y43" s="10">
        <v>52.33</v>
      </c>
      <c r="Z43" s="10">
        <v>51.97</v>
      </c>
      <c r="AA43" s="10">
        <v>52.03</v>
      </c>
      <c r="AB43" s="95">
        <v>9391700</v>
      </c>
      <c r="AC43" s="10">
        <v>51.84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9" t="s">
        <v>78</v>
      </c>
      <c r="P44" s="619"/>
      <c r="T44" s="93" t="s">
        <v>99</v>
      </c>
      <c r="U44" s="130">
        <v>51.68</v>
      </c>
      <c r="W44" s="133">
        <v>42648</v>
      </c>
      <c r="X44" s="10">
        <v>52.15</v>
      </c>
      <c r="Y44" s="10">
        <v>52.64</v>
      </c>
      <c r="Z44" s="10">
        <v>52.1</v>
      </c>
      <c r="AA44" s="10">
        <v>52.12</v>
      </c>
      <c r="AB44" s="95">
        <v>7244100</v>
      </c>
      <c r="AC44" s="10">
        <v>51.93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55.506000000000007</v>
      </c>
      <c r="T45" s="93" t="s">
        <v>100</v>
      </c>
      <c r="U45" s="130" t="s">
        <v>561</v>
      </c>
      <c r="W45" s="133">
        <v>42647</v>
      </c>
      <c r="X45" s="10">
        <v>52.9</v>
      </c>
      <c r="Y45" s="10">
        <v>53.06</v>
      </c>
      <c r="Z45" s="10">
        <v>52.08</v>
      </c>
      <c r="AA45" s="10">
        <v>52.14</v>
      </c>
      <c r="AB45" s="95">
        <v>10737400</v>
      </c>
      <c r="AC45" s="10">
        <v>51.95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55.001400000000004</v>
      </c>
      <c r="T46" s="93" t="s">
        <v>101</v>
      </c>
      <c r="U46" s="130" t="s">
        <v>562</v>
      </c>
      <c r="W46" s="133">
        <v>42646</v>
      </c>
      <c r="X46" s="10">
        <v>52.54</v>
      </c>
      <c r="Y46" s="10">
        <v>53</v>
      </c>
      <c r="Z46" s="10">
        <v>52.42</v>
      </c>
      <c r="AA46" s="10">
        <v>52.67</v>
      </c>
      <c r="AB46" s="95">
        <v>7632500</v>
      </c>
      <c r="AC46" s="10">
        <v>52.48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54.496800000000007</v>
      </c>
      <c r="T47" s="93" t="s">
        <v>102</v>
      </c>
      <c r="U47" s="130">
        <v>63.05</v>
      </c>
      <c r="W47" s="133">
        <v>42643</v>
      </c>
      <c r="X47" s="10">
        <v>52.57</v>
      </c>
      <c r="Y47" s="10">
        <v>53.06</v>
      </c>
      <c r="Z47" s="10">
        <v>52.28</v>
      </c>
      <c r="AA47" s="10">
        <v>52.65</v>
      </c>
      <c r="AB47" s="95">
        <v>12940200</v>
      </c>
      <c r="AC47" s="10">
        <v>52.46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53.992200000000004</v>
      </c>
      <c r="T48" s="93" t="s">
        <v>103</v>
      </c>
      <c r="U48" s="130">
        <v>0.52987099999999998</v>
      </c>
      <c r="W48" s="133">
        <v>42642</v>
      </c>
      <c r="X48" s="10">
        <v>52.92</v>
      </c>
      <c r="Y48" s="10">
        <v>53.58</v>
      </c>
      <c r="Z48" s="10">
        <v>52.12</v>
      </c>
      <c r="AA48" s="10">
        <v>52.16</v>
      </c>
      <c r="AB48" s="95">
        <v>16993900</v>
      </c>
      <c r="AC48" s="10">
        <v>51.97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53.4876</v>
      </c>
      <c r="T49" s="93" t="s">
        <v>122</v>
      </c>
      <c r="U49" s="130" t="s">
        <v>344</v>
      </c>
      <c r="W49" s="133">
        <v>42641</v>
      </c>
      <c r="X49" s="10">
        <v>54.6</v>
      </c>
      <c r="Y49" s="10">
        <v>55</v>
      </c>
      <c r="Z49" s="10">
        <v>52.8</v>
      </c>
      <c r="AA49" s="10">
        <v>53.25</v>
      </c>
      <c r="AB49" s="95">
        <v>33213000</v>
      </c>
      <c r="AC49" s="10">
        <v>53.06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52.983000000000004</v>
      </c>
      <c r="T50" s="93"/>
      <c r="U50" s="130"/>
      <c r="W50" s="133">
        <v>42640</v>
      </c>
      <c r="X50" s="10">
        <v>54.25</v>
      </c>
      <c r="Y50" s="10">
        <v>55.54</v>
      </c>
      <c r="Z50" s="10">
        <v>53.9</v>
      </c>
      <c r="AA50" s="10">
        <v>55.34</v>
      </c>
      <c r="AB50" s="95">
        <v>17945200</v>
      </c>
      <c r="AC50" s="10">
        <v>55.14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52.478400000000001</v>
      </c>
      <c r="T51" s="93" t="s">
        <v>105</v>
      </c>
      <c r="U51" s="130" t="s">
        <v>563</v>
      </c>
      <c r="W51" s="133">
        <v>42639</v>
      </c>
      <c r="X51" s="10">
        <v>54.8</v>
      </c>
      <c r="Y51" s="10">
        <v>55</v>
      </c>
      <c r="Z51" s="10">
        <v>54.08</v>
      </c>
      <c r="AA51" s="10">
        <v>54.4</v>
      </c>
      <c r="AB51" s="95">
        <v>11629600</v>
      </c>
      <c r="AC51" s="10">
        <v>54.2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51.973800000000004</v>
      </c>
      <c r="T52" s="93" t="s">
        <v>106</v>
      </c>
      <c r="U52" s="130" t="s">
        <v>384</v>
      </c>
      <c r="W52" s="133">
        <v>42636</v>
      </c>
      <c r="X52" s="10">
        <v>55.02</v>
      </c>
      <c r="Y52" s="10">
        <v>55.71</v>
      </c>
      <c r="Z52" s="10">
        <v>54.91</v>
      </c>
      <c r="AA52" s="10">
        <v>55.15</v>
      </c>
      <c r="AB52" s="95">
        <v>8921700</v>
      </c>
      <c r="AC52" s="10">
        <v>54.95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51.469200000000001</v>
      </c>
      <c r="T53" s="93" t="s">
        <v>107</v>
      </c>
      <c r="U53" s="131">
        <v>2736767</v>
      </c>
      <c r="W53" s="133">
        <v>42635</v>
      </c>
      <c r="X53" s="10">
        <v>55.47</v>
      </c>
      <c r="Y53" s="10">
        <v>55.98</v>
      </c>
      <c r="Z53" s="10">
        <v>55.24</v>
      </c>
      <c r="AA53" s="10">
        <v>55.41</v>
      </c>
      <c r="AB53" s="95">
        <v>8052400</v>
      </c>
      <c r="AC53" s="10">
        <v>55.21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50.964600000000004</v>
      </c>
      <c r="T54" s="93" t="s">
        <v>110</v>
      </c>
      <c r="U54" s="131">
        <v>9289200</v>
      </c>
      <c r="W54" s="133">
        <v>42634</v>
      </c>
      <c r="X54" s="10">
        <v>55.02</v>
      </c>
      <c r="Y54" s="10">
        <v>55.38</v>
      </c>
      <c r="Z54" s="10">
        <v>54.61</v>
      </c>
      <c r="AA54" s="10">
        <v>55.34</v>
      </c>
      <c r="AB54" s="95">
        <v>8041700</v>
      </c>
      <c r="AC54" s="10">
        <v>55.14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50.46</v>
      </c>
      <c r="T55" s="93" t="s">
        <v>108</v>
      </c>
      <c r="U55" s="130" t="s">
        <v>564</v>
      </c>
      <c r="W55" s="133">
        <v>42633</v>
      </c>
      <c r="X55" s="10">
        <v>55.26</v>
      </c>
      <c r="Y55" s="10">
        <v>55.44</v>
      </c>
      <c r="Z55" s="10">
        <v>54.76</v>
      </c>
      <c r="AA55" s="10">
        <v>54.87</v>
      </c>
      <c r="AB55" s="95">
        <v>8563000</v>
      </c>
      <c r="AC55" s="10">
        <v>54.67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49.955399999999997</v>
      </c>
      <c r="T56" s="93" t="s">
        <v>111</v>
      </c>
      <c r="U56" s="130">
        <v>23.25</v>
      </c>
      <c r="W56" s="133">
        <v>42632</v>
      </c>
      <c r="X56" s="10">
        <v>55.38</v>
      </c>
      <c r="Y56" s="10">
        <v>55.47</v>
      </c>
      <c r="Z56" s="10">
        <v>54.93</v>
      </c>
      <c r="AA56" s="10">
        <v>54.95</v>
      </c>
      <c r="AB56" s="95">
        <v>7671300</v>
      </c>
      <c r="AC56" s="10">
        <v>54.75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49.450800000000001</v>
      </c>
      <c r="T57" s="93" t="s">
        <v>112</v>
      </c>
      <c r="U57" s="130">
        <v>2.2200000000000002</v>
      </c>
      <c r="W57" s="133">
        <v>42629</v>
      </c>
      <c r="X57" s="10">
        <v>55.24</v>
      </c>
      <c r="Y57" s="10">
        <v>55.36</v>
      </c>
      <c r="Z57" s="10">
        <v>55.05</v>
      </c>
      <c r="AA57" s="10">
        <v>55.18</v>
      </c>
      <c r="AB57" s="95">
        <v>11715400</v>
      </c>
      <c r="AC57" s="10">
        <v>54.98</v>
      </c>
      <c r="AE57" s="138"/>
    </row>
    <row r="58" spans="1:41" x14ac:dyDescent="0.25">
      <c r="O58" s="83">
        <v>0.97</v>
      </c>
      <c r="P58" s="83">
        <f t="shared" si="31"/>
        <v>48.946199999999997</v>
      </c>
      <c r="T58" s="93" t="s">
        <v>109</v>
      </c>
      <c r="U58" s="130" t="s">
        <v>565</v>
      </c>
      <c r="W58" s="133">
        <v>42628</v>
      </c>
      <c r="X58" s="10">
        <v>55</v>
      </c>
      <c r="Y58" s="10">
        <v>55.54</v>
      </c>
      <c r="Z58" s="10">
        <v>54.81</v>
      </c>
      <c r="AA58" s="10">
        <v>55.47</v>
      </c>
      <c r="AB58" s="95">
        <v>6283900</v>
      </c>
      <c r="AC58" s="10">
        <v>55.27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48.441600000000001</v>
      </c>
      <c r="W59" s="133">
        <v>42627</v>
      </c>
      <c r="X59" s="10">
        <v>55.16</v>
      </c>
      <c r="Y59" s="10">
        <v>55.56</v>
      </c>
      <c r="Z59" s="10">
        <v>54.93</v>
      </c>
      <c r="AA59" s="10">
        <v>55.13</v>
      </c>
      <c r="AB59" s="95">
        <v>7621200</v>
      </c>
      <c r="AC59" s="10">
        <v>54.93</v>
      </c>
      <c r="AE59" s="138"/>
    </row>
    <row r="60" spans="1:41" x14ac:dyDescent="0.25">
      <c r="O60" s="83">
        <v>0.95</v>
      </c>
      <c r="P60" s="83">
        <f t="shared" si="31"/>
        <v>47.936999999999998</v>
      </c>
      <c r="W60" s="133">
        <v>42626</v>
      </c>
      <c r="X60" s="10">
        <v>55.86</v>
      </c>
      <c r="Y60" s="10">
        <v>55.94</v>
      </c>
      <c r="Z60" s="10">
        <v>55.12</v>
      </c>
      <c r="AA60" s="10">
        <v>55.37</v>
      </c>
      <c r="AB60" s="95">
        <v>7359400</v>
      </c>
      <c r="AC60" s="10">
        <v>55.17</v>
      </c>
      <c r="AE60" s="138"/>
    </row>
    <row r="61" spans="1:41" x14ac:dyDescent="0.25">
      <c r="O61" s="83">
        <v>0.94</v>
      </c>
      <c r="P61" s="83">
        <f t="shared" si="31"/>
        <v>47.432400000000001</v>
      </c>
      <c r="W61" s="133">
        <v>42625</v>
      </c>
      <c r="X61" s="10">
        <v>55</v>
      </c>
      <c r="Y61" s="10">
        <v>56.12</v>
      </c>
      <c r="Z61" s="10">
        <v>54.95</v>
      </c>
      <c r="AA61" s="10">
        <v>56.01</v>
      </c>
      <c r="AB61" s="95">
        <v>7470900</v>
      </c>
      <c r="AC61" s="10">
        <v>55.81</v>
      </c>
      <c r="AE61" s="138"/>
    </row>
    <row r="62" spans="1:41" x14ac:dyDescent="0.25">
      <c r="O62" s="83">
        <v>0.93</v>
      </c>
      <c r="P62" s="83">
        <f t="shared" si="31"/>
        <v>46.927800000000005</v>
      </c>
      <c r="W62" s="133">
        <v>42622</v>
      </c>
      <c r="X62" s="10">
        <v>55.88</v>
      </c>
      <c r="Y62" s="10">
        <v>56</v>
      </c>
      <c r="Z62" s="10">
        <v>55.27</v>
      </c>
      <c r="AA62" s="10">
        <v>55.33</v>
      </c>
      <c r="AB62" s="95">
        <v>11310400</v>
      </c>
      <c r="AC62" s="10">
        <v>55.13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46.423200000000001</v>
      </c>
      <c r="W63" s="133">
        <v>42621</v>
      </c>
      <c r="X63" s="10">
        <v>56.88</v>
      </c>
      <c r="Y63" s="10">
        <v>57.27</v>
      </c>
      <c r="Z63" s="10">
        <v>56.11</v>
      </c>
      <c r="AA63" s="10">
        <v>56.17</v>
      </c>
      <c r="AB63" s="95">
        <v>12741900</v>
      </c>
      <c r="AC63" s="10">
        <v>55.97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5" t="s">
        <v>7</v>
      </c>
      <c r="J64" s="515" t="s">
        <v>95</v>
      </c>
      <c r="K64" s="51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45.918600000000005</v>
      </c>
      <c r="W64" s="133">
        <v>42620</v>
      </c>
      <c r="X64" s="10">
        <v>57.48</v>
      </c>
      <c r="Y64" s="10">
        <v>57.78</v>
      </c>
      <c r="Z64" s="10">
        <v>57.01</v>
      </c>
      <c r="AA64" s="10">
        <v>57.72</v>
      </c>
      <c r="AB64" s="95">
        <v>7536100</v>
      </c>
      <c r="AC64" s="10">
        <v>57.51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45.414000000000001</v>
      </c>
      <c r="W65" s="133">
        <v>42619</v>
      </c>
      <c r="X65" s="10">
        <v>58.25</v>
      </c>
      <c r="Y65" s="10">
        <v>58.38</v>
      </c>
      <c r="Z65" s="10">
        <v>57.21</v>
      </c>
      <c r="AA65" s="10">
        <v>57.41</v>
      </c>
      <c r="AB65" s="95">
        <v>9771800</v>
      </c>
      <c r="AC65" s="10">
        <v>57.2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42615</v>
      </c>
      <c r="X66" s="10">
        <v>58.63</v>
      </c>
      <c r="Y66" s="10">
        <v>59.18</v>
      </c>
      <c r="Z66" s="10">
        <v>57.99</v>
      </c>
      <c r="AA66" s="10">
        <v>58.02</v>
      </c>
      <c r="AB66" s="95">
        <v>6933100</v>
      </c>
      <c r="AC66" s="10">
        <v>57.81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42614</v>
      </c>
      <c r="X67" s="10">
        <v>57.67</v>
      </c>
      <c r="Y67" s="10">
        <v>58.55</v>
      </c>
      <c r="Z67" s="10">
        <v>57.53</v>
      </c>
      <c r="AA67" s="10">
        <v>58.54</v>
      </c>
      <c r="AB67" s="95">
        <v>8225000</v>
      </c>
      <c r="AC67" s="10">
        <v>58.33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42614</v>
      </c>
      <c r="X68" s="10" t="s">
        <v>203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42613</v>
      </c>
      <c r="X69">
        <v>57.86</v>
      </c>
      <c r="Y69">
        <v>58.28</v>
      </c>
      <c r="Z69">
        <v>57.19</v>
      </c>
      <c r="AA69">
        <v>57.64</v>
      </c>
      <c r="AB69" s="235">
        <v>7723600</v>
      </c>
      <c r="AC69">
        <v>57.27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201</v>
      </c>
      <c r="B82" s="482"/>
      <c r="C82" s="483" t="e">
        <f>SumByColor($A$19,C65:C80)</f>
        <v>#VALUE!</v>
      </c>
      <c r="D82" s="483"/>
      <c r="E82" s="483"/>
      <c r="F82" s="484" t="e">
        <f>SumByColor($A$19,F65:F68)</f>
        <v>#VALUE!</v>
      </c>
      <c r="G82" s="483"/>
      <c r="H82" s="483" t="e">
        <f>SumByColor($A$19,H65:H80)</f>
        <v>#VALUE!</v>
      </c>
      <c r="I82" s="483"/>
      <c r="J82" s="483"/>
      <c r="K82" s="484" t="e">
        <f>SumByColor($A$19,K65:K80)</f>
        <v>#VALUE!</v>
      </c>
      <c r="L82" s="483"/>
      <c r="M82" s="484" t="e">
        <f>SumByColor($A$19,M65:M80)</f>
        <v>#VALUE!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2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2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4" t="s">
        <v>266</v>
      </c>
      <c r="W2" s="133">
        <v>42706</v>
      </c>
      <c r="X2" s="10">
        <v>29.05</v>
      </c>
      <c r="Y2" s="10">
        <v>29.25</v>
      </c>
      <c r="Z2" s="10">
        <v>28.67</v>
      </c>
      <c r="AA2" s="10">
        <v>28.82</v>
      </c>
      <c r="AB2" s="95">
        <v>3776400</v>
      </c>
      <c r="AC2" s="10">
        <v>28.82</v>
      </c>
      <c r="AD2" s="2">
        <f>Y2-Z2</f>
        <v>0.57999999999999829</v>
      </c>
      <c r="AE2" s="138">
        <f>AC2/AC3-1</f>
        <v>-9.2815400481265353E-3</v>
      </c>
    </row>
    <row r="3" spans="1:31" x14ac:dyDescent="0.25">
      <c r="A3" s="23" t="s">
        <v>71</v>
      </c>
      <c r="B3" s="472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2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42705</v>
      </c>
      <c r="X3" s="10">
        <v>28.6</v>
      </c>
      <c r="Y3" s="10">
        <v>29.5</v>
      </c>
      <c r="Z3" s="10">
        <v>28.56</v>
      </c>
      <c r="AA3" s="10">
        <v>29.09</v>
      </c>
      <c r="AB3" s="95">
        <v>7387000</v>
      </c>
      <c r="AC3" s="10">
        <v>29.09</v>
      </c>
      <c r="AD3" s="2">
        <f t="shared" ref="AD3:AD66" si="0">Y3-Z3</f>
        <v>0.94000000000000128</v>
      </c>
      <c r="AE3" s="138">
        <f t="shared" ref="AE3:AE66" si="1">AC3/AC4-1</f>
        <v>2.4295774647887347E-2</v>
      </c>
    </row>
    <row r="4" spans="1:31" x14ac:dyDescent="0.25">
      <c r="B4" s="472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2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28.82</v>
      </c>
      <c r="R4" s="524">
        <v>-9.2999999999999992E-3</v>
      </c>
      <c r="T4" s="163"/>
      <c r="U4" s="1"/>
      <c r="W4" s="133">
        <v>42704</v>
      </c>
      <c r="X4" s="10">
        <v>27.4</v>
      </c>
      <c r="Y4" s="10">
        <v>28.56</v>
      </c>
      <c r="Z4" s="10">
        <v>27.29</v>
      </c>
      <c r="AA4" s="10">
        <v>28.4</v>
      </c>
      <c r="AB4" s="95">
        <v>6330400</v>
      </c>
      <c r="AC4" s="10">
        <v>28.4</v>
      </c>
      <c r="AD4" s="2">
        <f t="shared" si="0"/>
        <v>1.2699999999999996</v>
      </c>
      <c r="AE4" s="138">
        <f t="shared" si="1"/>
        <v>4.9519586104951996E-2</v>
      </c>
    </row>
    <row r="5" spans="1:31" x14ac:dyDescent="0.25">
      <c r="B5" s="472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2882</v>
      </c>
      <c r="W5" s="133">
        <v>42703</v>
      </c>
      <c r="X5" s="10">
        <v>26.99</v>
      </c>
      <c r="Y5" s="10">
        <v>27.3</v>
      </c>
      <c r="Z5" s="10">
        <v>26.61</v>
      </c>
      <c r="AA5" s="10">
        <v>27.06</v>
      </c>
      <c r="AB5" s="95">
        <v>5492900</v>
      </c>
      <c r="AC5" s="10">
        <v>27.06</v>
      </c>
      <c r="AD5" s="2">
        <f t="shared" si="0"/>
        <v>0.69000000000000128</v>
      </c>
      <c r="AE5" s="138" t="e">
        <f t="shared" si="1"/>
        <v>#DIV/0!</v>
      </c>
    </row>
    <row r="6" spans="1:31" x14ac:dyDescent="0.25">
      <c r="B6" s="74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42703</v>
      </c>
      <c r="X6" s="10"/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919.20000000000027</v>
      </c>
      <c r="R7">
        <v>100</v>
      </c>
      <c r="W7" s="133">
        <v>42702</v>
      </c>
      <c r="X7" s="10">
        <v>27.42</v>
      </c>
      <c r="Y7" s="10">
        <v>27.64</v>
      </c>
      <c r="Z7" s="10">
        <v>26.8</v>
      </c>
      <c r="AA7" s="10">
        <v>27.35</v>
      </c>
      <c r="AB7" s="95">
        <v>4622600</v>
      </c>
      <c r="AC7" s="10">
        <v>27.08</v>
      </c>
      <c r="AD7" s="2">
        <f t="shared" si="0"/>
        <v>0.83999999999999986</v>
      </c>
      <c r="AE7" s="138">
        <f t="shared" si="1"/>
        <v>-2.5782688766113893E-3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631.26000000000022</v>
      </c>
      <c r="W8" s="133">
        <v>42699</v>
      </c>
      <c r="X8" s="10">
        <v>27.48</v>
      </c>
      <c r="Y8" s="10">
        <v>27.7</v>
      </c>
      <c r="Z8" s="10">
        <v>26.95</v>
      </c>
      <c r="AA8" s="10">
        <v>27.43</v>
      </c>
      <c r="AB8" s="95">
        <v>2109000</v>
      </c>
      <c r="AC8" s="10">
        <v>27.15</v>
      </c>
      <c r="AD8" s="2">
        <f t="shared" si="0"/>
        <v>0.75</v>
      </c>
      <c r="AE8" s="138">
        <f t="shared" si="1"/>
        <v>-7.3610599926399178E-4</v>
      </c>
    </row>
    <row r="9" spans="1:31" x14ac:dyDescent="0.25">
      <c r="H9" s="72"/>
      <c r="O9" s="11" t="s">
        <v>219</v>
      </c>
      <c r="Q9" s="138">
        <f>IF(Q2=0, 0, Q8/Q6)</f>
        <v>0.28046775727094214</v>
      </c>
      <c r="W9" s="133">
        <v>42697</v>
      </c>
      <c r="X9" s="10">
        <v>27.35</v>
      </c>
      <c r="Y9" s="10">
        <v>27.91</v>
      </c>
      <c r="Z9" s="10">
        <v>27.29</v>
      </c>
      <c r="AA9" s="10">
        <v>27.45</v>
      </c>
      <c r="AB9" s="95">
        <v>4204600</v>
      </c>
      <c r="AC9" s="10">
        <v>27.17</v>
      </c>
      <c r="AD9" s="2">
        <f t="shared" si="0"/>
        <v>0.62000000000000099</v>
      </c>
      <c r="AE9" s="138">
        <f t="shared" si="1"/>
        <v>2.9531192321889943E-3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42696</v>
      </c>
      <c r="X10" s="10">
        <v>29.05</v>
      </c>
      <c r="Y10" s="10">
        <v>29.12</v>
      </c>
      <c r="Z10" s="10">
        <v>27.2</v>
      </c>
      <c r="AA10" s="10">
        <v>27.37</v>
      </c>
      <c r="AB10" s="95">
        <v>6784500</v>
      </c>
      <c r="AC10" s="10">
        <v>27.09</v>
      </c>
      <c r="AD10" s="2">
        <f t="shared" si="0"/>
        <v>1.9200000000000017</v>
      </c>
      <c r="AE10" s="138">
        <f t="shared" si="1"/>
        <v>-5.8066759388038958E-2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42695</v>
      </c>
      <c r="X11" s="10">
        <v>28.5</v>
      </c>
      <c r="Y11" s="10">
        <v>29.07</v>
      </c>
      <c r="Z11" s="10">
        <v>28.47</v>
      </c>
      <c r="AA11" s="10">
        <v>29.05</v>
      </c>
      <c r="AB11" s="95">
        <v>5397500</v>
      </c>
      <c r="AC11" s="10">
        <v>28.76</v>
      </c>
      <c r="AD11" s="2">
        <f t="shared" si="0"/>
        <v>0.60000000000000142</v>
      </c>
      <c r="AE11" s="138">
        <f t="shared" si="1"/>
        <v>2.7877055039313925E-2</v>
      </c>
    </row>
    <row r="12" spans="1:31" x14ac:dyDescent="0.25">
      <c r="H12" s="72"/>
      <c r="W12" s="133">
        <v>42692</v>
      </c>
      <c r="X12" s="10">
        <v>27.21</v>
      </c>
      <c r="Y12" s="10">
        <v>28.36</v>
      </c>
      <c r="Z12" s="10">
        <v>27.21</v>
      </c>
      <c r="AA12" s="10">
        <v>28.26</v>
      </c>
      <c r="AB12" s="95">
        <v>4148600</v>
      </c>
      <c r="AC12" s="10">
        <v>27.98</v>
      </c>
      <c r="AD12" s="2">
        <f t="shared" si="0"/>
        <v>1.1499999999999986</v>
      </c>
      <c r="AE12" s="138">
        <f t="shared" si="1"/>
        <v>3.3998521803400017E-2</v>
      </c>
    </row>
    <row r="13" spans="1:31" x14ac:dyDescent="0.25">
      <c r="H13" s="72"/>
      <c r="W13" s="133">
        <v>42691</v>
      </c>
      <c r="X13" s="10">
        <v>27.24</v>
      </c>
      <c r="Y13" s="10">
        <v>27.44</v>
      </c>
      <c r="Z13" s="10">
        <v>27.02</v>
      </c>
      <c r="AA13" s="10">
        <v>27.33</v>
      </c>
      <c r="AB13" s="95">
        <v>2786700</v>
      </c>
      <c r="AC13" s="10">
        <v>27.06</v>
      </c>
      <c r="AD13" s="2">
        <f t="shared" si="0"/>
        <v>0.42000000000000171</v>
      </c>
      <c r="AE13" s="138">
        <f t="shared" si="1"/>
        <v>4.4543429844097204E-3</v>
      </c>
    </row>
    <row r="14" spans="1:31" x14ac:dyDescent="0.25">
      <c r="H14" s="72"/>
      <c r="W14" s="133">
        <v>42690</v>
      </c>
      <c r="X14" s="10">
        <v>27.73</v>
      </c>
      <c r="Y14" s="10">
        <v>27.95</v>
      </c>
      <c r="Z14" s="10">
        <v>27.15</v>
      </c>
      <c r="AA14" s="10">
        <v>27.21</v>
      </c>
      <c r="AB14" s="95">
        <v>3388800</v>
      </c>
      <c r="AC14" s="10">
        <v>26.94</v>
      </c>
      <c r="AD14" s="2">
        <f t="shared" si="0"/>
        <v>0.80000000000000071</v>
      </c>
      <c r="AE14" s="138">
        <f t="shared" si="1"/>
        <v>-2.6382363570654155E-2</v>
      </c>
    </row>
    <row r="15" spans="1:31" x14ac:dyDescent="0.25">
      <c r="H15" s="72"/>
      <c r="W15" s="133">
        <v>42689</v>
      </c>
      <c r="X15" s="10">
        <v>28.13</v>
      </c>
      <c r="Y15" s="10">
        <v>28.19</v>
      </c>
      <c r="Z15" s="10">
        <v>27.57</v>
      </c>
      <c r="AA15" s="10">
        <v>27.95</v>
      </c>
      <c r="AB15" s="95">
        <v>4852100</v>
      </c>
      <c r="AC15" s="10">
        <v>27.67</v>
      </c>
      <c r="AD15" s="2">
        <f t="shared" si="0"/>
        <v>0.62000000000000099</v>
      </c>
      <c r="AE15" s="138">
        <f t="shared" si="1"/>
        <v>-1.2138521956444159E-2</v>
      </c>
    </row>
    <row r="16" spans="1:31" x14ac:dyDescent="0.25">
      <c r="H16" s="72"/>
      <c r="W16" s="133">
        <v>42688</v>
      </c>
      <c r="X16" s="10">
        <v>27.45</v>
      </c>
      <c r="Y16" s="10">
        <v>28.3</v>
      </c>
      <c r="Z16" s="10">
        <v>27.45</v>
      </c>
      <c r="AA16" s="10">
        <v>28.29</v>
      </c>
      <c r="AB16" s="95">
        <v>6924200</v>
      </c>
      <c r="AC16" s="10">
        <v>28.01</v>
      </c>
      <c r="AD16" s="2">
        <f t="shared" si="0"/>
        <v>0.85000000000000142</v>
      </c>
      <c r="AE16" s="138">
        <f t="shared" si="1"/>
        <v>3.2436417250276461E-2</v>
      </c>
    </row>
    <row r="17" spans="1:31" x14ac:dyDescent="0.25">
      <c r="W17" s="133">
        <v>42685</v>
      </c>
      <c r="X17" s="10">
        <v>28.07</v>
      </c>
      <c r="Y17" s="10">
        <v>28.18</v>
      </c>
      <c r="Z17" s="10">
        <v>26.8</v>
      </c>
      <c r="AA17" s="10">
        <v>27.41</v>
      </c>
      <c r="AB17" s="95">
        <v>7431600</v>
      </c>
      <c r="AC17" s="10">
        <v>27.13</v>
      </c>
      <c r="AD17" s="2">
        <f t="shared" si="0"/>
        <v>1.379999999999999</v>
      </c>
      <c r="AE17" s="138">
        <f t="shared" si="1"/>
        <v>-2.9338103756708422E-2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42684</v>
      </c>
      <c r="X18" s="10">
        <v>26.93</v>
      </c>
      <c r="Y18" s="10">
        <v>28.5</v>
      </c>
      <c r="Z18" s="10">
        <v>26.93</v>
      </c>
      <c r="AA18" s="10">
        <v>28.23</v>
      </c>
      <c r="AB18" s="95">
        <v>7989700</v>
      </c>
      <c r="AC18" s="10">
        <v>27.95</v>
      </c>
      <c r="AD18" s="2">
        <f t="shared" si="0"/>
        <v>1.5700000000000003</v>
      </c>
      <c r="AE18" s="138">
        <f t="shared" si="1"/>
        <v>5.4716981132075349E-2</v>
      </c>
    </row>
    <row r="19" spans="1:31" ht="15.75" thickBot="1" x14ac:dyDescent="0.3">
      <c r="A19" s="358" t="s">
        <v>201</v>
      </c>
      <c r="B19" s="359"/>
      <c r="C19" s="360">
        <f>SumByColor($A$19,C2:C17)</f>
        <v>200</v>
      </c>
      <c r="D19" s="360"/>
      <c r="E19" s="360"/>
      <c r="F19" s="361">
        <f>SumByColor($A$19,F2:F17)</f>
        <v>4944</v>
      </c>
      <c r="G19" s="360"/>
      <c r="H19" s="360">
        <f>SumByColor($A$19,H2:H17)</f>
        <v>200</v>
      </c>
      <c r="I19" s="360"/>
      <c r="J19" s="360"/>
      <c r="K19" s="361">
        <f>SumByColor($A$19,K2:K17)</f>
        <v>5127</v>
      </c>
      <c r="L19" s="360"/>
      <c r="M19" s="361">
        <f t="shared" ref="M19" si="2">SumByColor($A$19,M2:M17)</f>
        <v>0</v>
      </c>
      <c r="W19" s="133">
        <v>42683</v>
      </c>
      <c r="X19" s="10">
        <v>25.93</v>
      </c>
      <c r="Y19" s="10">
        <v>26.96</v>
      </c>
      <c r="Z19" s="10">
        <v>25.5</v>
      </c>
      <c r="AA19" s="10">
        <v>26.77</v>
      </c>
      <c r="AB19" s="95">
        <v>5781200</v>
      </c>
      <c r="AC19" s="10">
        <v>26.5</v>
      </c>
      <c r="AD19" s="2">
        <f t="shared" si="0"/>
        <v>1.4600000000000009</v>
      </c>
      <c r="AE19" s="138">
        <f t="shared" si="1"/>
        <v>2.2376543209876365E-2</v>
      </c>
    </row>
    <row r="20" spans="1:31" x14ac:dyDescent="0.25">
      <c r="W20" s="133">
        <v>42682</v>
      </c>
      <c r="X20" s="10">
        <v>25.06</v>
      </c>
      <c r="Y20" s="10">
        <v>26.28</v>
      </c>
      <c r="Z20" s="10">
        <v>24.81</v>
      </c>
      <c r="AA20" s="10">
        <v>26.18</v>
      </c>
      <c r="AB20" s="95">
        <v>5437600</v>
      </c>
      <c r="AC20" s="10">
        <v>25.92</v>
      </c>
      <c r="AD20" s="2">
        <f t="shared" si="0"/>
        <v>1.4700000000000024</v>
      </c>
      <c r="AE20" s="138">
        <f t="shared" si="1"/>
        <v>4.2638777152051555E-2</v>
      </c>
    </row>
    <row r="21" spans="1:31" x14ac:dyDescent="0.25">
      <c r="W21" s="133">
        <v>42681</v>
      </c>
      <c r="X21" s="10">
        <v>24.88</v>
      </c>
      <c r="Y21" s="10">
        <v>25.35</v>
      </c>
      <c r="Z21" s="10">
        <v>24.76</v>
      </c>
      <c r="AA21" s="10">
        <v>25.11</v>
      </c>
      <c r="AB21" s="95">
        <v>5524700</v>
      </c>
      <c r="AC21" s="10">
        <v>24.86</v>
      </c>
      <c r="AD21" s="2">
        <f t="shared" si="0"/>
        <v>0.58999999999999986</v>
      </c>
      <c r="AE21" s="138">
        <f t="shared" si="1"/>
        <v>2.5154639175257731E-2</v>
      </c>
    </row>
    <row r="22" spans="1:31" x14ac:dyDescent="0.25">
      <c r="W22" s="133">
        <v>42678</v>
      </c>
      <c r="X22" s="10">
        <v>24.02</v>
      </c>
      <c r="Y22" s="10">
        <v>24.79</v>
      </c>
      <c r="Z22" s="10">
        <v>23.96</v>
      </c>
      <c r="AA22" s="10">
        <v>24.5</v>
      </c>
      <c r="AB22" s="95">
        <v>4357300</v>
      </c>
      <c r="AC22" s="10">
        <v>24.25</v>
      </c>
      <c r="AD22" s="2">
        <f t="shared" si="0"/>
        <v>0.82999999999999829</v>
      </c>
      <c r="AE22" s="138">
        <f t="shared" si="1"/>
        <v>1.4219991635298967E-2</v>
      </c>
    </row>
    <row r="23" spans="1:31" x14ac:dyDescent="0.25">
      <c r="W23" s="133">
        <v>42677</v>
      </c>
      <c r="X23" s="10">
        <v>24.58</v>
      </c>
      <c r="Y23" s="10">
        <v>24.65</v>
      </c>
      <c r="Z23" s="10">
        <v>24.07</v>
      </c>
      <c r="AA23" s="10">
        <v>24.15</v>
      </c>
      <c r="AB23" s="95">
        <v>5481700</v>
      </c>
      <c r="AC23" s="10">
        <v>23.91</v>
      </c>
      <c r="AD23" s="2">
        <f t="shared" si="0"/>
        <v>0.57999999999999829</v>
      </c>
      <c r="AE23" s="138">
        <f t="shared" si="1"/>
        <v>-2.3284313725490224E-2</v>
      </c>
    </row>
    <row r="24" spans="1:31" x14ac:dyDescent="0.25">
      <c r="B24" s="548" t="s">
        <v>114</v>
      </c>
      <c r="C24" s="548" t="s">
        <v>149</v>
      </c>
      <c r="D24" s="549" t="s">
        <v>148</v>
      </c>
      <c r="E24" s="550" t="s">
        <v>150</v>
      </c>
      <c r="F24" s="550" t="s">
        <v>65</v>
      </c>
      <c r="G24" s="552" t="s">
        <v>154</v>
      </c>
      <c r="H24" s="552" t="s">
        <v>88</v>
      </c>
      <c r="I24" s="552" t="s">
        <v>158</v>
      </c>
      <c r="W24" s="133">
        <v>42676</v>
      </c>
      <c r="X24" s="10">
        <v>24.53</v>
      </c>
      <c r="Y24" s="10">
        <v>25.04</v>
      </c>
      <c r="Z24" s="10">
        <v>24.21</v>
      </c>
      <c r="AA24" s="10">
        <v>24.73</v>
      </c>
      <c r="AB24" s="95">
        <v>7180500</v>
      </c>
      <c r="AC24" s="10">
        <v>24.48</v>
      </c>
      <c r="AD24" s="2">
        <f t="shared" si="0"/>
        <v>0.82999999999999829</v>
      </c>
      <c r="AE24" s="138">
        <f t="shared" si="1"/>
        <v>1.6611295681063121E-2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42675</v>
      </c>
      <c r="X25" s="10">
        <v>23.96</v>
      </c>
      <c r="Y25" s="10">
        <v>24.94</v>
      </c>
      <c r="Z25" s="10">
        <v>23.66</v>
      </c>
      <c r="AA25" s="10">
        <v>24.32</v>
      </c>
      <c r="AB25" s="95">
        <v>8046100</v>
      </c>
      <c r="AC25" s="10">
        <v>24.08</v>
      </c>
      <c r="AD25" s="2">
        <f t="shared" si="0"/>
        <v>1.2800000000000011</v>
      </c>
      <c r="AE25" s="138">
        <f t="shared" si="1"/>
        <v>3.3920137398024908E-2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42674</v>
      </c>
      <c r="X26" s="10">
        <v>23.72</v>
      </c>
      <c r="Y26" s="10">
        <v>23.9</v>
      </c>
      <c r="Z26" s="10">
        <v>23.26</v>
      </c>
      <c r="AA26" s="10">
        <v>23.53</v>
      </c>
      <c r="AB26" s="95">
        <v>4857100</v>
      </c>
      <c r="AC26" s="10">
        <v>23.29</v>
      </c>
      <c r="AD26" s="2">
        <f t="shared" si="0"/>
        <v>0.63999999999999702</v>
      </c>
      <c r="AE26" s="138">
        <f t="shared" si="1"/>
        <v>-1.1040339702760193E-2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42671</v>
      </c>
      <c r="X27" s="10">
        <v>23.99</v>
      </c>
      <c r="Y27" s="10">
        <v>24.29</v>
      </c>
      <c r="Z27" s="10">
        <v>23.53</v>
      </c>
      <c r="AA27" s="10">
        <v>23.79</v>
      </c>
      <c r="AB27" s="95">
        <v>3762700</v>
      </c>
      <c r="AC27" s="10">
        <v>23.55</v>
      </c>
      <c r="AD27" s="2">
        <f t="shared" si="0"/>
        <v>0.75999999999999801</v>
      </c>
      <c r="AE27" s="138">
        <f t="shared" si="1"/>
        <v>-5.9096665259603665E-3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42670</v>
      </c>
      <c r="X28" s="10">
        <v>25</v>
      </c>
      <c r="Y28" s="10">
        <v>25.07</v>
      </c>
      <c r="Z28" s="10">
        <v>23.83</v>
      </c>
      <c r="AA28" s="10">
        <v>23.93</v>
      </c>
      <c r="AB28" s="95">
        <v>5462100</v>
      </c>
      <c r="AC28" s="10">
        <v>23.69</v>
      </c>
      <c r="AD28" s="2">
        <f t="shared" si="0"/>
        <v>1.240000000000002</v>
      </c>
      <c r="AE28" s="138">
        <f t="shared" si="1"/>
        <v>-3.5816035816035763E-2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42669</v>
      </c>
      <c r="X29" s="10">
        <v>24.51</v>
      </c>
      <c r="Y29" s="10">
        <v>24.97</v>
      </c>
      <c r="Z29" s="10">
        <v>24.36</v>
      </c>
      <c r="AA29" s="10">
        <v>24.82</v>
      </c>
      <c r="AB29" s="95">
        <v>3447800</v>
      </c>
      <c r="AC29" s="10">
        <v>24.57</v>
      </c>
      <c r="AD29" s="2">
        <f t="shared" si="0"/>
        <v>0.60999999999999943</v>
      </c>
      <c r="AE29" s="138">
        <f t="shared" si="1"/>
        <v>9.0349075975357795E-3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42668</v>
      </c>
      <c r="X30" s="10">
        <v>24.58</v>
      </c>
      <c r="Y30" s="10">
        <v>24.83</v>
      </c>
      <c r="Z30" s="10">
        <v>24.35</v>
      </c>
      <c r="AA30" s="10">
        <v>24.6</v>
      </c>
      <c r="AB30" s="95">
        <v>3515100</v>
      </c>
      <c r="AC30" s="10">
        <v>24.35</v>
      </c>
      <c r="AD30" s="2">
        <f t="shared" si="0"/>
        <v>0.47999999999999687</v>
      </c>
      <c r="AE30" s="138">
        <f t="shared" si="1"/>
        <v>3.7098103874690924E-3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42667</v>
      </c>
      <c r="X31" s="10">
        <v>24.4</v>
      </c>
      <c r="Y31" s="10">
        <v>24.54</v>
      </c>
      <c r="Z31" s="10">
        <v>24.17</v>
      </c>
      <c r="AA31" s="10">
        <v>24.51</v>
      </c>
      <c r="AB31" s="95">
        <v>3094200</v>
      </c>
      <c r="AC31" s="10">
        <v>24.26</v>
      </c>
      <c r="AD31" s="2">
        <f t="shared" si="0"/>
        <v>0.36999999999999744</v>
      </c>
      <c r="AE31" s="138">
        <f t="shared" si="1"/>
        <v>7.8936435396759208E-3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42664</v>
      </c>
      <c r="X32" s="10">
        <v>24.52</v>
      </c>
      <c r="Y32" s="10">
        <v>24.76</v>
      </c>
      <c r="Z32" s="10">
        <v>24.15</v>
      </c>
      <c r="AA32" s="10">
        <v>24.31</v>
      </c>
      <c r="AB32" s="95">
        <v>4099700</v>
      </c>
      <c r="AC32" s="10">
        <v>24.07</v>
      </c>
      <c r="AD32" s="2">
        <f t="shared" si="0"/>
        <v>0.61000000000000298</v>
      </c>
      <c r="AE32" s="138">
        <f t="shared" si="1"/>
        <v>-1.5139116202946057E-2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42663</v>
      </c>
      <c r="X33" s="10">
        <v>23.7</v>
      </c>
      <c r="Y33" s="10">
        <v>24.85</v>
      </c>
      <c r="Z33" s="10">
        <v>23.59</v>
      </c>
      <c r="AA33" s="10">
        <v>24.69</v>
      </c>
      <c r="AB33" s="95">
        <v>8721000</v>
      </c>
      <c r="AC33" s="10">
        <v>24.44</v>
      </c>
      <c r="AD33" s="2">
        <f t="shared" si="0"/>
        <v>1.2600000000000016</v>
      </c>
      <c r="AE33" s="138">
        <f t="shared" si="1"/>
        <v>3.5593220338983045E-2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42662</v>
      </c>
      <c r="X34" s="10">
        <v>23.28</v>
      </c>
      <c r="Y34" s="10">
        <v>23.94</v>
      </c>
      <c r="Z34" s="10">
        <v>23.22</v>
      </c>
      <c r="AA34" s="10">
        <v>23.84</v>
      </c>
      <c r="AB34" s="95">
        <v>5508900</v>
      </c>
      <c r="AC34" s="10">
        <v>23.6</v>
      </c>
      <c r="AD34" s="2">
        <f t="shared" si="0"/>
        <v>0.72000000000000242</v>
      </c>
      <c r="AE34" s="138">
        <f t="shared" si="1"/>
        <v>1.9438444924406273E-2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42661</v>
      </c>
      <c r="X35" s="10">
        <v>23.11</v>
      </c>
      <c r="Y35" s="10">
        <v>23.54</v>
      </c>
      <c r="Z35" s="10">
        <v>22.83</v>
      </c>
      <c r="AA35" s="10">
        <v>23.39</v>
      </c>
      <c r="AB35" s="95">
        <v>4209000</v>
      </c>
      <c r="AC35" s="10">
        <v>23.15</v>
      </c>
      <c r="AD35" s="2">
        <f t="shared" si="0"/>
        <v>0.71000000000000085</v>
      </c>
      <c r="AE35" s="138">
        <f t="shared" si="1"/>
        <v>2.433628318584069E-2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42660</v>
      </c>
      <c r="X36" s="10">
        <v>23.16</v>
      </c>
      <c r="Y36" s="10">
        <v>23.28</v>
      </c>
      <c r="Z36" s="10">
        <v>22.8</v>
      </c>
      <c r="AA36" s="10">
        <v>22.83</v>
      </c>
      <c r="AB36" s="95">
        <v>4035500</v>
      </c>
      <c r="AC36" s="10">
        <v>22.6</v>
      </c>
      <c r="AD36" s="2">
        <f t="shared" si="0"/>
        <v>0.48000000000000043</v>
      </c>
      <c r="AE36" s="138">
        <f t="shared" si="1"/>
        <v>-1.3961605584642212E-2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42657</v>
      </c>
      <c r="X37" s="10">
        <v>23.4</v>
      </c>
      <c r="Y37" s="10">
        <v>23.73</v>
      </c>
      <c r="Z37" s="10">
        <v>23.14</v>
      </c>
      <c r="AA37" s="10">
        <v>23.15</v>
      </c>
      <c r="AB37" s="95">
        <v>4146800</v>
      </c>
      <c r="AC37" s="10">
        <v>22.92</v>
      </c>
      <c r="AD37" s="2">
        <f t="shared" si="0"/>
        <v>0.58999999999999986</v>
      </c>
      <c r="AE37" s="138">
        <f t="shared" si="1"/>
        <v>-3.9113428943937656E-3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42656</v>
      </c>
      <c r="X38" s="10">
        <v>23.52</v>
      </c>
      <c r="Y38" s="10">
        <v>23.52</v>
      </c>
      <c r="Z38" s="10">
        <v>22.77</v>
      </c>
      <c r="AA38" s="10">
        <v>23.24</v>
      </c>
      <c r="AB38" s="95">
        <v>6158200</v>
      </c>
      <c r="AC38" s="10">
        <v>23.01</v>
      </c>
      <c r="AD38" s="2">
        <f t="shared" si="0"/>
        <v>0.75</v>
      </c>
      <c r="AE38" s="138">
        <f t="shared" si="1"/>
        <v>-2.2929936305732479E-2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24.8</v>
      </c>
      <c r="Y39" s="10">
        <v>24.87</v>
      </c>
      <c r="Z39" s="10">
        <v>23.75</v>
      </c>
      <c r="AA39" s="10">
        <v>23.79</v>
      </c>
      <c r="AB39" s="95">
        <v>6488600</v>
      </c>
      <c r="AC39" s="10">
        <v>23.55</v>
      </c>
      <c r="AD39" s="2">
        <f t="shared" si="0"/>
        <v>1.120000000000001</v>
      </c>
      <c r="AE39" s="138">
        <f t="shared" si="1"/>
        <v>-4.3071921982933747E-2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9" t="s">
        <v>78</v>
      </c>
      <c r="P40" s="619"/>
      <c r="W40" s="133">
        <v>42654</v>
      </c>
      <c r="X40" s="10">
        <v>24.83</v>
      </c>
      <c r="Y40" s="10">
        <v>25</v>
      </c>
      <c r="Z40" s="10">
        <v>24.43</v>
      </c>
      <c r="AA40" s="10">
        <v>24.86</v>
      </c>
      <c r="AB40" s="95">
        <v>4607700</v>
      </c>
      <c r="AC40" s="10">
        <v>24.61</v>
      </c>
      <c r="AD40" s="2">
        <f t="shared" si="0"/>
        <v>0.57000000000000028</v>
      </c>
      <c r="AE40" s="138">
        <f t="shared" si="1"/>
        <v>1.2205044751831817E-3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31.702000000000002</v>
      </c>
      <c r="Q41" s="2"/>
      <c r="W41" s="133">
        <v>42653</v>
      </c>
      <c r="X41" s="10">
        <v>24.81</v>
      </c>
      <c r="Y41" s="10">
        <v>25.05</v>
      </c>
      <c r="Z41" s="10">
        <v>24.67</v>
      </c>
      <c r="AA41" s="10">
        <v>24.83</v>
      </c>
      <c r="AB41" s="95">
        <v>2875400</v>
      </c>
      <c r="AC41" s="10">
        <v>24.58</v>
      </c>
      <c r="AD41" s="2">
        <f t="shared" si="0"/>
        <v>0.37999999999999901</v>
      </c>
      <c r="AE41" s="138">
        <f t="shared" si="1"/>
        <v>1.0275380189066929E-2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31.413800000000002</v>
      </c>
      <c r="Q42" s="2"/>
      <c r="T42" s="91" t="s">
        <v>113</v>
      </c>
      <c r="W42" s="133">
        <v>42650</v>
      </c>
      <c r="X42" s="10">
        <v>24.9</v>
      </c>
      <c r="Y42" s="10">
        <v>24.91</v>
      </c>
      <c r="Z42" s="10">
        <v>24.43</v>
      </c>
      <c r="AA42" s="10">
        <v>24.58</v>
      </c>
      <c r="AB42" s="95">
        <v>3920000</v>
      </c>
      <c r="AC42" s="10">
        <v>24.33</v>
      </c>
      <c r="AD42" s="2">
        <f t="shared" si="0"/>
        <v>0.48000000000000043</v>
      </c>
      <c r="AE42" s="138">
        <f t="shared" si="1"/>
        <v>-1.0975609756097682E-2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31.125600000000002</v>
      </c>
      <c r="Q43" s="2"/>
      <c r="T43" s="128" t="s">
        <v>98</v>
      </c>
      <c r="U43" s="129">
        <v>27.45</v>
      </c>
      <c r="W43" s="133">
        <v>42649</v>
      </c>
      <c r="X43" s="10">
        <v>25.05</v>
      </c>
      <c r="Y43" s="10">
        <v>25.2</v>
      </c>
      <c r="Z43" s="10">
        <v>24.59</v>
      </c>
      <c r="AA43" s="10">
        <v>24.85</v>
      </c>
      <c r="AB43" s="95">
        <v>3759800</v>
      </c>
      <c r="AC43" s="10">
        <v>24.6</v>
      </c>
      <c r="AD43" s="2">
        <f t="shared" si="0"/>
        <v>0.60999999999999943</v>
      </c>
      <c r="AE43" s="138">
        <f t="shared" si="1"/>
        <v>-8.8638195004028253E-3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30.837400000000002</v>
      </c>
      <c r="Q44" s="2"/>
      <c r="T44" s="93" t="s">
        <v>99</v>
      </c>
      <c r="U44" s="130">
        <v>27.48</v>
      </c>
      <c r="W44" s="133">
        <v>42648</v>
      </c>
      <c r="X44" s="10">
        <v>24.79</v>
      </c>
      <c r="Y44" s="10">
        <v>25.49</v>
      </c>
      <c r="Z44" s="10">
        <v>24.61</v>
      </c>
      <c r="AA44" s="10">
        <v>25.07</v>
      </c>
      <c r="AB44" s="95">
        <v>4812400</v>
      </c>
      <c r="AC44" s="10">
        <v>24.82</v>
      </c>
      <c r="AD44" s="2">
        <f t="shared" si="0"/>
        <v>0.87999999999999901</v>
      </c>
      <c r="AE44" s="138">
        <f t="shared" si="1"/>
        <v>1.7630176301763001E-2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30.549200000000003</v>
      </c>
      <c r="Q45" s="2"/>
      <c r="T45" s="93" t="s">
        <v>100</v>
      </c>
      <c r="U45" s="130" t="s">
        <v>566</v>
      </c>
      <c r="W45" s="133">
        <v>42647</v>
      </c>
      <c r="X45" s="10">
        <v>24.86</v>
      </c>
      <c r="Y45" s="10">
        <v>24.95</v>
      </c>
      <c r="Z45" s="10">
        <v>24.59</v>
      </c>
      <c r="AA45" s="10">
        <v>24.64</v>
      </c>
      <c r="AB45" s="95">
        <v>4267000</v>
      </c>
      <c r="AC45" s="10">
        <v>24.39</v>
      </c>
      <c r="AD45" s="2">
        <f t="shared" si="0"/>
        <v>0.35999999999999943</v>
      </c>
      <c r="AE45" s="138">
        <f t="shared" si="1"/>
        <v>-1.0146103896103931E-2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30.261000000000003</v>
      </c>
      <c r="Q46" s="2"/>
      <c r="T46" s="93" t="s">
        <v>101</v>
      </c>
      <c r="U46" s="130" t="s">
        <v>567</v>
      </c>
      <c r="W46" s="133">
        <v>42646</v>
      </c>
      <c r="X46" s="10">
        <v>24.5</v>
      </c>
      <c r="Y46" s="10">
        <v>24.94</v>
      </c>
      <c r="Z46" s="10">
        <v>24.26</v>
      </c>
      <c r="AA46" s="10">
        <v>24.89</v>
      </c>
      <c r="AB46" s="95">
        <v>5816800</v>
      </c>
      <c r="AC46" s="10">
        <v>24.64</v>
      </c>
      <c r="AD46" s="2">
        <f t="shared" si="0"/>
        <v>0.67999999999999972</v>
      </c>
      <c r="AE46" s="138">
        <f t="shared" si="1"/>
        <v>1.7761255679471288E-2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29.972800000000003</v>
      </c>
      <c r="Q47" s="2"/>
      <c r="T47" s="93" t="s">
        <v>102</v>
      </c>
      <c r="U47" s="130">
        <v>24.8</v>
      </c>
      <c r="W47" s="133">
        <v>42643</v>
      </c>
      <c r="X47" s="10">
        <v>24.4</v>
      </c>
      <c r="Y47" s="10">
        <v>24.64</v>
      </c>
      <c r="Z47" s="10">
        <v>24.15</v>
      </c>
      <c r="AA47" s="10">
        <v>24.46</v>
      </c>
      <c r="AB47" s="95">
        <v>5645900</v>
      </c>
      <c r="AC47" s="10">
        <v>24.21</v>
      </c>
      <c r="AD47" s="2">
        <f t="shared" si="0"/>
        <v>0.49000000000000199</v>
      </c>
      <c r="AE47" s="138">
        <f t="shared" si="1"/>
        <v>8.3298625572678642E-3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29.6846</v>
      </c>
      <c r="Q48" s="2"/>
      <c r="T48" s="93" t="s">
        <v>103</v>
      </c>
      <c r="U48" s="130">
        <v>-0.51313799999999998</v>
      </c>
      <c r="W48" s="133">
        <v>42642</v>
      </c>
      <c r="X48" s="10">
        <v>24.5</v>
      </c>
      <c r="Y48" s="10">
        <v>24.79</v>
      </c>
      <c r="Z48" s="10">
        <v>24.17</v>
      </c>
      <c r="AA48" s="10">
        <v>24.25</v>
      </c>
      <c r="AB48" s="95">
        <v>4453900</v>
      </c>
      <c r="AC48" s="10">
        <v>24.01</v>
      </c>
      <c r="AD48" s="2">
        <f t="shared" si="0"/>
        <v>0.61999999999999744</v>
      </c>
      <c r="AE48" s="138">
        <f t="shared" si="1"/>
        <v>-8.261049153242439E-3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29.3964</v>
      </c>
      <c r="Q49" s="2"/>
      <c r="T49" s="93" t="s">
        <v>122</v>
      </c>
      <c r="U49" s="130" t="s">
        <v>568</v>
      </c>
      <c r="W49" s="133">
        <v>42641</v>
      </c>
      <c r="X49" s="10">
        <v>24.07</v>
      </c>
      <c r="Y49" s="10">
        <v>24.48</v>
      </c>
      <c r="Z49" s="10">
        <v>23.92</v>
      </c>
      <c r="AA49" s="10">
        <v>24.46</v>
      </c>
      <c r="AB49" s="95">
        <v>5132900</v>
      </c>
      <c r="AC49" s="10">
        <v>24.21</v>
      </c>
      <c r="AD49" s="2">
        <f t="shared" si="0"/>
        <v>0.55999999999999872</v>
      </c>
      <c r="AE49" s="138">
        <f t="shared" si="1"/>
        <v>1.9368421052631701E-2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29.1082</v>
      </c>
      <c r="Q50" s="2"/>
      <c r="T50" s="93"/>
      <c r="U50" s="130"/>
      <c r="W50" s="133">
        <v>42640</v>
      </c>
      <c r="X50" s="10">
        <v>24.06</v>
      </c>
      <c r="Y50" s="10">
        <v>24.12</v>
      </c>
      <c r="Z50" s="10">
        <v>23.73</v>
      </c>
      <c r="AA50" s="10">
        <v>23.99</v>
      </c>
      <c r="AB50" s="95">
        <v>6960400</v>
      </c>
      <c r="AC50" s="10">
        <v>23.75</v>
      </c>
      <c r="AD50" s="2">
        <f t="shared" si="0"/>
        <v>0.39000000000000057</v>
      </c>
      <c r="AE50" s="138">
        <f t="shared" si="1"/>
        <v>-6.2761506276149959E-3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28.82</v>
      </c>
      <c r="Q51" s="2"/>
      <c r="T51" s="93" t="s">
        <v>105</v>
      </c>
      <c r="U51" s="130" t="s">
        <v>569</v>
      </c>
      <c r="W51" s="133">
        <v>42639</v>
      </c>
      <c r="X51" s="10">
        <v>24.75</v>
      </c>
      <c r="Y51" s="10">
        <v>24.87</v>
      </c>
      <c r="Z51" s="10">
        <v>24.12</v>
      </c>
      <c r="AA51" s="10">
        <v>24.14</v>
      </c>
      <c r="AB51" s="95">
        <v>6537300</v>
      </c>
      <c r="AC51" s="10">
        <v>23.9</v>
      </c>
      <c r="AD51" s="2">
        <f t="shared" si="0"/>
        <v>0.75</v>
      </c>
      <c r="AE51" s="138">
        <f t="shared" si="1"/>
        <v>-2.7269027269027357E-2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28.5318</v>
      </c>
      <c r="Q52" s="2"/>
      <c r="T52" s="93" t="s">
        <v>106</v>
      </c>
      <c r="U52" s="130" t="s">
        <v>570</v>
      </c>
      <c r="W52" s="133">
        <v>42636</v>
      </c>
      <c r="X52" s="10">
        <v>25.42</v>
      </c>
      <c r="Y52" s="10">
        <v>25.53</v>
      </c>
      <c r="Z52" s="10">
        <v>24.8</v>
      </c>
      <c r="AA52" s="10">
        <v>24.82</v>
      </c>
      <c r="AB52" s="95">
        <v>5474200</v>
      </c>
      <c r="AC52" s="10">
        <v>24.57</v>
      </c>
      <c r="AD52" s="2">
        <f t="shared" si="0"/>
        <v>0.73000000000000043</v>
      </c>
      <c r="AE52" s="138">
        <f t="shared" si="1"/>
        <v>-2.8469750889679624E-2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28.243600000000001</v>
      </c>
      <c r="Q53" s="2"/>
      <c r="T53" s="93" t="s">
        <v>107</v>
      </c>
      <c r="U53" s="131">
        <v>2109053</v>
      </c>
      <c r="W53" s="133">
        <v>42635</v>
      </c>
      <c r="X53" s="10">
        <v>25.46</v>
      </c>
      <c r="Y53" s="10">
        <v>25.95</v>
      </c>
      <c r="Z53" s="10">
        <v>25.38</v>
      </c>
      <c r="AA53" s="10">
        <v>25.55</v>
      </c>
      <c r="AB53" s="95">
        <v>5199000</v>
      </c>
      <c r="AC53" s="10">
        <v>25.29</v>
      </c>
      <c r="AD53" s="2">
        <f t="shared" si="0"/>
        <v>0.57000000000000028</v>
      </c>
      <c r="AE53" s="138">
        <f t="shared" si="1"/>
        <v>8.775428799361773E-3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27.955400000000001</v>
      </c>
      <c r="T54" s="93" t="s">
        <v>110</v>
      </c>
      <c r="U54" s="131">
        <v>5246240</v>
      </c>
      <c r="W54" s="133">
        <v>42634</v>
      </c>
      <c r="X54" s="10">
        <v>25.3</v>
      </c>
      <c r="Y54" s="10">
        <v>25.66</v>
      </c>
      <c r="Z54" s="10">
        <v>25.02</v>
      </c>
      <c r="AA54" s="10">
        <v>25.32</v>
      </c>
      <c r="AB54" s="95">
        <v>4077400</v>
      </c>
      <c r="AC54" s="10">
        <v>25.07</v>
      </c>
      <c r="AD54" s="2">
        <f t="shared" si="0"/>
        <v>0.64000000000000057</v>
      </c>
      <c r="AE54" s="138">
        <f t="shared" si="1"/>
        <v>9.2592592592593004E-3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27.667199999999998</v>
      </c>
      <c r="T55" s="93" t="s">
        <v>108</v>
      </c>
      <c r="U55" s="130" t="s">
        <v>571</v>
      </c>
      <c r="W55" s="133">
        <v>42633</v>
      </c>
      <c r="X55" s="10">
        <v>25.42</v>
      </c>
      <c r="Y55" s="10">
        <v>25.54</v>
      </c>
      <c r="Z55" s="10">
        <v>25</v>
      </c>
      <c r="AA55" s="10">
        <v>25.09</v>
      </c>
      <c r="AB55" s="95">
        <v>4040800</v>
      </c>
      <c r="AC55" s="10">
        <v>24.84</v>
      </c>
      <c r="AD55" s="2">
        <f t="shared" si="0"/>
        <v>0.53999999999999915</v>
      </c>
      <c r="AE55" s="138">
        <f t="shared" si="1"/>
        <v>-7.5908909308829431E-3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27.378999999999998</v>
      </c>
      <c r="T56" s="93" t="s">
        <v>111</v>
      </c>
      <c r="U56" s="130">
        <v>21.86</v>
      </c>
      <c r="W56" s="133">
        <v>42632</v>
      </c>
      <c r="X56" s="10">
        <v>25.56</v>
      </c>
      <c r="Y56" s="10">
        <v>25.71</v>
      </c>
      <c r="Z56" s="10">
        <v>25.28</v>
      </c>
      <c r="AA56" s="10">
        <v>25.28</v>
      </c>
      <c r="AB56" s="95">
        <v>3599900</v>
      </c>
      <c r="AC56" s="10">
        <v>25.03</v>
      </c>
      <c r="AD56" s="2">
        <f t="shared" si="0"/>
        <v>0.42999999999999972</v>
      </c>
      <c r="AE56" s="138">
        <f t="shared" si="1"/>
        <v>-9.8892405063291111E-3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27.090799999999998</v>
      </c>
      <c r="T57" s="93" t="s">
        <v>112</v>
      </c>
      <c r="U57" s="130">
        <v>1.25</v>
      </c>
      <c r="W57" s="133">
        <v>42629</v>
      </c>
      <c r="X57" s="10">
        <v>25.75</v>
      </c>
      <c r="Y57" s="10">
        <v>25.98</v>
      </c>
      <c r="Z57" s="10">
        <v>25.44</v>
      </c>
      <c r="AA57" s="10">
        <v>25.54</v>
      </c>
      <c r="AB57" s="95">
        <v>4650600</v>
      </c>
      <c r="AC57" s="10">
        <v>25.28</v>
      </c>
      <c r="AD57" s="2">
        <f t="shared" si="0"/>
        <v>0.53999999999999915</v>
      </c>
      <c r="AE57" s="138">
        <f t="shared" si="1"/>
        <v>-1.595951732191514E-2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26.802600000000002</v>
      </c>
      <c r="T58" s="93" t="s">
        <v>109</v>
      </c>
      <c r="U58" s="130" t="s">
        <v>247</v>
      </c>
      <c r="W58" s="133">
        <v>42628</v>
      </c>
      <c r="X58" s="10">
        <v>25.72</v>
      </c>
      <c r="Y58" s="10">
        <v>26.21</v>
      </c>
      <c r="Z58" s="10">
        <v>25.71</v>
      </c>
      <c r="AA58" s="10">
        <v>25.95</v>
      </c>
      <c r="AB58" s="95">
        <v>4456800</v>
      </c>
      <c r="AC58" s="10">
        <v>25.69</v>
      </c>
      <c r="AD58" s="2">
        <f t="shared" si="0"/>
        <v>0.5</v>
      </c>
      <c r="AE58" s="138">
        <f t="shared" si="1"/>
        <v>4.6929996089166703E-3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26.514400000000002</v>
      </c>
      <c r="W59" s="133">
        <v>42627</v>
      </c>
      <c r="X59" s="10">
        <v>26.59</v>
      </c>
      <c r="Y59" s="10">
        <v>26.68</v>
      </c>
      <c r="Z59" s="10">
        <v>25.7</v>
      </c>
      <c r="AA59" s="10">
        <v>25.83</v>
      </c>
      <c r="AB59" s="95">
        <v>3943700</v>
      </c>
      <c r="AC59" s="10">
        <v>25.57</v>
      </c>
      <c r="AD59" s="2">
        <f t="shared" si="0"/>
        <v>0.98000000000000043</v>
      </c>
      <c r="AE59" s="138">
        <f t="shared" si="1"/>
        <v>-2.4790236460716986E-2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26.226200000000002</v>
      </c>
      <c r="W60" s="133">
        <v>42626</v>
      </c>
      <c r="X60" s="10">
        <v>26.8</v>
      </c>
      <c r="Y60" s="10">
        <v>26.92</v>
      </c>
      <c r="Z60" s="10">
        <v>26.09</v>
      </c>
      <c r="AA60" s="10">
        <v>26.49</v>
      </c>
      <c r="AB60" s="95">
        <v>4866600</v>
      </c>
      <c r="AC60" s="10">
        <v>26.22</v>
      </c>
      <c r="AD60" s="2">
        <f t="shared" si="0"/>
        <v>0.83000000000000185</v>
      </c>
      <c r="AE60" s="138">
        <f t="shared" si="1"/>
        <v>-2.8169014084507116E-2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25.938000000000002</v>
      </c>
      <c r="W61" s="133">
        <v>42625</v>
      </c>
      <c r="X61" s="10">
        <v>27.09</v>
      </c>
      <c r="Y61" s="10">
        <v>27.58</v>
      </c>
      <c r="Z61" s="10">
        <v>26.75</v>
      </c>
      <c r="AA61" s="10">
        <v>27.25</v>
      </c>
      <c r="AB61" s="95">
        <v>5763900</v>
      </c>
      <c r="AC61" s="10">
        <v>26.98</v>
      </c>
      <c r="AD61" s="2">
        <f t="shared" si="0"/>
        <v>0.82999999999999829</v>
      </c>
      <c r="AE61" s="138">
        <f t="shared" si="1"/>
        <v>8.9753178758416041E-3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28.06</v>
      </c>
      <c r="Y62" s="10">
        <v>28.13</v>
      </c>
      <c r="Z62" s="10">
        <v>26.97</v>
      </c>
      <c r="AA62" s="10">
        <v>27.01</v>
      </c>
      <c r="AB62" s="95">
        <v>4595300</v>
      </c>
      <c r="AC62" s="10">
        <v>26.74</v>
      </c>
      <c r="AD62" s="2">
        <f t="shared" si="0"/>
        <v>1.1600000000000001</v>
      </c>
      <c r="AE62" s="138">
        <f t="shared" si="1"/>
        <v>-4.3975688237397281E-2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28.63</v>
      </c>
      <c r="Y63" s="10">
        <v>28.95</v>
      </c>
      <c r="Z63" s="10">
        <v>28.1</v>
      </c>
      <c r="AA63" s="10">
        <v>28.25</v>
      </c>
      <c r="AB63" s="95">
        <v>3951800</v>
      </c>
      <c r="AC63" s="10">
        <v>27.97</v>
      </c>
      <c r="AD63" s="2">
        <f t="shared" si="0"/>
        <v>0.84999999999999787</v>
      </c>
      <c r="AE63" s="138">
        <f t="shared" si="1"/>
        <v>-1.0961810466761035E-2</v>
      </c>
    </row>
    <row r="64" spans="2:31" x14ac:dyDescent="0.25">
      <c r="W64" s="133">
        <v>42620</v>
      </c>
      <c r="X64" s="10">
        <v>28.52</v>
      </c>
      <c r="Y64" s="10">
        <v>29.16</v>
      </c>
      <c r="Z64" s="10">
        <v>28.18</v>
      </c>
      <c r="AA64" s="10">
        <v>28.57</v>
      </c>
      <c r="AB64" s="95">
        <v>4789500</v>
      </c>
      <c r="AC64" s="10">
        <v>28.28</v>
      </c>
      <c r="AD64" s="2">
        <f t="shared" si="0"/>
        <v>0.98000000000000043</v>
      </c>
      <c r="AE64" s="138">
        <f t="shared" si="1"/>
        <v>-2.8208744710859213E-3</v>
      </c>
    </row>
    <row r="65" spans="1:31" x14ac:dyDescent="0.25">
      <c r="W65" s="133">
        <v>42619</v>
      </c>
      <c r="X65" s="10">
        <v>29.28</v>
      </c>
      <c r="Y65" s="10">
        <v>29.51</v>
      </c>
      <c r="Z65" s="10">
        <v>28.62</v>
      </c>
      <c r="AA65" s="10">
        <v>28.65</v>
      </c>
      <c r="AB65" s="95">
        <v>3807500</v>
      </c>
      <c r="AC65" s="10">
        <v>28.36</v>
      </c>
      <c r="AD65" s="2">
        <f t="shared" si="0"/>
        <v>0.89000000000000057</v>
      </c>
      <c r="AE65" s="138" t="e">
        <f t="shared" si="1"/>
        <v>#DIV/0!</v>
      </c>
    </row>
    <row r="66" spans="1:31" x14ac:dyDescent="0.25">
      <c r="W66" s="133">
        <v>42619</v>
      </c>
      <c r="X66" s="10" t="s">
        <v>312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L67" t="s">
        <v>65</v>
      </c>
      <c r="M67" s="2">
        <f>K85+M85-F85</f>
        <v>287.94000000000005</v>
      </c>
      <c r="W67" s="133">
        <v>42615</v>
      </c>
      <c r="X67" s="10">
        <v>29.48</v>
      </c>
      <c r="Y67" s="10">
        <v>29.85</v>
      </c>
      <c r="Z67" s="10">
        <v>28.9</v>
      </c>
      <c r="AA67" s="10">
        <v>29.49</v>
      </c>
      <c r="AB67" s="95">
        <v>3842600</v>
      </c>
      <c r="AC67" s="10">
        <v>28.92</v>
      </c>
      <c r="AD67" s="2">
        <f>Y67-Z67</f>
        <v>0.95000000000000284</v>
      </c>
      <c r="AE67" s="138" t="e">
        <f>AC67/#REF!-1</f>
        <v>#REF!</v>
      </c>
    </row>
    <row r="68" spans="1:31" x14ac:dyDescent="0.25">
      <c r="A68" s="493" t="s">
        <v>1</v>
      </c>
      <c r="B68" s="493" t="s">
        <v>2</v>
      </c>
      <c r="C68" s="493" t="s">
        <v>4</v>
      </c>
      <c r="D68" s="494" t="s">
        <v>5</v>
      </c>
      <c r="E68" s="494" t="s">
        <v>94</v>
      </c>
      <c r="F68" s="494" t="s">
        <v>60</v>
      </c>
      <c r="G68" s="493" t="s">
        <v>3</v>
      </c>
      <c r="H68" s="493" t="s">
        <v>6</v>
      </c>
      <c r="I68" s="494" t="s">
        <v>7</v>
      </c>
      <c r="J68" s="494" t="s">
        <v>95</v>
      </c>
      <c r="K68" s="494" t="s">
        <v>61</v>
      </c>
      <c r="L68" s="493" t="s">
        <v>37</v>
      </c>
      <c r="M68" s="493" t="s">
        <v>38</v>
      </c>
      <c r="W68" s="133">
        <v>42614</v>
      </c>
      <c r="X68" s="10">
        <v>30</v>
      </c>
      <c r="Y68" s="10">
        <v>30.03</v>
      </c>
      <c r="Z68" s="10">
        <v>29.04</v>
      </c>
      <c r="AA68" s="10">
        <v>29.17</v>
      </c>
      <c r="AB68" s="95">
        <v>6231100</v>
      </c>
      <c r="AC68" s="10">
        <v>28.61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95" t="s">
        <v>246</v>
      </c>
      <c r="B69" s="496">
        <v>42548</v>
      </c>
      <c r="C69" s="497">
        <v>100</v>
      </c>
      <c r="D69" s="498">
        <v>25</v>
      </c>
      <c r="E69" s="498">
        <v>0</v>
      </c>
      <c r="F69" s="498">
        <f>D69*C69+E69</f>
        <v>2500</v>
      </c>
      <c r="G69" s="496">
        <v>42584</v>
      </c>
      <c r="H69" s="499">
        <v>100</v>
      </c>
      <c r="I69" s="498">
        <v>27.88</v>
      </c>
      <c r="J69" s="498">
        <v>0.06</v>
      </c>
      <c r="K69" s="498">
        <f>H69*I69-J69</f>
        <v>2787.94</v>
      </c>
      <c r="L69" s="496" t="s">
        <v>263</v>
      </c>
      <c r="M69" s="497"/>
      <c r="W69" s="133">
        <v>42613</v>
      </c>
      <c r="X69" s="10">
        <v>30.3</v>
      </c>
      <c r="Y69" s="10">
        <v>30.39</v>
      </c>
      <c r="Z69" s="10">
        <v>29.55</v>
      </c>
      <c r="AA69" s="10">
        <v>30.07</v>
      </c>
      <c r="AB69" s="95">
        <v>8702700</v>
      </c>
      <c r="AC69" s="10">
        <v>29.49</v>
      </c>
      <c r="AD69" s="2">
        <f>Y70-Z70</f>
        <v>0</v>
      </c>
      <c r="AE69" s="138" t="e">
        <f>AC70/AC71-1</f>
        <v>#DIV/0!</v>
      </c>
    </row>
    <row r="70" spans="1:31" x14ac:dyDescent="0.25">
      <c r="A70" s="500" t="s">
        <v>71</v>
      </c>
      <c r="B70" s="496"/>
      <c r="C70" s="497"/>
      <c r="D70" s="498"/>
      <c r="E70" s="498"/>
      <c r="F70" s="498"/>
      <c r="G70" s="497"/>
      <c r="H70" s="499"/>
      <c r="I70" s="498"/>
      <c r="J70" s="498"/>
      <c r="K70" s="498"/>
      <c r="L70" s="497"/>
      <c r="M70" s="497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7"/>
      <c r="B71" s="496"/>
      <c r="C71" s="497"/>
      <c r="D71" s="498"/>
      <c r="E71" s="498"/>
      <c r="F71" s="498"/>
      <c r="G71" s="497"/>
      <c r="H71" s="499"/>
      <c r="I71" s="498"/>
      <c r="J71" s="498"/>
      <c r="K71" s="498"/>
      <c r="L71" s="497"/>
      <c r="M71" s="497"/>
    </row>
    <row r="72" spans="1:31" x14ac:dyDescent="0.25">
      <c r="A72" s="497"/>
      <c r="B72" s="496"/>
      <c r="C72" s="497"/>
      <c r="D72" s="498"/>
      <c r="E72" s="498"/>
      <c r="F72" s="498"/>
      <c r="G72" s="497"/>
      <c r="H72" s="499"/>
      <c r="I72" s="498"/>
      <c r="J72" s="498"/>
      <c r="K72" s="498"/>
      <c r="L72" s="497"/>
      <c r="M72" s="497"/>
    </row>
    <row r="73" spans="1:31" x14ac:dyDescent="0.25">
      <c r="A73" s="497"/>
      <c r="B73" s="496"/>
      <c r="C73" s="497"/>
      <c r="D73" s="498"/>
      <c r="E73" s="498"/>
      <c r="F73" s="498"/>
      <c r="G73" s="497"/>
      <c r="H73" s="499"/>
      <c r="I73" s="498"/>
      <c r="J73" s="498"/>
      <c r="K73" s="498"/>
      <c r="L73" s="497"/>
      <c r="M73" s="497"/>
    </row>
    <row r="74" spans="1:31" x14ac:dyDescent="0.25">
      <c r="A74" s="497"/>
      <c r="B74" s="497"/>
      <c r="C74" s="497"/>
      <c r="D74" s="498"/>
      <c r="E74" s="498"/>
      <c r="F74" s="498"/>
      <c r="G74" s="497"/>
      <c r="H74" s="499"/>
      <c r="I74" s="498"/>
      <c r="J74" s="498"/>
      <c r="K74" s="498"/>
      <c r="L74" s="497"/>
      <c r="M74" s="497"/>
    </row>
    <row r="75" spans="1:31" x14ac:dyDescent="0.25">
      <c r="A75" s="497"/>
      <c r="B75" s="497"/>
      <c r="C75" s="497"/>
      <c r="D75" s="498"/>
      <c r="E75" s="498"/>
      <c r="F75" s="498"/>
      <c r="G75" s="497"/>
      <c r="H75" s="499"/>
      <c r="I75" s="498"/>
      <c r="J75" s="498"/>
      <c r="K75" s="498"/>
      <c r="L75" s="497"/>
      <c r="M75" s="497"/>
    </row>
    <row r="76" spans="1:31" x14ac:dyDescent="0.25">
      <c r="A76" s="497"/>
      <c r="B76" s="497"/>
      <c r="C76" s="497"/>
      <c r="D76" s="498"/>
      <c r="E76" s="498"/>
      <c r="F76" s="498"/>
      <c r="G76" s="497"/>
      <c r="H76" s="499"/>
      <c r="I76" s="498"/>
      <c r="J76" s="498"/>
      <c r="K76" s="498"/>
      <c r="L76" s="497"/>
      <c r="M76" s="497"/>
    </row>
    <row r="77" spans="1:31" x14ac:dyDescent="0.25">
      <c r="A77" s="497"/>
      <c r="B77" s="497"/>
      <c r="C77" s="497"/>
      <c r="D77" s="498"/>
      <c r="E77" s="498"/>
      <c r="F77" s="498"/>
      <c r="G77" s="497"/>
      <c r="H77" s="499"/>
      <c r="I77" s="498"/>
      <c r="J77" s="498"/>
      <c r="K77" s="498"/>
      <c r="L77" s="497"/>
      <c r="M77" s="497"/>
    </row>
    <row r="78" spans="1:31" x14ac:dyDescent="0.25">
      <c r="A78" s="497"/>
      <c r="B78" s="497"/>
      <c r="C78" s="497"/>
      <c r="D78" s="498"/>
      <c r="E78" s="498"/>
      <c r="F78" s="498"/>
      <c r="G78" s="497"/>
      <c r="H78" s="499"/>
      <c r="I78" s="498"/>
      <c r="J78" s="498"/>
      <c r="K78" s="498"/>
      <c r="L78" s="497"/>
      <c r="M78" s="497"/>
    </row>
    <row r="79" spans="1:31" x14ac:dyDescent="0.25">
      <c r="A79" s="497"/>
      <c r="B79" s="497"/>
      <c r="C79" s="497"/>
      <c r="D79" s="498"/>
      <c r="E79" s="498"/>
      <c r="F79" s="498"/>
      <c r="G79" s="497"/>
      <c r="H79" s="499"/>
      <c r="I79" s="498"/>
      <c r="J79" s="498"/>
      <c r="K79" s="498"/>
      <c r="L79" s="497"/>
      <c r="M79" s="497"/>
    </row>
    <row r="80" spans="1:31" x14ac:dyDescent="0.25">
      <c r="A80" s="497"/>
      <c r="B80" s="497"/>
      <c r="C80" s="497"/>
      <c r="D80" s="498"/>
      <c r="E80" s="498"/>
      <c r="F80" s="498"/>
      <c r="G80" s="497"/>
      <c r="H80" s="499"/>
      <c r="I80" s="498"/>
      <c r="J80" s="498"/>
      <c r="K80" s="498"/>
      <c r="L80" s="497"/>
      <c r="M80" s="497"/>
    </row>
    <row r="81" spans="1:13" x14ac:dyDescent="0.25">
      <c r="A81" s="497"/>
      <c r="B81" s="497"/>
      <c r="C81" s="497"/>
      <c r="D81" s="498"/>
      <c r="E81" s="498"/>
      <c r="F81" s="498"/>
      <c r="G81" s="497"/>
      <c r="H81" s="499"/>
      <c r="I81" s="498"/>
      <c r="J81" s="498"/>
      <c r="K81" s="498"/>
      <c r="L81" s="497"/>
      <c r="M81" s="497"/>
    </row>
    <row r="82" spans="1:13" x14ac:dyDescent="0.25">
      <c r="A82" s="497"/>
      <c r="B82" s="497"/>
      <c r="C82" s="497"/>
      <c r="D82" s="498"/>
      <c r="E82" s="498"/>
      <c r="F82" s="498"/>
      <c r="G82" s="497"/>
      <c r="H82" s="499"/>
      <c r="I82" s="498"/>
      <c r="J82" s="498"/>
      <c r="K82" s="498"/>
      <c r="L82" s="497"/>
      <c r="M82" s="497"/>
    </row>
    <row r="83" spans="1:13" x14ac:dyDescent="0.25">
      <c r="A83" s="497"/>
      <c r="B83" s="497"/>
      <c r="C83" s="497"/>
      <c r="D83" s="498"/>
      <c r="E83" s="498"/>
      <c r="F83" s="498"/>
      <c r="G83" s="497"/>
      <c r="H83" s="499"/>
      <c r="I83" s="498"/>
      <c r="J83" s="498"/>
      <c r="K83" s="498"/>
      <c r="L83" s="497"/>
      <c r="M83" s="497"/>
    </row>
    <row r="84" spans="1:13" x14ac:dyDescent="0.25">
      <c r="A84" s="497"/>
      <c r="B84" s="497"/>
      <c r="C84" s="497"/>
      <c r="D84" s="498"/>
      <c r="E84" s="498"/>
      <c r="F84" s="498"/>
      <c r="G84" s="497"/>
      <c r="H84" s="497"/>
      <c r="I84" s="498"/>
      <c r="J84" s="498"/>
      <c r="K84" s="498"/>
      <c r="L84" s="497"/>
      <c r="M84" s="497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1" t="s">
        <v>201</v>
      </c>
      <c r="B86" s="502"/>
      <c r="C86" s="503">
        <f>SumByColor($A$19,C69:C84)</f>
        <v>0</v>
      </c>
      <c r="D86" s="503"/>
      <c r="E86" s="503"/>
      <c r="F86" s="504">
        <f>SumByColor($A$19,F69:F84)</f>
        <v>0</v>
      </c>
      <c r="G86" s="503"/>
      <c r="H86" s="503">
        <f>SumByColor($A$19,H69:H84)</f>
        <v>0</v>
      </c>
      <c r="I86" s="503"/>
      <c r="J86" s="503"/>
      <c r="K86" s="504">
        <f>SumByColor($A$19,K69:K84)</f>
        <v>0</v>
      </c>
      <c r="L86" s="503"/>
      <c r="M86" s="504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45.99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45.99</v>
      </c>
      <c r="R4" s="524">
        <v>3.3E-3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50.589000000000006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50.129100000000008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49.669200000000004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49.209300000000006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48.749400000000001</v>
      </c>
      <c r="Q45" s="2"/>
      <c r="T45" s="93" t="s">
        <v>100</v>
      </c>
      <c r="U45" s="88" t="s">
        <v>572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48.289500000000004</v>
      </c>
      <c r="Q46" s="2"/>
      <c r="T46" s="93" t="s">
        <v>101</v>
      </c>
      <c r="U46" s="88" t="s">
        <v>573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47.829600000000006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47.369700000000002</v>
      </c>
      <c r="Q48" s="2"/>
      <c r="T48" s="93" t="s">
        <v>231</v>
      </c>
      <c r="U48" s="88" t="s">
        <v>396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46.909800000000004</v>
      </c>
      <c r="Q49" s="2"/>
      <c r="T49" s="93" t="s">
        <v>232</v>
      </c>
      <c r="U49" s="462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46.4499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45.99</v>
      </c>
      <c r="Q51" s="2"/>
      <c r="T51" s="93" t="s">
        <v>105</v>
      </c>
      <c r="U51" s="88" t="s">
        <v>574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45.530100000000004</v>
      </c>
      <c r="Q52" s="2"/>
      <c r="T52" s="93" t="s">
        <v>106</v>
      </c>
      <c r="U52" s="88" t="s">
        <v>575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45.0702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44.610300000000002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44.150399999999998</v>
      </c>
      <c r="T55" s="93" t="s">
        <v>233</v>
      </c>
      <c r="U55" s="88">
        <v>17</v>
      </c>
      <c r="W55" s="133">
        <v>42626</v>
      </c>
      <c r="X55" s="10" t="s">
        <v>326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43.6905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43.230600000000003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42.770700000000005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42.3108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41.850900000000003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41.391000000000005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201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1800</v>
      </c>
      <c r="T2" s="475">
        <v>42568</v>
      </c>
      <c r="U2" s="127" t="s">
        <v>272</v>
      </c>
      <c r="V2" s="16"/>
      <c r="W2" s="141">
        <v>42706</v>
      </c>
      <c r="X2" s="142">
        <v>18.46</v>
      </c>
      <c r="Y2" s="142">
        <v>19.2</v>
      </c>
      <c r="Z2" s="10">
        <v>18.3</v>
      </c>
      <c r="AA2" s="10">
        <v>18.79</v>
      </c>
      <c r="AB2" s="95">
        <v>25745600</v>
      </c>
      <c r="AC2" s="10">
        <v>18.79</v>
      </c>
      <c r="AD2">
        <f>Y2-Z2</f>
        <v>0.89999999999999858</v>
      </c>
      <c r="AE2" s="138">
        <f>AC2/AC3-1</f>
        <v>1.6774891774891776E-2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9">
        <f>(F157-K157)/Q2</f>
        <v>16.476223888888878</v>
      </c>
      <c r="T3" s="1">
        <v>42621</v>
      </c>
      <c r="U3" s="34" t="s">
        <v>300</v>
      </c>
      <c r="W3" s="133">
        <v>42705</v>
      </c>
      <c r="X3" s="10">
        <v>19.7</v>
      </c>
      <c r="Y3" s="10">
        <v>19.829999999999998</v>
      </c>
      <c r="Z3" s="10">
        <v>18.18</v>
      </c>
      <c r="AA3" s="10">
        <v>18.48</v>
      </c>
      <c r="AB3" s="95">
        <v>40632200</v>
      </c>
      <c r="AC3" s="10">
        <v>18.48</v>
      </c>
      <c r="AD3">
        <f t="shared" ref="AD3:AD66" si="2">Y3-Z3</f>
        <v>1.6499999999999986</v>
      </c>
      <c r="AE3" s="138">
        <f t="shared" ref="AE3:AE66" si="3">AC3/AC4-1</f>
        <v>-5.3763440860215117E-2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18.79</v>
      </c>
      <c r="R4" s="524">
        <v>1.6799999999999999E-2</v>
      </c>
      <c r="T4" s="1">
        <v>42627</v>
      </c>
      <c r="U4" s="34" t="s">
        <v>300</v>
      </c>
      <c r="W4" s="133">
        <v>42704</v>
      </c>
      <c r="X4" s="10">
        <v>19.579999999999998</v>
      </c>
      <c r="Y4" s="10">
        <v>19.760000000000002</v>
      </c>
      <c r="Z4" s="10">
        <v>19.36</v>
      </c>
      <c r="AA4" s="10">
        <v>19.53</v>
      </c>
      <c r="AB4" s="95">
        <v>25984900</v>
      </c>
      <c r="AC4" s="10">
        <v>19.53</v>
      </c>
      <c r="AD4">
        <f t="shared" si="2"/>
        <v>0.40000000000000213</v>
      </c>
      <c r="AE4" s="138">
        <f t="shared" si="3"/>
        <v>5.6642636457260309E-3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33822</v>
      </c>
      <c r="W5" s="133">
        <v>42703</v>
      </c>
      <c r="X5" s="10">
        <v>19.920000000000002</v>
      </c>
      <c r="Y5" s="10">
        <v>20.2</v>
      </c>
      <c r="Z5" s="10">
        <v>19.38</v>
      </c>
      <c r="AA5" s="10">
        <v>19.420000000000002</v>
      </c>
      <c r="AB5" s="95">
        <v>37877200</v>
      </c>
      <c r="AC5" s="10">
        <v>19.420000000000002</v>
      </c>
      <c r="AD5">
        <f t="shared" si="2"/>
        <v>0.82000000000000028</v>
      </c>
      <c r="AE5" s="138">
        <f t="shared" si="3"/>
        <v>-2.8514257128564147E-2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29657.20299999998</v>
      </c>
      <c r="W6" s="133">
        <v>42702</v>
      </c>
      <c r="X6" s="10">
        <v>20.18</v>
      </c>
      <c r="Y6" s="10">
        <v>20.28</v>
      </c>
      <c r="Z6" s="10">
        <v>19.95</v>
      </c>
      <c r="AA6" s="10">
        <v>19.989999999999998</v>
      </c>
      <c r="AB6" s="95">
        <v>22166100</v>
      </c>
      <c r="AC6" s="10">
        <v>19.989999999999998</v>
      </c>
      <c r="AD6">
        <f t="shared" si="2"/>
        <v>0.33000000000000185</v>
      </c>
      <c r="AE6" s="138">
        <f t="shared" si="3"/>
        <v>-6.9547938400397191E-3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4164.7970000000205</v>
      </c>
      <c r="R7">
        <v>1450</v>
      </c>
      <c r="W7" s="133">
        <v>42699</v>
      </c>
      <c r="X7" s="10">
        <v>19.95</v>
      </c>
      <c r="Y7" s="10">
        <v>20.440000000000001</v>
      </c>
      <c r="Z7" s="10">
        <v>19.79</v>
      </c>
      <c r="AA7" s="10">
        <v>20.13</v>
      </c>
      <c r="AB7" s="95">
        <v>16305600</v>
      </c>
      <c r="AC7" s="10">
        <v>20.13</v>
      </c>
      <c r="AD7">
        <f t="shared" si="2"/>
        <v>0.65000000000000213</v>
      </c>
      <c r="AE7" s="138">
        <f t="shared" si="3"/>
        <v>1.1049723756906049E-2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4164.7970000000205</v>
      </c>
      <c r="W8" s="133">
        <v>42697</v>
      </c>
      <c r="X8" s="10">
        <v>19.63</v>
      </c>
      <c r="Y8" s="10">
        <v>19.93</v>
      </c>
      <c r="Z8" s="10">
        <v>19.47</v>
      </c>
      <c r="AA8" s="10">
        <v>19.91</v>
      </c>
      <c r="AB8" s="95">
        <v>20002800</v>
      </c>
      <c r="AC8" s="10">
        <v>19.91</v>
      </c>
      <c r="AD8">
        <f t="shared" si="2"/>
        <v>0.46000000000000085</v>
      </c>
      <c r="AE8" s="138">
        <f t="shared" si="3"/>
        <v>8.6119554204662219E-3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0.14043121328737654</v>
      </c>
      <c r="W9" s="133">
        <v>42696</v>
      </c>
      <c r="X9" s="10">
        <v>19.64</v>
      </c>
      <c r="Y9" s="10">
        <v>19.8</v>
      </c>
      <c r="Z9" s="10">
        <v>19.45</v>
      </c>
      <c r="AA9" s="10">
        <v>19.739999999999998</v>
      </c>
      <c r="AB9" s="95">
        <v>22211100</v>
      </c>
      <c r="AC9" s="10">
        <v>19.739999999999998</v>
      </c>
      <c r="AD9">
        <f t="shared" si="2"/>
        <v>0.35000000000000142</v>
      </c>
      <c r="AE9" s="138">
        <f t="shared" si="3"/>
        <v>1.2827090815803022E-2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42695</v>
      </c>
      <c r="X10" s="10">
        <v>19.39</v>
      </c>
      <c r="Y10" s="10">
        <v>19.670000000000002</v>
      </c>
      <c r="Z10" s="10">
        <v>19.350000000000001</v>
      </c>
      <c r="AA10" s="10">
        <v>19.489999999999998</v>
      </c>
      <c r="AB10" s="95">
        <v>22658400</v>
      </c>
      <c r="AC10" s="10">
        <v>19.489999999999998</v>
      </c>
      <c r="AD10">
        <f t="shared" si="2"/>
        <v>0.32000000000000028</v>
      </c>
      <c r="AE10" s="138">
        <f t="shared" si="3"/>
        <v>1.4575741801145181E-2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42692</v>
      </c>
      <c r="X11" s="10">
        <v>18.899999999999999</v>
      </c>
      <c r="Y11" s="10">
        <v>19.329999999999998</v>
      </c>
      <c r="Z11" s="10">
        <v>18.850000000000001</v>
      </c>
      <c r="AA11" s="10">
        <v>19.21</v>
      </c>
      <c r="AB11" s="95">
        <v>27322300</v>
      </c>
      <c r="AC11" s="10">
        <v>19.21</v>
      </c>
      <c r="AD11">
        <f t="shared" si="2"/>
        <v>0.47999999999999687</v>
      </c>
      <c r="AE11" s="138">
        <f t="shared" si="3"/>
        <v>1.5641293013557434E-3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42691</v>
      </c>
      <c r="X12" s="10">
        <v>18.350000000000001</v>
      </c>
      <c r="Y12" s="10">
        <v>19.34</v>
      </c>
      <c r="Z12" s="10">
        <v>18.25</v>
      </c>
      <c r="AA12" s="10">
        <v>19.18</v>
      </c>
      <c r="AB12" s="95">
        <v>45702900</v>
      </c>
      <c r="AC12" s="10">
        <v>19.18</v>
      </c>
      <c r="AD12">
        <f t="shared" si="2"/>
        <v>1.0899999999999999</v>
      </c>
      <c r="AE12" s="138">
        <f t="shared" si="3"/>
        <v>5.1535087719298378E-2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42690</v>
      </c>
      <c r="X13" s="10">
        <v>17.940000000000001</v>
      </c>
      <c r="Y13" s="10">
        <v>18.329999999999998</v>
      </c>
      <c r="Z13" s="10">
        <v>17.93</v>
      </c>
      <c r="AA13" s="10">
        <v>18.239999999999998</v>
      </c>
      <c r="AB13" s="95">
        <v>21600600</v>
      </c>
      <c r="AC13" s="10">
        <v>18.239999999999998</v>
      </c>
      <c r="AD13">
        <f t="shared" si="2"/>
        <v>0.39999999999999858</v>
      </c>
      <c r="AE13" s="138">
        <f t="shared" si="3"/>
        <v>7.7348066298341678E-3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42689</v>
      </c>
      <c r="X14" s="10">
        <v>17.66</v>
      </c>
      <c r="Y14" s="10">
        <v>18.170000000000002</v>
      </c>
      <c r="Z14" s="10">
        <v>17.66</v>
      </c>
      <c r="AA14" s="10">
        <v>18.100000000000001</v>
      </c>
      <c r="AB14" s="95">
        <v>25115900</v>
      </c>
      <c r="AC14" s="10">
        <v>18.100000000000001</v>
      </c>
      <c r="AD14">
        <f t="shared" si="2"/>
        <v>0.51000000000000156</v>
      </c>
      <c r="AE14" s="138">
        <f t="shared" si="3"/>
        <v>2.2021456804065531E-2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42688</v>
      </c>
      <c r="X15" s="10">
        <v>17.77</v>
      </c>
      <c r="Y15" s="10">
        <v>17.98</v>
      </c>
      <c r="Z15" s="10">
        <v>17.53</v>
      </c>
      <c r="AA15" s="10">
        <v>17.71</v>
      </c>
      <c r="AB15" s="95">
        <v>26305700</v>
      </c>
      <c r="AC15" s="10">
        <v>17.71</v>
      </c>
      <c r="AD15">
        <f t="shared" si="2"/>
        <v>0.44999999999999929</v>
      </c>
      <c r="AE15" s="138">
        <f t="shared" si="3"/>
        <v>2.2637238256932868E-3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42685</v>
      </c>
      <c r="X16" s="10">
        <v>17.079999999999998</v>
      </c>
      <c r="Y16" s="10">
        <v>17.68</v>
      </c>
      <c r="Z16" s="10">
        <v>16.899999999999999</v>
      </c>
      <c r="AA16" s="10">
        <v>17.670000000000002</v>
      </c>
      <c r="AB16" s="95">
        <v>31007400</v>
      </c>
      <c r="AC16" s="10">
        <v>17.670000000000002</v>
      </c>
      <c r="AD16">
        <f t="shared" si="2"/>
        <v>0.78000000000000114</v>
      </c>
      <c r="AE16" s="138">
        <f t="shared" si="3"/>
        <v>4.0023543260741867E-2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42684</v>
      </c>
      <c r="X17" s="10">
        <v>17.350000000000001</v>
      </c>
      <c r="Y17" s="10">
        <v>17.760000000000002</v>
      </c>
      <c r="Z17" s="10">
        <v>16.75</v>
      </c>
      <c r="AA17" s="10">
        <v>16.989999999999998</v>
      </c>
      <c r="AB17" s="95">
        <v>30256300</v>
      </c>
      <c r="AC17" s="10">
        <v>16.989999999999998</v>
      </c>
      <c r="AD17">
        <f t="shared" si="2"/>
        <v>1.0100000000000016</v>
      </c>
      <c r="AE17" s="138">
        <f t="shared" si="3"/>
        <v>-1.2209302325581484E-2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42683</v>
      </c>
      <c r="X18" s="10">
        <v>16.95</v>
      </c>
      <c r="Y18" s="10">
        <v>17.350000000000001</v>
      </c>
      <c r="Z18" s="10">
        <v>16.75</v>
      </c>
      <c r="AA18" s="10">
        <v>17.2</v>
      </c>
      <c r="AB18" s="95">
        <v>33825300</v>
      </c>
      <c r="AC18" s="10">
        <v>17.2</v>
      </c>
      <c r="AD18">
        <f t="shared" si="2"/>
        <v>0.60000000000000142</v>
      </c>
      <c r="AE18" s="138">
        <f t="shared" si="3"/>
        <v>-1.2062033314187315E-2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42682</v>
      </c>
      <c r="X19" s="10">
        <v>17.3</v>
      </c>
      <c r="Y19" s="10">
        <v>17.55</v>
      </c>
      <c r="Z19" s="10">
        <v>17.059999999999999</v>
      </c>
      <c r="AA19" s="10">
        <v>17.41</v>
      </c>
      <c r="AB19" s="95">
        <v>18025200</v>
      </c>
      <c r="AC19" s="10">
        <v>17.41</v>
      </c>
      <c r="AD19">
        <f t="shared" si="2"/>
        <v>0.49000000000000199</v>
      </c>
      <c r="AE19" s="138">
        <f t="shared" si="3"/>
        <v>1.7261219792865656E-3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42681</v>
      </c>
      <c r="X20" s="10">
        <v>17.02</v>
      </c>
      <c r="Y20" s="10">
        <v>17.43</v>
      </c>
      <c r="Z20" s="10">
        <v>17.02</v>
      </c>
      <c r="AA20" s="10">
        <v>17.38</v>
      </c>
      <c r="AB20" s="95">
        <v>21542500</v>
      </c>
      <c r="AC20" s="10">
        <v>17.38</v>
      </c>
      <c r="AD20">
        <f t="shared" si="2"/>
        <v>0.41000000000000014</v>
      </c>
      <c r="AE20" s="138">
        <f t="shared" si="3"/>
        <v>4.1966426858513151E-2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42678</v>
      </c>
      <c r="X21" s="10">
        <v>16.46</v>
      </c>
      <c r="Y21" s="10">
        <v>17.02</v>
      </c>
      <c r="Z21" s="10">
        <v>16.45</v>
      </c>
      <c r="AA21" s="10">
        <v>16.68</v>
      </c>
      <c r="AB21" s="95">
        <v>17926300</v>
      </c>
      <c r="AC21" s="10">
        <v>16.68</v>
      </c>
      <c r="AD21">
        <f t="shared" si="2"/>
        <v>0.57000000000000028</v>
      </c>
      <c r="AE21" s="138">
        <f t="shared" si="3"/>
        <v>3.6101083032489267E-3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42677</v>
      </c>
      <c r="X22" s="10">
        <v>16.66</v>
      </c>
      <c r="Y22" s="10">
        <v>16.809999999999999</v>
      </c>
      <c r="Z22" s="10">
        <v>16.559999999999999</v>
      </c>
      <c r="AA22" s="10">
        <v>16.62</v>
      </c>
      <c r="AB22" s="95">
        <v>17185100</v>
      </c>
      <c r="AC22" s="10">
        <v>16.62</v>
      </c>
      <c r="AD22">
        <f t="shared" si="2"/>
        <v>0.25</v>
      </c>
      <c r="AE22" s="138">
        <f t="shared" si="3"/>
        <v>-3.597122302158251E-3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42676</v>
      </c>
      <c r="X23" s="10">
        <v>16.95</v>
      </c>
      <c r="Y23" s="10">
        <v>17.02</v>
      </c>
      <c r="Z23" s="10">
        <v>16.5</v>
      </c>
      <c r="AA23" s="10">
        <v>16.68</v>
      </c>
      <c r="AB23" s="95">
        <v>24880200</v>
      </c>
      <c r="AC23" s="10">
        <v>16.68</v>
      </c>
      <c r="AD23">
        <f t="shared" si="2"/>
        <v>0.51999999999999957</v>
      </c>
      <c r="AE23" s="138">
        <f t="shared" si="3"/>
        <v>-1.7667844522968212E-2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42675</v>
      </c>
      <c r="X24" s="10">
        <v>17.2</v>
      </c>
      <c r="Y24" s="10">
        <v>17.41</v>
      </c>
      <c r="Z24" s="10">
        <v>16.579999999999998</v>
      </c>
      <c r="AA24" s="10">
        <v>16.98</v>
      </c>
      <c r="AB24" s="95">
        <v>27115100</v>
      </c>
      <c r="AC24" s="10">
        <v>16.98</v>
      </c>
      <c r="AD24">
        <f t="shared" si="2"/>
        <v>0.83000000000000185</v>
      </c>
      <c r="AE24" s="138">
        <f t="shared" si="3"/>
        <v>-1.0489510489510523E-2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42674</v>
      </c>
      <c r="X25" s="10">
        <v>17.54</v>
      </c>
      <c r="Y25" s="10">
        <v>17.760000000000002</v>
      </c>
      <c r="Z25" s="10">
        <v>17.16</v>
      </c>
      <c r="AA25" s="10">
        <v>17.16</v>
      </c>
      <c r="AB25" s="95">
        <v>23239600</v>
      </c>
      <c r="AC25" s="10">
        <v>17.16</v>
      </c>
      <c r="AD25">
        <f t="shared" si="2"/>
        <v>0.60000000000000142</v>
      </c>
      <c r="AE25" s="138">
        <f t="shared" si="3"/>
        <v>-2.3255813953487747E-3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42671</v>
      </c>
      <c r="X26" s="10">
        <v>17.600000000000001</v>
      </c>
      <c r="Y26" s="10">
        <v>17.670000000000002</v>
      </c>
      <c r="Z26" s="10">
        <v>17.100000000000001</v>
      </c>
      <c r="AA26" s="10">
        <v>17.2</v>
      </c>
      <c r="AB26" s="95">
        <v>20805300</v>
      </c>
      <c r="AC26" s="10">
        <v>17.2</v>
      </c>
      <c r="AD26">
        <f t="shared" si="2"/>
        <v>0.57000000000000028</v>
      </c>
      <c r="AE26" s="138">
        <f t="shared" si="3"/>
        <v>-1.882487164860247E-2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42670</v>
      </c>
      <c r="X27" s="10">
        <v>17.82</v>
      </c>
      <c r="Y27" s="10">
        <v>17.899999999999999</v>
      </c>
      <c r="Z27" s="10">
        <v>17.399999999999999</v>
      </c>
      <c r="AA27" s="10">
        <v>17.53</v>
      </c>
      <c r="AB27" s="95">
        <v>21169900</v>
      </c>
      <c r="AC27" s="10">
        <v>17.53</v>
      </c>
      <c r="AD27">
        <f t="shared" si="2"/>
        <v>0.5</v>
      </c>
      <c r="AE27" s="138">
        <f t="shared" si="3"/>
        <v>-6.2358276643990074E-3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42669</v>
      </c>
      <c r="X28" s="10">
        <v>17.3</v>
      </c>
      <c r="Y28" s="10">
        <v>17.93</v>
      </c>
      <c r="Z28" s="10">
        <v>17.2</v>
      </c>
      <c r="AA28" s="10">
        <v>17.64</v>
      </c>
      <c r="AB28" s="95">
        <v>23585400</v>
      </c>
      <c r="AC28" s="10">
        <v>17.64</v>
      </c>
      <c r="AD28">
        <f t="shared" si="2"/>
        <v>0.73000000000000043</v>
      </c>
      <c r="AE28" s="138">
        <f t="shared" si="3"/>
        <v>5.7012542759407037E-3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42668</v>
      </c>
      <c r="X29" s="10">
        <v>17.100000000000001</v>
      </c>
      <c r="Y29" s="10">
        <v>17.61</v>
      </c>
      <c r="Z29" s="10">
        <v>17.100000000000001</v>
      </c>
      <c r="AA29" s="10">
        <v>17.54</v>
      </c>
      <c r="AB29" s="95">
        <v>27161700</v>
      </c>
      <c r="AC29" s="10">
        <v>17.54</v>
      </c>
      <c r="AD29">
        <f t="shared" si="2"/>
        <v>0.50999999999999801</v>
      </c>
      <c r="AE29" s="138">
        <f t="shared" si="3"/>
        <v>2.8135990621336537E-2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42667</v>
      </c>
      <c r="X30" s="10">
        <v>17.07</v>
      </c>
      <c r="Y30" s="10">
        <v>17.16</v>
      </c>
      <c r="Z30" s="10">
        <v>16.97</v>
      </c>
      <c r="AA30" s="10">
        <v>17.059999999999999</v>
      </c>
      <c r="AB30" s="95">
        <v>13800900</v>
      </c>
      <c r="AC30" s="10">
        <v>17.059999999999999</v>
      </c>
      <c r="AD30">
        <f t="shared" si="2"/>
        <v>0.19000000000000128</v>
      </c>
      <c r="AE30" s="138">
        <f t="shared" si="3"/>
        <v>7.0838252656433287E-3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42664</v>
      </c>
      <c r="X31" s="10">
        <v>17</v>
      </c>
      <c r="Y31" s="10">
        <v>17.07</v>
      </c>
      <c r="Z31" s="10">
        <v>16.8</v>
      </c>
      <c r="AA31" s="10">
        <v>16.940000000000001</v>
      </c>
      <c r="AB31" s="95">
        <v>18675200</v>
      </c>
      <c r="AC31" s="10">
        <v>16.940000000000001</v>
      </c>
      <c r="AD31">
        <f t="shared" si="2"/>
        <v>0.26999999999999957</v>
      </c>
      <c r="AE31" s="138">
        <f t="shared" si="3"/>
        <v>-1.5116279069767313E-2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42663</v>
      </c>
      <c r="X32" s="10">
        <v>17.05</v>
      </c>
      <c r="Y32" s="10">
        <v>17.5</v>
      </c>
      <c r="Z32" s="10">
        <v>17.05</v>
      </c>
      <c r="AA32" s="10">
        <v>17.2</v>
      </c>
      <c r="AB32" s="95">
        <v>17081000</v>
      </c>
      <c r="AC32" s="10">
        <v>17.2</v>
      </c>
      <c r="AD32">
        <f t="shared" si="2"/>
        <v>0.44999999999999929</v>
      </c>
      <c r="AE32" s="138">
        <f t="shared" si="3"/>
        <v>-1.1614401858304202E-3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42662</v>
      </c>
      <c r="X33" s="10">
        <v>17</v>
      </c>
      <c r="Y33" s="10">
        <v>17.25</v>
      </c>
      <c r="Z33" s="10">
        <v>16.850000000000001</v>
      </c>
      <c r="AA33" s="10">
        <v>17.22</v>
      </c>
      <c r="AB33" s="95">
        <v>18610700</v>
      </c>
      <c r="AC33" s="10">
        <v>17.22</v>
      </c>
      <c r="AD33">
        <f t="shared" si="2"/>
        <v>0.39999999999999858</v>
      </c>
      <c r="AE33" s="138">
        <f t="shared" si="3"/>
        <v>-1.0913268236645735E-2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42661</v>
      </c>
      <c r="X34" s="10">
        <v>17.21</v>
      </c>
      <c r="Y34" s="10">
        <v>17.66</v>
      </c>
      <c r="Z34" s="10">
        <v>17.2</v>
      </c>
      <c r="AA34" s="10">
        <v>17.41</v>
      </c>
      <c r="AB34" s="95">
        <v>20103800</v>
      </c>
      <c r="AC34" s="10">
        <v>17.41</v>
      </c>
      <c r="AD34">
        <f t="shared" si="2"/>
        <v>0.46000000000000085</v>
      </c>
      <c r="AE34" s="138">
        <f t="shared" si="3"/>
        <v>2.4720423778693545E-2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42660</v>
      </c>
      <c r="X35" s="10">
        <v>17.02</v>
      </c>
      <c r="Y35" s="10">
        <v>17.170000000000002</v>
      </c>
      <c r="Z35" s="10">
        <v>16.93</v>
      </c>
      <c r="AA35" s="10">
        <v>16.989999999999998</v>
      </c>
      <c r="AB35" s="95">
        <v>12648100</v>
      </c>
      <c r="AC35" s="10">
        <v>16.989999999999998</v>
      </c>
      <c r="AD35">
        <f t="shared" si="2"/>
        <v>0.24000000000000199</v>
      </c>
      <c r="AE35" s="138">
        <f t="shared" si="3"/>
        <v>-8.172796263864579E-3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42657</v>
      </c>
      <c r="X36" s="10">
        <v>17.03</v>
      </c>
      <c r="Y36" s="10">
        <v>17.41</v>
      </c>
      <c r="Z36" s="10">
        <v>16.989999999999998</v>
      </c>
      <c r="AA36" s="10">
        <v>17.13</v>
      </c>
      <c r="AB36" s="95">
        <v>23469700</v>
      </c>
      <c r="AC36" s="10">
        <v>17.13</v>
      </c>
      <c r="AD36">
        <f t="shared" si="2"/>
        <v>0.42000000000000171</v>
      </c>
      <c r="AE36" s="138">
        <f t="shared" si="3"/>
        <v>1.6617210682492445E-2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42656</v>
      </c>
      <c r="X37" s="10">
        <v>16.559999999999999</v>
      </c>
      <c r="Y37" s="10">
        <v>17</v>
      </c>
      <c r="Z37" s="10">
        <v>16.170000000000002</v>
      </c>
      <c r="AA37" s="10">
        <v>16.850000000000001</v>
      </c>
      <c r="AB37" s="95">
        <v>27390800</v>
      </c>
      <c r="AC37" s="10">
        <v>16.850000000000001</v>
      </c>
      <c r="AD37">
        <f t="shared" si="2"/>
        <v>0.82999999999999829</v>
      </c>
      <c r="AE37" s="138">
        <f t="shared" si="3"/>
        <v>4.1716328963050664E-3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42655</v>
      </c>
      <c r="X38" s="10">
        <v>16.88</v>
      </c>
      <c r="Y38" s="10">
        <v>17.04</v>
      </c>
      <c r="Z38" s="10">
        <v>16.670000000000002</v>
      </c>
      <c r="AA38" s="10">
        <v>16.78</v>
      </c>
      <c r="AB38" s="95">
        <v>17884000</v>
      </c>
      <c r="AC38" s="10">
        <v>16.78</v>
      </c>
      <c r="AD38">
        <f t="shared" si="2"/>
        <v>0.36999999999999744</v>
      </c>
      <c r="AE38" s="138">
        <f t="shared" si="3"/>
        <v>-4.7449584816131596E-3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42654</v>
      </c>
      <c r="X39" s="10">
        <v>17.399999999999999</v>
      </c>
      <c r="Y39" s="10">
        <v>17.47</v>
      </c>
      <c r="Z39" s="10">
        <v>16.53</v>
      </c>
      <c r="AA39" s="10">
        <v>16.86</v>
      </c>
      <c r="AB39" s="95">
        <v>37932400</v>
      </c>
      <c r="AC39" s="10">
        <v>16.86</v>
      </c>
      <c r="AD39">
        <f t="shared" si="2"/>
        <v>0.93999999999999773</v>
      </c>
      <c r="AE39" s="138">
        <f t="shared" si="3"/>
        <v>-3.6571428571428588E-2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42653</v>
      </c>
      <c r="X40" s="10">
        <v>17.72</v>
      </c>
      <c r="Y40" s="10">
        <v>17.84</v>
      </c>
      <c r="Z40" s="10">
        <v>17.489999999999998</v>
      </c>
      <c r="AA40" s="10">
        <v>17.5</v>
      </c>
      <c r="AB40" s="95">
        <v>18784100</v>
      </c>
      <c r="AC40" s="10">
        <v>17.5</v>
      </c>
      <c r="AD40">
        <f t="shared" si="2"/>
        <v>0.35000000000000142</v>
      </c>
      <c r="AE40" s="138">
        <f t="shared" si="3"/>
        <v>-6.2464508801817198E-3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42650</v>
      </c>
      <c r="X41" s="10">
        <v>17.72</v>
      </c>
      <c r="Y41" s="10">
        <v>17.8</v>
      </c>
      <c r="Z41" s="10">
        <v>17.3</v>
      </c>
      <c r="AA41" s="10">
        <v>17.61</v>
      </c>
      <c r="AB41" s="95">
        <v>23836400</v>
      </c>
      <c r="AC41" s="10">
        <v>17.61</v>
      </c>
      <c r="AD41">
        <f t="shared" si="2"/>
        <v>0.5</v>
      </c>
      <c r="AE41" s="138">
        <f t="shared" si="3"/>
        <v>-6.7681895093063549E-3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42649</v>
      </c>
      <c r="X42" s="10">
        <v>17.64</v>
      </c>
      <c r="Y42" s="10">
        <v>17.89</v>
      </c>
      <c r="Z42" s="10">
        <v>17.54</v>
      </c>
      <c r="AA42" s="10">
        <v>17.73</v>
      </c>
      <c r="AB42" s="95">
        <v>21575000</v>
      </c>
      <c r="AC42" s="10">
        <v>17.73</v>
      </c>
      <c r="AD42">
        <f t="shared" si="2"/>
        <v>0.35000000000000142</v>
      </c>
      <c r="AE42" s="138">
        <f t="shared" si="3"/>
        <v>1.6949152542373724E-3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42648</v>
      </c>
      <c r="X43" s="10">
        <v>17.55</v>
      </c>
      <c r="Y43" s="10">
        <v>18.329999999999998</v>
      </c>
      <c r="Z43" s="10">
        <v>17.28</v>
      </c>
      <c r="AA43" s="10">
        <v>17.7</v>
      </c>
      <c r="AB43" s="95">
        <v>67695300</v>
      </c>
      <c r="AC43" s="10">
        <v>17.7</v>
      </c>
      <c r="AD43">
        <f t="shared" si="2"/>
        <v>1.0499999999999972</v>
      </c>
      <c r="AE43" s="138">
        <f t="shared" si="3"/>
        <v>-5.6179775280900124E-3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9" t="s">
        <v>78</v>
      </c>
      <c r="P44" s="619"/>
      <c r="T44" s="93" t="s">
        <v>99</v>
      </c>
      <c r="U44" s="130" t="s">
        <v>129</v>
      </c>
      <c r="W44" s="133">
        <v>42647</v>
      </c>
      <c r="X44" s="10">
        <v>17.98</v>
      </c>
      <c r="Y44" s="10">
        <v>18.04</v>
      </c>
      <c r="Z44" s="10">
        <v>17.66</v>
      </c>
      <c r="AA44" s="10">
        <v>17.8</v>
      </c>
      <c r="AB44" s="95">
        <v>49720100</v>
      </c>
      <c r="AC44" s="10">
        <v>17.8</v>
      </c>
      <c r="AD44">
        <f t="shared" si="2"/>
        <v>0.37999999999999901</v>
      </c>
      <c r="AE44" s="138">
        <f t="shared" si="3"/>
        <v>3.9481105470953182E-3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20.669</v>
      </c>
      <c r="T45" s="93" t="s">
        <v>100</v>
      </c>
      <c r="U45" s="130" t="s">
        <v>129</v>
      </c>
      <c r="W45" s="133">
        <v>42646</v>
      </c>
      <c r="X45" s="10">
        <v>17.989999999999998</v>
      </c>
      <c r="Y45" s="10">
        <v>18.02</v>
      </c>
      <c r="Z45" s="10">
        <v>17.600000000000001</v>
      </c>
      <c r="AA45" s="10">
        <v>17.73</v>
      </c>
      <c r="AB45" s="95">
        <v>26778100</v>
      </c>
      <c r="AC45" s="10">
        <v>17.73</v>
      </c>
      <c r="AD45">
        <f t="shared" si="2"/>
        <v>0.41999999999999815</v>
      </c>
      <c r="AE45" s="138">
        <f t="shared" si="3"/>
        <v>-2.8121484814398467E-3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20.481100000000001</v>
      </c>
      <c r="T46" s="93" t="s">
        <v>101</v>
      </c>
      <c r="U46" s="130" t="s">
        <v>129</v>
      </c>
      <c r="W46" s="133">
        <v>42643</v>
      </c>
      <c r="X46" s="10">
        <v>17.75</v>
      </c>
      <c r="Y46" s="10">
        <v>18</v>
      </c>
      <c r="Z46" s="10">
        <v>17.579999999999998</v>
      </c>
      <c r="AA46" s="10">
        <v>17.78</v>
      </c>
      <c r="AB46" s="95">
        <v>21291800</v>
      </c>
      <c r="AC46" s="10">
        <v>17.78</v>
      </c>
      <c r="AD46">
        <f t="shared" si="2"/>
        <v>0.42000000000000171</v>
      </c>
      <c r="AE46" s="138">
        <f t="shared" si="3"/>
        <v>1.3683010262257822E-2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20.293199999999999</v>
      </c>
      <c r="T47" s="93" t="s">
        <v>102</v>
      </c>
      <c r="U47" s="130">
        <v>20.07</v>
      </c>
      <c r="W47" s="133">
        <v>42642</v>
      </c>
      <c r="X47" s="10">
        <v>17.45</v>
      </c>
      <c r="Y47" s="10">
        <v>17.77</v>
      </c>
      <c r="Z47" s="10">
        <v>17.350000000000001</v>
      </c>
      <c r="AA47" s="10">
        <v>17.54</v>
      </c>
      <c r="AB47" s="95">
        <v>31732700</v>
      </c>
      <c r="AC47" s="10">
        <v>17.54</v>
      </c>
      <c r="AD47">
        <f t="shared" si="2"/>
        <v>0.41999999999999815</v>
      </c>
      <c r="AE47" s="138">
        <f t="shared" si="3"/>
        <v>5.7339449541282672E-3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20.1053</v>
      </c>
      <c r="T48" s="93" t="s">
        <v>103</v>
      </c>
      <c r="U48" s="130">
        <v>1.95608</v>
      </c>
      <c r="W48" s="133">
        <v>42641</v>
      </c>
      <c r="X48" s="10">
        <v>18.16</v>
      </c>
      <c r="Y48" s="10">
        <v>18.16</v>
      </c>
      <c r="Z48" s="10">
        <v>17.149999999999999</v>
      </c>
      <c r="AA48" s="10">
        <v>17.440000000000001</v>
      </c>
      <c r="AB48" s="95">
        <v>42680000</v>
      </c>
      <c r="AC48" s="10">
        <v>17.440000000000001</v>
      </c>
      <c r="AD48">
        <f t="shared" si="2"/>
        <v>1.0100000000000016</v>
      </c>
      <c r="AE48" s="138">
        <f t="shared" si="3"/>
        <v>-3.1111111111111089E-2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19.917400000000001</v>
      </c>
      <c r="T49" s="93" t="s">
        <v>104</v>
      </c>
      <c r="U49" s="130" t="s">
        <v>576</v>
      </c>
      <c r="W49" s="133">
        <v>42640</v>
      </c>
      <c r="X49" s="10">
        <v>17.53</v>
      </c>
      <c r="Y49" s="10">
        <v>18.079999999999998</v>
      </c>
      <c r="Z49" s="10">
        <v>17.350000000000001</v>
      </c>
      <c r="AA49" s="10">
        <v>18</v>
      </c>
      <c r="AB49" s="95">
        <v>28600500</v>
      </c>
      <c r="AC49" s="10">
        <v>18</v>
      </c>
      <c r="AD49">
        <f t="shared" si="2"/>
        <v>0.72999999999999687</v>
      </c>
      <c r="AE49" s="138">
        <f t="shared" si="3"/>
        <v>3.6866359447004671E-2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19.729500000000002</v>
      </c>
      <c r="T50" s="93"/>
      <c r="U50" s="130"/>
      <c r="W50" s="133">
        <v>42639</v>
      </c>
      <c r="X50" s="10">
        <v>17.350000000000001</v>
      </c>
      <c r="Y50" s="10">
        <v>17.600000000000001</v>
      </c>
      <c r="Z50" s="10">
        <v>17.18</v>
      </c>
      <c r="AA50" s="10">
        <v>17.36</v>
      </c>
      <c r="AB50" s="95">
        <v>19524700</v>
      </c>
      <c r="AC50" s="10">
        <v>17.36</v>
      </c>
      <c r="AD50">
        <f t="shared" si="2"/>
        <v>0.42000000000000171</v>
      </c>
      <c r="AE50" s="138">
        <f t="shared" si="3"/>
        <v>-6.8649885583524917E-3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19.541599999999999</v>
      </c>
      <c r="T51" s="93" t="s">
        <v>105</v>
      </c>
      <c r="U51" s="130" t="s">
        <v>401</v>
      </c>
      <c r="W51" s="133">
        <v>42636</v>
      </c>
      <c r="X51" s="10">
        <v>17.45</v>
      </c>
      <c r="Y51" s="10">
        <v>17.739999999999998</v>
      </c>
      <c r="Z51" s="10">
        <v>17.43</v>
      </c>
      <c r="AA51" s="10">
        <v>17.48</v>
      </c>
      <c r="AB51" s="95">
        <v>17890000</v>
      </c>
      <c r="AC51" s="10">
        <v>17.48</v>
      </c>
      <c r="AD51">
        <f t="shared" si="2"/>
        <v>0.30999999999999872</v>
      </c>
      <c r="AE51" s="138">
        <f t="shared" si="3"/>
        <v>-6.2535531552018186E-3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19.3537</v>
      </c>
      <c r="T52" s="93" t="s">
        <v>106</v>
      </c>
      <c r="U52" s="130" t="s">
        <v>577</v>
      </c>
      <c r="W52" s="133">
        <v>42635</v>
      </c>
      <c r="X52" s="10">
        <v>17.89</v>
      </c>
      <c r="Y52" s="10">
        <v>18.05</v>
      </c>
      <c r="Z52" s="10">
        <v>17.41</v>
      </c>
      <c r="AA52" s="10">
        <v>17.59</v>
      </c>
      <c r="AB52" s="95">
        <v>25134600</v>
      </c>
      <c r="AC52" s="10">
        <v>17.59</v>
      </c>
      <c r="AD52">
        <f t="shared" si="2"/>
        <v>0.64000000000000057</v>
      </c>
      <c r="AE52" s="138">
        <f t="shared" si="3"/>
        <v>-3.9637599093997888E-3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19.165800000000001</v>
      </c>
      <c r="T53" s="93" t="s">
        <v>107</v>
      </c>
      <c r="U53" s="131">
        <v>0</v>
      </c>
      <c r="W53" s="133">
        <v>42634</v>
      </c>
      <c r="X53" s="10">
        <v>17.25</v>
      </c>
      <c r="Y53" s="10">
        <v>17.7</v>
      </c>
      <c r="Z53" s="10">
        <v>17.23</v>
      </c>
      <c r="AA53" s="10">
        <v>17.66</v>
      </c>
      <c r="AB53" s="95">
        <v>31232300</v>
      </c>
      <c r="AC53" s="10">
        <v>17.66</v>
      </c>
      <c r="AD53">
        <f t="shared" si="2"/>
        <v>0.46999999999999886</v>
      </c>
      <c r="AE53" s="138">
        <f t="shared" si="3"/>
        <v>4.3735224586288313E-2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18.977899999999998</v>
      </c>
      <c r="T54" s="93" t="s">
        <v>110</v>
      </c>
      <c r="U54" s="131">
        <v>25578300</v>
      </c>
      <c r="W54" s="133">
        <v>42633</v>
      </c>
      <c r="X54" s="10">
        <v>17.05</v>
      </c>
      <c r="Y54" s="10">
        <v>17.27</v>
      </c>
      <c r="Z54" s="10">
        <v>16.72</v>
      </c>
      <c r="AA54" s="10">
        <v>16.920000000000002</v>
      </c>
      <c r="AB54" s="95">
        <v>17720400</v>
      </c>
      <c r="AC54" s="10">
        <v>16.920000000000002</v>
      </c>
      <c r="AD54">
        <f t="shared" si="2"/>
        <v>0.55000000000000071</v>
      </c>
      <c r="AE54" s="138">
        <f t="shared" si="3"/>
        <v>-1.7699115044246261E-3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18.79</v>
      </c>
      <c r="T55" s="93" t="s">
        <v>108</v>
      </c>
      <c r="U55" s="130" t="s">
        <v>578</v>
      </c>
      <c r="W55" s="133">
        <v>42632</v>
      </c>
      <c r="X55" s="10">
        <v>17.63</v>
      </c>
      <c r="Y55" s="10">
        <v>17.77</v>
      </c>
      <c r="Z55" s="10">
        <v>16.850000000000001</v>
      </c>
      <c r="AA55" s="10">
        <v>16.95</v>
      </c>
      <c r="AB55" s="95">
        <v>23955000</v>
      </c>
      <c r="AC55" s="10">
        <v>16.95</v>
      </c>
      <c r="AD55">
        <f t="shared" si="2"/>
        <v>0.91999999999999815</v>
      </c>
      <c r="AE55" s="138">
        <f t="shared" si="3"/>
        <v>-3.0320366132723153E-2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18.6021</v>
      </c>
      <c r="T56" s="93" t="s">
        <v>111</v>
      </c>
      <c r="U56" s="130" t="s">
        <v>129</v>
      </c>
      <c r="W56" s="133">
        <v>42629</v>
      </c>
      <c r="X56" s="10">
        <v>18.079999999999998</v>
      </c>
      <c r="Y56" s="10">
        <v>18.079999999999998</v>
      </c>
      <c r="Z56" s="10">
        <v>17.34</v>
      </c>
      <c r="AA56" s="10">
        <v>17.48</v>
      </c>
      <c r="AB56" s="95">
        <v>37359100</v>
      </c>
      <c r="AC56" s="10">
        <v>17.48</v>
      </c>
      <c r="AD56">
        <f t="shared" si="2"/>
        <v>0.73999999999999844</v>
      </c>
      <c r="AE56" s="138">
        <f t="shared" si="3"/>
        <v>1.7191977077364307E-3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18.414199999999997</v>
      </c>
      <c r="T57" s="93" t="s">
        <v>112</v>
      </c>
      <c r="U57" s="130">
        <v>-0.27</v>
      </c>
      <c r="W57" s="133">
        <v>42628</v>
      </c>
      <c r="X57" s="10">
        <v>16.899999999999999</v>
      </c>
      <c r="Y57" s="10">
        <v>17.46</v>
      </c>
      <c r="Z57" s="10">
        <v>16.850000000000001</v>
      </c>
      <c r="AA57" s="10">
        <v>17.45</v>
      </c>
      <c r="AB57" s="95">
        <v>24303700</v>
      </c>
      <c r="AC57" s="10">
        <v>17.45</v>
      </c>
      <c r="AD57">
        <f t="shared" si="2"/>
        <v>0.60999999999999943</v>
      </c>
      <c r="AE57" s="138">
        <f t="shared" si="3"/>
        <v>3.0714707619610149E-2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18.226299999999998</v>
      </c>
      <c r="T58" s="93" t="s">
        <v>109</v>
      </c>
      <c r="U58" s="130" t="s">
        <v>123</v>
      </c>
      <c r="W58" s="133">
        <v>42627</v>
      </c>
      <c r="X58" s="10">
        <v>16.88</v>
      </c>
      <c r="Y58" s="10">
        <v>17.079999999999998</v>
      </c>
      <c r="Z58" s="10">
        <v>16.649999999999999</v>
      </c>
      <c r="AA58" s="10">
        <v>16.93</v>
      </c>
      <c r="AB58" s="95">
        <v>18591300</v>
      </c>
      <c r="AC58" s="10">
        <v>16.93</v>
      </c>
      <c r="AD58">
        <f t="shared" si="2"/>
        <v>0.42999999999999972</v>
      </c>
      <c r="AE58" s="138">
        <f t="shared" si="3"/>
        <v>1.0746268656716351E-2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18.038399999999999</v>
      </c>
      <c r="W59" s="133">
        <v>42626</v>
      </c>
      <c r="X59" s="10">
        <v>16.920000000000002</v>
      </c>
      <c r="Y59" s="10">
        <v>17.149999999999999</v>
      </c>
      <c r="Z59" s="10">
        <v>16.46</v>
      </c>
      <c r="AA59" s="10">
        <v>16.75</v>
      </c>
      <c r="AB59" s="95">
        <v>24227000</v>
      </c>
      <c r="AC59" s="10">
        <v>16.75</v>
      </c>
      <c r="AD59">
        <f t="shared" si="2"/>
        <v>0.68999999999999773</v>
      </c>
      <c r="AE59" s="138">
        <f t="shared" si="3"/>
        <v>-2.3323615160349753E-2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17.850499999999997</v>
      </c>
      <c r="W60" s="133">
        <v>42625</v>
      </c>
      <c r="X60" s="10">
        <v>16.61</v>
      </c>
      <c r="Y60" s="10">
        <v>17.2</v>
      </c>
      <c r="Z60" s="10">
        <v>16.37</v>
      </c>
      <c r="AA60" s="10">
        <v>17.149999999999999</v>
      </c>
      <c r="AB60" s="95">
        <v>28072300</v>
      </c>
      <c r="AC60" s="10">
        <v>17.149999999999999</v>
      </c>
      <c r="AD60">
        <f t="shared" si="2"/>
        <v>0.82999999999999829</v>
      </c>
      <c r="AE60" s="138">
        <f t="shared" si="3"/>
        <v>2.0226055919095876E-2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17.662599999999998</v>
      </c>
      <c r="W61" s="133">
        <v>42622</v>
      </c>
      <c r="X61" s="10">
        <v>17.329999999999998</v>
      </c>
      <c r="Y61" s="10">
        <v>17.739999999999998</v>
      </c>
      <c r="Z61" s="10">
        <v>16.690000000000001</v>
      </c>
      <c r="AA61" s="10">
        <v>16.809999999999999</v>
      </c>
      <c r="AB61" s="95">
        <v>31163600</v>
      </c>
      <c r="AC61" s="10">
        <v>16.809999999999999</v>
      </c>
      <c r="AD61">
        <f t="shared" si="2"/>
        <v>1.0499999999999972</v>
      </c>
      <c r="AE61" s="138">
        <f t="shared" si="3"/>
        <v>-3.667621776504304E-2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17.474699999999999</v>
      </c>
      <c r="W62" s="133">
        <v>42621</v>
      </c>
      <c r="X62" s="10">
        <v>17.18</v>
      </c>
      <c r="Y62" s="10">
        <v>17.86</v>
      </c>
      <c r="Z62" s="10">
        <v>16.88</v>
      </c>
      <c r="AA62" s="10">
        <v>17.45</v>
      </c>
      <c r="AB62" s="95">
        <v>39180600</v>
      </c>
      <c r="AC62" s="10">
        <v>17.45</v>
      </c>
      <c r="AD62">
        <f t="shared" si="2"/>
        <v>0.98000000000000043</v>
      </c>
      <c r="AE62" s="138">
        <f t="shared" si="3"/>
        <v>1.6899766899766799E-2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17.286799999999999</v>
      </c>
      <c r="W63" s="133">
        <v>42620</v>
      </c>
      <c r="X63" s="10">
        <v>17.21</v>
      </c>
      <c r="Y63" s="10">
        <v>17.350000000000001</v>
      </c>
      <c r="Z63" s="10">
        <v>17.02</v>
      </c>
      <c r="AA63" s="10">
        <v>17.16</v>
      </c>
      <c r="AB63" s="95">
        <v>22926100</v>
      </c>
      <c r="AC63" s="10">
        <v>17.16</v>
      </c>
      <c r="AD63">
        <f t="shared" si="2"/>
        <v>0.33000000000000185</v>
      </c>
      <c r="AE63" s="138">
        <f t="shared" si="3"/>
        <v>8.818342151675429E-3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17.0989</v>
      </c>
      <c r="W64" s="133">
        <v>42619</v>
      </c>
      <c r="X64" s="10">
        <v>16.8</v>
      </c>
      <c r="Y64" s="10">
        <v>17.079999999999998</v>
      </c>
      <c r="Z64" s="10">
        <v>16.75</v>
      </c>
      <c r="AA64" s="10">
        <v>17.010000000000002</v>
      </c>
      <c r="AB64" s="95">
        <v>22950000</v>
      </c>
      <c r="AC64" s="10">
        <v>17.010000000000002</v>
      </c>
      <c r="AD64">
        <f t="shared" si="2"/>
        <v>0.32999999999999829</v>
      </c>
      <c r="AE64" s="138">
        <f t="shared" si="3"/>
        <v>1.8562874251497163E-2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16.911000000000001</v>
      </c>
      <c r="W65" s="133">
        <v>42615</v>
      </c>
      <c r="X65" s="10">
        <v>16.96</v>
      </c>
      <c r="Y65" s="10">
        <v>16.97</v>
      </c>
      <c r="Z65" s="10">
        <v>16.57</v>
      </c>
      <c r="AA65" s="10">
        <v>16.7</v>
      </c>
      <c r="AB65" s="95">
        <v>16091500</v>
      </c>
      <c r="AC65" s="10">
        <v>16.7</v>
      </c>
      <c r="AD65">
        <f t="shared" si="2"/>
        <v>0.39999999999999858</v>
      </c>
      <c r="AE65" s="138">
        <f t="shared" si="3"/>
        <v>3.6057692307691624E-3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42614</v>
      </c>
      <c r="X66" s="10">
        <v>16.61</v>
      </c>
      <c r="Y66" s="10">
        <v>16.8</v>
      </c>
      <c r="Z66" s="10">
        <v>16.3</v>
      </c>
      <c r="AA66" s="10">
        <v>16.64</v>
      </c>
      <c r="AB66" s="95">
        <v>15692900</v>
      </c>
      <c r="AC66" s="10">
        <v>16.64</v>
      </c>
      <c r="AD66">
        <f t="shared" si="2"/>
        <v>0.5</v>
      </c>
      <c r="AE66" s="138">
        <f t="shared" si="3"/>
        <v>9.0964220739844226E-3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42613</v>
      </c>
      <c r="X67" s="10">
        <v>16.7</v>
      </c>
      <c r="Y67" s="10">
        <v>16.739999999999998</v>
      </c>
      <c r="Z67" s="10">
        <v>16.14</v>
      </c>
      <c r="AA67" s="10">
        <v>16.489999999999998</v>
      </c>
      <c r="AB67" s="95">
        <v>21948500</v>
      </c>
      <c r="AC67" s="10">
        <v>16.489999999999998</v>
      </c>
      <c r="AD67">
        <f>Y67-Z67</f>
        <v>0.59999999999999787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8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8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8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8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6" t="s">
        <v>210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6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6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5" t="s">
        <v>293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5"/>
    </row>
    <row r="128" spans="1:13" x14ac:dyDescent="0.25">
      <c r="B128" s="472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5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5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3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72">
        <v>42670</v>
      </c>
      <c r="C137" s="4">
        <v>200</v>
      </c>
      <c r="D137" s="3">
        <v>17.420000000000002</v>
      </c>
      <c r="E137" s="3">
        <v>0</v>
      </c>
      <c r="F137" s="3">
        <f t="shared" ref="F137:F142" si="17">C137*D137+E137</f>
        <v>3484.0000000000005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 t="shared" si="17"/>
        <v>6920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74">
        <v>42675</v>
      </c>
      <c r="C139" s="7">
        <v>200</v>
      </c>
      <c r="D139" s="44">
        <v>16.89</v>
      </c>
      <c r="E139" s="44">
        <v>0</v>
      </c>
      <c r="F139" s="44">
        <f t="shared" si="17"/>
        <v>3378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74">
        <v>42678</v>
      </c>
      <c r="C140" s="7">
        <v>200</v>
      </c>
      <c r="D140" s="44">
        <v>16.8</v>
      </c>
      <c r="E140" s="44">
        <v>0</v>
      </c>
      <c r="F140" s="44">
        <f t="shared" si="17"/>
        <v>3360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22">
        <v>42705</v>
      </c>
      <c r="C141" s="4">
        <v>150</v>
      </c>
      <c r="D141" s="3">
        <v>19.079999999999998</v>
      </c>
      <c r="E141" s="3">
        <v>0</v>
      </c>
      <c r="F141" s="3">
        <f t="shared" si="17"/>
        <v>2861.9999999999995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22">
        <v>42705</v>
      </c>
      <c r="C142" s="4">
        <v>200</v>
      </c>
      <c r="D142" s="3">
        <v>18.2</v>
      </c>
      <c r="E142" s="3">
        <v>0</v>
      </c>
      <c r="F142" s="3">
        <f t="shared" si="17"/>
        <v>3640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57" spans="1:13" x14ac:dyDescent="0.25">
      <c r="A157" s="22" t="s">
        <v>81</v>
      </c>
      <c r="B157" s="12"/>
      <c r="C157" s="12">
        <f>SUM(C2:C156)</f>
        <v>61685</v>
      </c>
      <c r="D157" s="12"/>
      <c r="E157" s="12"/>
      <c r="F157" s="13">
        <f>SUM(F2:F156)</f>
        <v>869647.80300000007</v>
      </c>
      <c r="G157" s="12"/>
      <c r="H157" s="12">
        <f>SUM(H2:H156)</f>
        <v>59885</v>
      </c>
      <c r="I157" s="13"/>
      <c r="J157" s="13"/>
      <c r="K157" s="13">
        <f>SUM(K2:K156)</f>
        <v>839990.60000000009</v>
      </c>
      <c r="L157" s="13"/>
      <c r="M157" s="13">
        <f>SUM(M2:M156)</f>
        <v>0</v>
      </c>
    </row>
    <row r="158" spans="1:13" ht="15.75" thickBot="1" x14ac:dyDescent="0.3">
      <c r="A158" s="358" t="s">
        <v>201</v>
      </c>
      <c r="B158" s="359"/>
      <c r="C158" s="360">
        <f>SumByColor($A$158,C2:C156)</f>
        <v>59685</v>
      </c>
      <c r="D158" s="360"/>
      <c r="E158" s="360"/>
      <c r="F158" s="361">
        <f>SumByColor($A$158,F2:F156)</f>
        <v>834656</v>
      </c>
      <c r="G158" s="360"/>
      <c r="H158" s="360">
        <f>SumByColor($A$158,H2:H156)</f>
        <v>59885</v>
      </c>
      <c r="I158" s="360"/>
      <c r="J158" s="360"/>
      <c r="K158" s="361">
        <f>SumByColor($A$158,K2:K156)</f>
        <v>840004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199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7" t="s">
        <v>347</v>
      </c>
      <c r="J283" s="202" t="s">
        <v>345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7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7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7" t="s">
        <v>373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373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7" t="s">
        <v>373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1" si="119">-C295*(D295-E295)</f>
        <v>-135.39999999999708</v>
      </c>
      <c r="G295" s="40">
        <f t="shared" ref="G295:G301" si="120">IF(C295=0, 0,D295*C295)</f>
        <v>33485.4</v>
      </c>
      <c r="H295" s="232">
        <f t="shared" ref="H295:H301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7" t="s">
        <v>373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7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/>
      <c r="C302" s="10"/>
      <c r="D302" s="200"/>
      <c r="E302" s="40"/>
      <c r="F302" s="40"/>
      <c r="G302" s="40"/>
      <c r="H302" s="232"/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50.46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50.46</v>
      </c>
      <c r="R4" s="554">
        <v>1.47E-2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414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2" t="s">
        <v>177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9" t="s">
        <v>78</v>
      </c>
      <c r="P40" s="619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55.506000000000007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55.001400000000004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54.496800000000007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53.992200000000004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53.4876</v>
      </c>
      <c r="Q45" s="2"/>
      <c r="T45" s="87" t="s">
        <v>100</v>
      </c>
      <c r="U45" s="88" t="s">
        <v>408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52.983000000000004</v>
      </c>
      <c r="Q46" s="2"/>
      <c r="T46" s="87" t="s">
        <v>101</v>
      </c>
      <c r="U46" s="88" t="s">
        <v>409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52.478400000000001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51.973800000000004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51.469200000000001</v>
      </c>
      <c r="Q49" s="2"/>
      <c r="T49" s="87" t="s">
        <v>104</v>
      </c>
      <c r="U49" s="89" t="s">
        <v>410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50.964600000000004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50.46</v>
      </c>
      <c r="Q51" s="2"/>
      <c r="T51" s="87" t="s">
        <v>105</v>
      </c>
      <c r="U51" s="88" t="s">
        <v>411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49.955399999999997</v>
      </c>
      <c r="Q52" s="2"/>
      <c r="T52" s="87" t="s">
        <v>106</v>
      </c>
      <c r="U52" s="88" t="s">
        <v>331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49.450800000000001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48.946199999999997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48.441600000000001</v>
      </c>
      <c r="T55" s="87" t="s">
        <v>108</v>
      </c>
      <c r="U55" s="88" t="s">
        <v>412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47.936999999999998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47.432400000000001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46.927800000000005</v>
      </c>
      <c r="T58" s="87" t="s">
        <v>109</v>
      </c>
      <c r="U58" s="88" t="s">
        <v>413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46.423200000000001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45.918600000000005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45.414000000000001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34.159999999999997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34.159999999999997</v>
      </c>
      <c r="R4" s="554">
        <v>1.18E-2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9" t="s">
        <v>78</v>
      </c>
      <c r="P40" s="619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37.576000000000001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37.234400000000001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36.892800000000001</v>
      </c>
      <c r="Q43" s="2"/>
      <c r="T43" s="97" t="s">
        <v>98</v>
      </c>
      <c r="U43" s="98">
        <v>35.200000000000003</v>
      </c>
      <c r="V43" s="414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36.551200000000001</v>
      </c>
      <c r="Q44" s="2"/>
      <c r="T44" s="87" t="s">
        <v>99</v>
      </c>
      <c r="U44" s="88" t="s">
        <v>129</v>
      </c>
      <c r="V44" s="415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36.209599999999995</v>
      </c>
      <c r="Q45" s="2"/>
      <c r="T45" s="87" t="s">
        <v>100</v>
      </c>
      <c r="U45" s="88" t="s">
        <v>129</v>
      </c>
      <c r="V45" s="415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35.867999999999995</v>
      </c>
      <c r="Q46" s="2"/>
      <c r="T46" s="87" t="s">
        <v>101</v>
      </c>
      <c r="U46" s="88" t="s">
        <v>129</v>
      </c>
      <c r="V46" s="415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35.526399999999995</v>
      </c>
      <c r="Q47" s="2"/>
      <c r="T47" s="87" t="s">
        <v>102</v>
      </c>
      <c r="U47" s="88">
        <v>39.82</v>
      </c>
      <c r="V47" s="415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35.184799999999996</v>
      </c>
      <c r="Q48" s="2"/>
      <c r="T48" s="87" t="s">
        <v>103</v>
      </c>
      <c r="U48" s="88">
        <v>1.1802699999999999</v>
      </c>
      <c r="V48" s="415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34.843199999999996</v>
      </c>
      <c r="Q49" s="2"/>
      <c r="T49" s="87" t="s">
        <v>122</v>
      </c>
      <c r="U49" s="89" t="s">
        <v>367</v>
      </c>
      <c r="V49" s="416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34.501599999999996</v>
      </c>
      <c r="Q50" s="2"/>
      <c r="T50" s="87"/>
      <c r="U50" s="88"/>
      <c r="V50" s="415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34.159999999999997</v>
      </c>
      <c r="Q51" s="2"/>
      <c r="T51" s="87" t="s">
        <v>105</v>
      </c>
      <c r="U51" s="88" t="s">
        <v>401</v>
      </c>
      <c r="V51" s="415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33.818399999999997</v>
      </c>
      <c r="Q52" s="2"/>
      <c r="T52" s="87" t="s">
        <v>106</v>
      </c>
      <c r="U52" s="88" t="s">
        <v>354</v>
      </c>
      <c r="V52" s="415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33.476799999999997</v>
      </c>
      <c r="Q53" s="2"/>
      <c r="T53" s="87" t="s">
        <v>107</v>
      </c>
      <c r="U53" s="90">
        <v>0</v>
      </c>
      <c r="V53" s="417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33.135199999999998</v>
      </c>
      <c r="T54" s="87" t="s">
        <v>110</v>
      </c>
      <c r="U54" s="90">
        <v>21797000</v>
      </c>
      <c r="V54" s="417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32.793599999999998</v>
      </c>
      <c r="T55" s="87" t="s">
        <v>108</v>
      </c>
      <c r="U55" s="88" t="s">
        <v>415</v>
      </c>
      <c r="V55" s="415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32.451999999999998</v>
      </c>
      <c r="T56" s="87" t="s">
        <v>111</v>
      </c>
      <c r="U56" s="88">
        <v>16.63</v>
      </c>
      <c r="V56" s="415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32.110399999999998</v>
      </c>
      <c r="T57" s="87" t="s">
        <v>112</v>
      </c>
      <c r="U57" s="88">
        <v>2.13</v>
      </c>
      <c r="V57" s="415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31.768799999999999</v>
      </c>
      <c r="T58" s="87" t="s">
        <v>109</v>
      </c>
      <c r="U58" s="88" t="s">
        <v>416</v>
      </c>
      <c r="V58" s="415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31.427199999999999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31.085599999999999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30.743999999999996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57.92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57.92</v>
      </c>
      <c r="R4" s="524">
        <v>3.2300000000000002E-2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9" t="s">
        <v>78</v>
      </c>
      <c r="P44" s="619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63.71200000000001</v>
      </c>
      <c r="R45" s="34"/>
      <c r="T45" s="108" t="s">
        <v>100</v>
      </c>
      <c r="U45" s="106" t="s">
        <v>417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63.132800000000003</v>
      </c>
      <c r="Q46" s="2"/>
      <c r="R46" s="34"/>
      <c r="T46" s="108" t="s">
        <v>101</v>
      </c>
      <c r="U46" s="106" t="s">
        <v>418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62.553600000000003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61.974400000000003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61.395200000000003</v>
      </c>
      <c r="Q49" s="2"/>
      <c r="R49" s="34"/>
      <c r="T49" s="108" t="s">
        <v>122</v>
      </c>
      <c r="U49" s="106" t="s">
        <v>366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60.816000000000003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60.236800000000002</v>
      </c>
      <c r="Q51" s="2"/>
      <c r="R51" s="34"/>
      <c r="T51" s="108" t="s">
        <v>105</v>
      </c>
      <c r="U51" s="106" t="s">
        <v>419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59.657600000000002</v>
      </c>
      <c r="Q52" s="2"/>
      <c r="R52" s="34"/>
      <c r="T52" s="108" t="s">
        <v>106</v>
      </c>
      <c r="U52" s="106" t="s">
        <v>420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59.078400000000002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58.499200000000002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57.92</v>
      </c>
      <c r="Q55" s="2"/>
      <c r="R55" s="34"/>
      <c r="T55" s="108" t="s">
        <v>108</v>
      </c>
      <c r="U55" s="106" t="s">
        <v>421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57.340800000000002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56.761600000000001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56.182400000000001</v>
      </c>
      <c r="Q58" s="2"/>
      <c r="R58" s="34"/>
      <c r="T58" s="108" t="s">
        <v>109</v>
      </c>
      <c r="U58" s="106" t="s">
        <v>422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55.603200000000001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55.024000000000001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54.444800000000001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53.865600000000008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53.2864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52.7072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52.128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173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102.65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102.65</v>
      </c>
      <c r="R4" s="554">
        <v>-7.1999999999999998E-3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423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9" t="s">
        <v>78</v>
      </c>
      <c r="P46" s="619"/>
      <c r="Q46" s="34"/>
      <c r="R46"/>
      <c r="T46" s="87" t="s">
        <v>101</v>
      </c>
      <c r="U46" s="130" t="s">
        <v>424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112.91500000000002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111.88850000000001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110.86200000000001</v>
      </c>
      <c r="Q49" s="34"/>
      <c r="R49"/>
      <c r="T49" s="87" t="s">
        <v>122</v>
      </c>
      <c r="U49" s="94" t="s">
        <v>366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109.83550000000001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108.80900000000001</v>
      </c>
      <c r="Q51" s="83"/>
      <c r="R51"/>
      <c r="T51" s="87" t="s">
        <v>105</v>
      </c>
      <c r="U51" s="130" t="s">
        <v>425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107.78250000000001</v>
      </c>
      <c r="Q52" s="83"/>
      <c r="R52"/>
      <c r="T52" s="87" t="s">
        <v>106</v>
      </c>
      <c r="U52" s="130" t="s">
        <v>426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106.75600000000001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105.7295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104.703</v>
      </c>
      <c r="Q55" s="83"/>
      <c r="R55"/>
      <c r="T55" s="87" t="s">
        <v>108</v>
      </c>
      <c r="U55" s="130" t="s">
        <v>427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103.6765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102.65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101.62350000000001</v>
      </c>
      <c r="Q58" s="83"/>
      <c r="R58"/>
      <c r="T58" s="87" t="s">
        <v>109</v>
      </c>
      <c r="U58" s="130" t="s">
        <v>428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100.59700000000001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99.57050000000001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98.543999999999997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97.517499999999998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96.491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95.464500000000015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94.438000000000002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93.411500000000004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92.385000000000005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38.71</v>
      </c>
      <c r="Y2" s="40">
        <v>39.33</v>
      </c>
      <c r="Z2" s="40">
        <v>38.659999999999997</v>
      </c>
      <c r="AA2" s="367">
        <v>39.28</v>
      </c>
      <c r="AB2" s="95">
        <v>1092300</v>
      </c>
      <c r="AC2" s="243">
        <v>39.28</v>
      </c>
      <c r="AD2" s="2">
        <f>Y2-Z2</f>
        <v>0.67000000000000171</v>
      </c>
      <c r="AE2" s="138">
        <f>AC2/AC3-1</f>
        <v>1.1068211068210987E-2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42705</v>
      </c>
      <c r="X3" s="367">
        <v>39.869999999999997</v>
      </c>
      <c r="Y3" s="40">
        <v>40.28</v>
      </c>
      <c r="Z3" s="40">
        <v>38.68</v>
      </c>
      <c r="AA3" s="367">
        <v>38.85</v>
      </c>
      <c r="AB3" s="95">
        <v>1323700</v>
      </c>
      <c r="AC3" s="243">
        <v>38.85</v>
      </c>
      <c r="AD3" s="2">
        <f>Y3-Z3</f>
        <v>1.6000000000000014</v>
      </c>
      <c r="AE3" s="138">
        <f>AC3/AC4-1</f>
        <v>-2.4114544084400946E-2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39.28</v>
      </c>
      <c r="R4" s="555">
        <v>1.11E-2</v>
      </c>
      <c r="T4" s="121"/>
      <c r="W4" s="94">
        <v>42704</v>
      </c>
      <c r="X4" s="367">
        <v>40.479999999999997</v>
      </c>
      <c r="Y4" s="40">
        <v>40.479999999999997</v>
      </c>
      <c r="Z4" s="40">
        <v>39.32</v>
      </c>
      <c r="AA4" s="367">
        <v>39.81</v>
      </c>
      <c r="AB4" s="95">
        <v>1752300</v>
      </c>
      <c r="AC4" s="243">
        <v>39.81</v>
      </c>
      <c r="AD4" s="2">
        <f t="shared" ref="AD4:AD67" si="0">Y4-Z4</f>
        <v>1.1599999999999966</v>
      </c>
      <c r="AE4" s="138">
        <f t="shared" ref="AE4:AE67" si="1">AC4/AC5-1</f>
        <v>-2.2107590272660294E-2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1964</v>
      </c>
      <c r="W5" s="94">
        <v>42703</v>
      </c>
      <c r="X5" s="367">
        <v>40.31</v>
      </c>
      <c r="Y5" s="40">
        <v>40.71</v>
      </c>
      <c r="Z5" s="40">
        <v>40.090000000000003</v>
      </c>
      <c r="AA5" s="367">
        <v>40.71</v>
      </c>
      <c r="AB5" s="95">
        <v>1220600</v>
      </c>
      <c r="AC5" s="243">
        <v>40.71</v>
      </c>
      <c r="AD5" s="2">
        <f t="shared" si="0"/>
        <v>0.61999999999999744</v>
      </c>
      <c r="AE5" s="138">
        <f t="shared" si="1"/>
        <v>1.5211970074813008E-2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42702</v>
      </c>
      <c r="X6" s="367">
        <v>40.51</v>
      </c>
      <c r="Y6" s="40">
        <v>40.659999999999997</v>
      </c>
      <c r="Z6" s="40">
        <v>39.770000000000003</v>
      </c>
      <c r="AA6" s="367">
        <v>40.1</v>
      </c>
      <c r="AB6" s="95">
        <v>1525400</v>
      </c>
      <c r="AC6" s="243">
        <v>40.1</v>
      </c>
      <c r="AD6" s="2">
        <f t="shared" si="0"/>
        <v>0.88999999999999346</v>
      </c>
      <c r="AE6" s="138">
        <f t="shared" si="1"/>
        <v>-1.1828486939378879E-2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327.96000000000004</v>
      </c>
      <c r="R7">
        <v>50</v>
      </c>
      <c r="T7" s="85"/>
      <c r="W7" s="94">
        <v>42699</v>
      </c>
      <c r="X7" s="367">
        <v>39.96</v>
      </c>
      <c r="Y7" s="40">
        <v>40.590000000000003</v>
      </c>
      <c r="Z7" s="40">
        <v>39.65</v>
      </c>
      <c r="AA7" s="367">
        <v>40.58</v>
      </c>
      <c r="AB7" s="95">
        <v>510700</v>
      </c>
      <c r="AC7" s="243">
        <v>40.58</v>
      </c>
      <c r="AD7" s="2">
        <f t="shared" si="0"/>
        <v>0.94000000000000483</v>
      </c>
      <c r="AE7" s="138">
        <f t="shared" si="1"/>
        <v>1.5007503751875984E-2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135</v>
      </c>
      <c r="W8" s="94">
        <v>42697</v>
      </c>
      <c r="X8" s="367">
        <v>39.31</v>
      </c>
      <c r="Y8" s="40">
        <v>40.21</v>
      </c>
      <c r="Z8" s="40">
        <v>39.31</v>
      </c>
      <c r="AA8" s="367">
        <v>39.979999999999997</v>
      </c>
      <c r="AB8" s="95">
        <v>1123000</v>
      </c>
      <c r="AC8" s="243">
        <v>39.979999999999997</v>
      </c>
      <c r="AD8" s="2">
        <f t="shared" si="0"/>
        <v>0.89999999999999858</v>
      </c>
      <c r="AE8" s="138">
        <f t="shared" si="1"/>
        <v>-6.7080745341615566E-3</v>
      </c>
    </row>
    <row r="9" spans="1:40" x14ac:dyDescent="0.25">
      <c r="O9" s="11" t="s">
        <v>219</v>
      </c>
      <c r="P9"/>
      <c r="Q9" s="138">
        <f>IF(Q2=0, 0, Q8/Q6)</f>
        <v>7.3810825587752871E-2</v>
      </c>
      <c r="W9" s="94">
        <v>42696</v>
      </c>
      <c r="X9" s="367">
        <v>39.85</v>
      </c>
      <c r="Y9" s="40">
        <v>40.35</v>
      </c>
      <c r="Z9" s="40">
        <v>39.46</v>
      </c>
      <c r="AA9" s="367">
        <v>40.25</v>
      </c>
      <c r="AB9" s="95">
        <v>1451900</v>
      </c>
      <c r="AC9" s="243">
        <v>40.25</v>
      </c>
      <c r="AD9" s="2">
        <f t="shared" si="0"/>
        <v>0.89000000000000057</v>
      </c>
      <c r="AE9" s="138">
        <f t="shared" si="1"/>
        <v>1.6670876483960484E-2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42695</v>
      </c>
      <c r="X10" s="367">
        <v>39.79</v>
      </c>
      <c r="Y10" s="40">
        <v>40.119999999999997</v>
      </c>
      <c r="Z10" s="40">
        <v>39.46</v>
      </c>
      <c r="AA10" s="367">
        <v>39.590000000000003</v>
      </c>
      <c r="AB10" s="95">
        <v>1324100</v>
      </c>
      <c r="AC10" s="243">
        <v>39.590000000000003</v>
      </c>
      <c r="AD10" s="2">
        <f t="shared" si="0"/>
        <v>0.65999999999999659</v>
      </c>
      <c r="AE10" s="138">
        <f t="shared" si="1"/>
        <v>-2.2681451612902581E-3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39.68</v>
      </c>
      <c r="Y11" s="40">
        <v>40.07</v>
      </c>
      <c r="Z11" s="40">
        <v>39.14</v>
      </c>
      <c r="AA11" s="367">
        <v>39.68</v>
      </c>
      <c r="AB11" s="95">
        <v>1597400</v>
      </c>
      <c r="AC11" s="243">
        <v>39.68</v>
      </c>
      <c r="AD11" s="2">
        <f t="shared" si="0"/>
        <v>0.92999999999999972</v>
      </c>
      <c r="AE11" s="138">
        <f t="shared" si="1"/>
        <v>-3.7660055234747247E-3</v>
      </c>
      <c r="AK11" s="234"/>
      <c r="AN11" s="234"/>
    </row>
    <row r="12" spans="1:40" x14ac:dyDescent="0.25">
      <c r="W12" s="94">
        <v>42691</v>
      </c>
      <c r="X12" s="367">
        <v>39.6</v>
      </c>
      <c r="Y12" s="40">
        <v>40.049999999999997</v>
      </c>
      <c r="Z12" s="40">
        <v>39.33</v>
      </c>
      <c r="AA12" s="367">
        <v>39.83</v>
      </c>
      <c r="AB12" s="95">
        <v>1294200</v>
      </c>
      <c r="AC12" s="243">
        <v>39.83</v>
      </c>
      <c r="AD12" s="2">
        <f t="shared" si="0"/>
        <v>0.71999999999999886</v>
      </c>
      <c r="AE12" s="138">
        <f t="shared" si="1"/>
        <v>6.5706343189284588E-3</v>
      </c>
    </row>
    <row r="13" spans="1:40" x14ac:dyDescent="0.25">
      <c r="W13" s="94">
        <v>42690</v>
      </c>
      <c r="X13" s="367">
        <v>40.130000000000003</v>
      </c>
      <c r="Y13" s="40">
        <v>40.130000000000003</v>
      </c>
      <c r="Z13" s="40">
        <v>39.1</v>
      </c>
      <c r="AA13" s="367">
        <v>39.57</v>
      </c>
      <c r="AB13" s="95">
        <v>1252400</v>
      </c>
      <c r="AC13" s="243">
        <v>39.57</v>
      </c>
      <c r="AD13" s="2">
        <f t="shared" si="0"/>
        <v>1.0300000000000011</v>
      </c>
      <c r="AE13" s="138">
        <f t="shared" si="1"/>
        <v>-1.4936519790888725E-2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41.49</v>
      </c>
      <c r="Y14" s="40">
        <v>41.49</v>
      </c>
      <c r="Z14" s="40">
        <v>40.1</v>
      </c>
      <c r="AA14" s="367">
        <v>40.17</v>
      </c>
      <c r="AB14" s="95">
        <v>1996800</v>
      </c>
      <c r="AC14" s="243">
        <v>40.17</v>
      </c>
      <c r="AD14" s="2">
        <f t="shared" si="0"/>
        <v>1.3900000000000006</v>
      </c>
      <c r="AE14" s="138">
        <f t="shared" si="1"/>
        <v>-2.8301886792452824E-2</v>
      </c>
    </row>
    <row r="15" spans="1:40" x14ac:dyDescent="0.25">
      <c r="W15" s="94">
        <v>42688</v>
      </c>
      <c r="X15" s="367">
        <v>38.5</v>
      </c>
      <c r="Y15" s="40">
        <v>41.61</v>
      </c>
      <c r="Z15" s="40">
        <v>38.5</v>
      </c>
      <c r="AA15" s="367">
        <v>41.34</v>
      </c>
      <c r="AB15" s="95">
        <v>3492900</v>
      </c>
      <c r="AC15" s="243">
        <v>41.34</v>
      </c>
      <c r="AD15" s="2">
        <f t="shared" si="0"/>
        <v>3.1099999999999994</v>
      </c>
      <c r="AE15" s="138">
        <f t="shared" si="1"/>
        <v>7.6002082248828762E-2</v>
      </c>
      <c r="AK15" s="234"/>
      <c r="AN15" s="234"/>
    </row>
    <row r="16" spans="1:40" x14ac:dyDescent="0.25">
      <c r="W16" s="94">
        <v>42685</v>
      </c>
      <c r="X16" s="367">
        <v>37.68</v>
      </c>
      <c r="Y16" s="40">
        <v>39.04</v>
      </c>
      <c r="Z16" s="40">
        <v>37.07</v>
      </c>
      <c r="AA16" s="367">
        <v>38.42</v>
      </c>
      <c r="AB16" s="95">
        <v>3202300</v>
      </c>
      <c r="AC16" s="243">
        <v>38.42</v>
      </c>
      <c r="AD16" s="2">
        <f t="shared" si="0"/>
        <v>1.9699999999999989</v>
      </c>
      <c r="AE16" s="138">
        <f t="shared" si="1"/>
        <v>1.1851461680274067E-2</v>
      </c>
    </row>
    <row r="17" spans="1:40" x14ac:dyDescent="0.25">
      <c r="W17" s="94">
        <v>42684</v>
      </c>
      <c r="X17" s="367">
        <v>35.799999999999997</v>
      </c>
      <c r="Y17" s="40">
        <v>38.520000000000003</v>
      </c>
      <c r="Z17" s="40">
        <v>35.799999999999997</v>
      </c>
      <c r="AA17" s="367">
        <v>37.97</v>
      </c>
      <c r="AB17" s="95">
        <v>4985600</v>
      </c>
      <c r="AC17" s="243">
        <v>37.97</v>
      </c>
      <c r="AD17" s="2">
        <f t="shared" si="0"/>
        <v>2.720000000000006</v>
      </c>
      <c r="AE17" s="138">
        <f t="shared" si="1"/>
        <v>6.8674359696031528E-2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36.82</v>
      </c>
      <c r="Y18" s="40">
        <v>38.299999999999997</v>
      </c>
      <c r="Z18" s="40">
        <v>35.21</v>
      </c>
      <c r="AA18" s="367">
        <v>35.53</v>
      </c>
      <c r="AB18" s="95">
        <v>5487500</v>
      </c>
      <c r="AC18" s="243">
        <v>35.53</v>
      </c>
      <c r="AD18" s="2">
        <f t="shared" si="0"/>
        <v>3.0899999999999963</v>
      </c>
      <c r="AE18" s="138">
        <f t="shared" si="1"/>
        <v>-9.2001022233580421E-2</v>
      </c>
    </row>
    <row r="19" spans="1:40" x14ac:dyDescent="0.25">
      <c r="W19" s="94">
        <v>42682</v>
      </c>
      <c r="X19" s="367">
        <v>37.840000000000003</v>
      </c>
      <c r="Y19" s="40">
        <v>39.25</v>
      </c>
      <c r="Z19" s="40">
        <v>37.47</v>
      </c>
      <c r="AA19" s="367">
        <v>39.130000000000003</v>
      </c>
      <c r="AB19" s="95">
        <v>3036100</v>
      </c>
      <c r="AC19" s="243">
        <v>39.130000000000003</v>
      </c>
      <c r="AD19" s="2">
        <f t="shared" si="0"/>
        <v>1.7800000000000011</v>
      </c>
      <c r="AE19" s="138">
        <f t="shared" si="1"/>
        <v>3.436426116838498E-2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37.69</v>
      </c>
      <c r="Y20" s="40">
        <v>37.86</v>
      </c>
      <c r="Z20" s="40">
        <v>37.42</v>
      </c>
      <c r="AA20" s="367">
        <v>37.83</v>
      </c>
      <c r="AB20" s="95">
        <v>2555400</v>
      </c>
      <c r="AC20" s="243">
        <v>37.83</v>
      </c>
      <c r="AD20" s="2">
        <f t="shared" si="0"/>
        <v>0.43999999999999773</v>
      </c>
      <c r="AE20" s="138">
        <f t="shared" si="1"/>
        <v>2.2432432432432314E-2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42678</v>
      </c>
      <c r="X21" s="367">
        <v>36.869999999999997</v>
      </c>
      <c r="Y21" s="40">
        <v>37.79</v>
      </c>
      <c r="Z21" s="40">
        <v>36.869999999999997</v>
      </c>
      <c r="AA21" s="367">
        <v>37</v>
      </c>
      <c r="AB21" s="95">
        <v>1232300</v>
      </c>
      <c r="AC21" s="243">
        <v>37</v>
      </c>
      <c r="AD21" s="2">
        <f t="shared" si="0"/>
        <v>0.92000000000000171</v>
      </c>
      <c r="AE21" s="138">
        <f t="shared" si="1"/>
        <v>-5.6436441816716254E-3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42677</v>
      </c>
      <c r="X22" s="367">
        <v>37.6</v>
      </c>
      <c r="Y22" s="40">
        <v>37.85</v>
      </c>
      <c r="Z22" s="40">
        <v>37.020000000000003</v>
      </c>
      <c r="AA22" s="367">
        <v>37.21</v>
      </c>
      <c r="AB22" s="95">
        <v>1502000</v>
      </c>
      <c r="AC22" s="243">
        <v>37.21</v>
      </c>
      <c r="AD22" s="2">
        <f t="shared" si="0"/>
        <v>0.82999999999999829</v>
      </c>
      <c r="AE22" s="138">
        <f t="shared" si="1"/>
        <v>-7.4686583088824365E-3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42676</v>
      </c>
      <c r="X23" s="367">
        <v>37.79</v>
      </c>
      <c r="Y23" s="40">
        <v>38.32</v>
      </c>
      <c r="Z23" s="40">
        <v>37.21</v>
      </c>
      <c r="AA23" s="367">
        <v>37.49</v>
      </c>
      <c r="AB23" s="95">
        <v>1170600</v>
      </c>
      <c r="AC23" s="243">
        <v>37.49</v>
      </c>
      <c r="AD23" s="2">
        <f t="shared" si="0"/>
        <v>1.1099999999999994</v>
      </c>
      <c r="AE23" s="138">
        <f t="shared" si="1"/>
        <v>-5.5702917771883742E-3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42675</v>
      </c>
      <c r="X24" s="367">
        <v>39.11</v>
      </c>
      <c r="Y24" s="40">
        <v>39.14</v>
      </c>
      <c r="Z24" s="40">
        <v>37.21</v>
      </c>
      <c r="AA24" s="367">
        <v>37.700000000000003</v>
      </c>
      <c r="AB24" s="95">
        <v>1760000</v>
      </c>
      <c r="AC24" s="243">
        <v>37.700000000000003</v>
      </c>
      <c r="AD24" s="2">
        <f t="shared" si="0"/>
        <v>1.9299999999999997</v>
      </c>
      <c r="AE24" s="138">
        <f t="shared" si="1"/>
        <v>-3.0100334448160404E-2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42674</v>
      </c>
      <c r="X25" s="367">
        <v>38.44</v>
      </c>
      <c r="Y25" s="40">
        <v>38.96</v>
      </c>
      <c r="Z25" s="40">
        <v>38.18</v>
      </c>
      <c r="AA25" s="367">
        <v>38.869999999999997</v>
      </c>
      <c r="AB25" s="95">
        <v>1593700</v>
      </c>
      <c r="AC25" s="243">
        <v>38.869999999999997</v>
      </c>
      <c r="AD25" s="2">
        <f t="shared" si="0"/>
        <v>0.78000000000000114</v>
      </c>
      <c r="AE25" s="138">
        <f t="shared" si="1"/>
        <v>1.6474895397489364E-2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42671</v>
      </c>
      <c r="X26" s="367">
        <v>36.78</v>
      </c>
      <c r="Y26" s="40">
        <v>38.35</v>
      </c>
      <c r="Z26" s="40">
        <v>36.51</v>
      </c>
      <c r="AA26" s="367">
        <v>38.24</v>
      </c>
      <c r="AB26" s="95">
        <v>2817100</v>
      </c>
      <c r="AC26" s="243">
        <v>38.24</v>
      </c>
      <c r="AD26" s="2">
        <f t="shared" si="0"/>
        <v>1.8400000000000034</v>
      </c>
      <c r="AE26" s="138">
        <f t="shared" si="1"/>
        <v>7.0848501820218512E-2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42670</v>
      </c>
      <c r="X27" s="367">
        <v>37.43</v>
      </c>
      <c r="Y27" s="40">
        <v>37.57</v>
      </c>
      <c r="Z27" s="40">
        <v>35.57</v>
      </c>
      <c r="AA27" s="367">
        <v>35.71</v>
      </c>
      <c r="AB27" s="95">
        <v>2749300</v>
      </c>
      <c r="AC27" s="243">
        <v>35.71</v>
      </c>
      <c r="AD27" s="2">
        <f t="shared" si="0"/>
        <v>2</v>
      </c>
      <c r="AE27" s="138">
        <f t="shared" si="1"/>
        <v>-5.9520674216486658E-2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42669</v>
      </c>
      <c r="X28" s="367">
        <v>37.65</v>
      </c>
      <c r="Y28" s="40">
        <v>38.29</v>
      </c>
      <c r="Z28" s="40">
        <v>37.520000000000003</v>
      </c>
      <c r="AA28" s="367">
        <v>37.97</v>
      </c>
      <c r="AB28" s="95">
        <v>1070500</v>
      </c>
      <c r="AC28" s="243">
        <v>37.97</v>
      </c>
      <c r="AD28" s="2">
        <f t="shared" si="0"/>
        <v>0.76999999999999602</v>
      </c>
      <c r="AE28" s="138">
        <f t="shared" si="1"/>
        <v>6.3609859528226398E-3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42668</v>
      </c>
      <c r="X29" s="367">
        <v>37.840000000000003</v>
      </c>
      <c r="Y29" s="40">
        <v>38.090000000000003</v>
      </c>
      <c r="Z29" s="40">
        <v>37.450000000000003</v>
      </c>
      <c r="AA29" s="367">
        <v>37.729999999999997</v>
      </c>
      <c r="AB29" s="95">
        <v>1862200</v>
      </c>
      <c r="AC29" s="243">
        <v>37.729999999999997</v>
      </c>
      <c r="AD29" s="2">
        <f t="shared" si="0"/>
        <v>0.64000000000000057</v>
      </c>
      <c r="AE29" s="138">
        <f t="shared" si="1"/>
        <v>-8.6705202312140628E-3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42667</v>
      </c>
      <c r="X30" s="367">
        <v>38.36</v>
      </c>
      <c r="Y30" s="40">
        <v>39.19</v>
      </c>
      <c r="Z30" s="40">
        <v>37.99</v>
      </c>
      <c r="AA30" s="367">
        <v>38.06</v>
      </c>
      <c r="AB30" s="95">
        <v>2834700</v>
      </c>
      <c r="AC30" s="243">
        <v>38.06</v>
      </c>
      <c r="AD30" s="2">
        <f t="shared" si="0"/>
        <v>1.1999999999999957</v>
      </c>
      <c r="AE30" s="138">
        <f t="shared" si="1"/>
        <v>1.8425901553040802E-3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42664</v>
      </c>
      <c r="X31" s="367">
        <v>38.42</v>
      </c>
      <c r="Y31" s="40">
        <v>38.54</v>
      </c>
      <c r="Z31" s="40">
        <v>37.799999999999997</v>
      </c>
      <c r="AA31" s="367">
        <v>37.99</v>
      </c>
      <c r="AB31" s="95">
        <v>3208100</v>
      </c>
      <c r="AC31" s="243">
        <v>37.99</v>
      </c>
      <c r="AD31" s="2">
        <f t="shared" si="0"/>
        <v>0.74000000000000199</v>
      </c>
      <c r="AE31" s="138">
        <f t="shared" si="1"/>
        <v>-1.9359834796076392E-2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42663</v>
      </c>
      <c r="X32" s="367">
        <v>38.200000000000003</v>
      </c>
      <c r="Y32" s="40">
        <v>38.799999999999997</v>
      </c>
      <c r="Z32" s="40">
        <v>37.69</v>
      </c>
      <c r="AA32" s="367">
        <v>38.74</v>
      </c>
      <c r="AB32" s="95">
        <v>1134700</v>
      </c>
      <c r="AC32" s="243">
        <v>38.74</v>
      </c>
      <c r="AD32" s="2">
        <f t="shared" si="0"/>
        <v>1.1099999999999994</v>
      </c>
      <c r="AE32" s="138">
        <f t="shared" si="1"/>
        <v>1.6531094200997076E-2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37.659999999999997</v>
      </c>
      <c r="Y33" s="40">
        <v>38.22</v>
      </c>
      <c r="Z33" s="40">
        <v>37.4</v>
      </c>
      <c r="AA33" s="367">
        <v>38.11</v>
      </c>
      <c r="AB33" s="95">
        <v>1417800</v>
      </c>
      <c r="AC33" s="243">
        <v>38.11</v>
      </c>
      <c r="AD33" s="2">
        <f t="shared" si="0"/>
        <v>0.82000000000000028</v>
      </c>
      <c r="AE33" s="138">
        <f t="shared" si="1"/>
        <v>-3.6601307189542132E-3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37.96</v>
      </c>
      <c r="Y34" s="40">
        <v>38.67</v>
      </c>
      <c r="Z34" s="40">
        <v>37.9</v>
      </c>
      <c r="AA34" s="367">
        <v>38.25</v>
      </c>
      <c r="AB34" s="95">
        <v>1310400</v>
      </c>
      <c r="AC34" s="243">
        <v>38.25</v>
      </c>
      <c r="AD34" s="2">
        <f t="shared" si="0"/>
        <v>0.77000000000000313</v>
      </c>
      <c r="AE34" s="138">
        <f t="shared" si="1"/>
        <v>2.0816653322658141E-2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37.44</v>
      </c>
      <c r="Y35" s="40">
        <v>37.619999999999997</v>
      </c>
      <c r="Z35" s="40">
        <v>37.21</v>
      </c>
      <c r="AA35" s="367">
        <v>37.47</v>
      </c>
      <c r="AB35" s="95">
        <v>1765100</v>
      </c>
      <c r="AC35" s="243">
        <v>37.47</v>
      </c>
      <c r="AD35" s="2">
        <f t="shared" si="0"/>
        <v>0.40999999999999659</v>
      </c>
      <c r="AE35" s="138">
        <f t="shared" si="1"/>
        <v>3.7503348513259205E-3</v>
      </c>
    </row>
    <row r="36" spans="1:31" x14ac:dyDescent="0.25">
      <c r="W36" s="94">
        <v>42657</v>
      </c>
      <c r="X36" s="367">
        <v>37.25</v>
      </c>
      <c r="Y36" s="40">
        <v>37.89</v>
      </c>
      <c r="Z36" s="40">
        <v>37.1</v>
      </c>
      <c r="AA36" s="367">
        <v>37.33</v>
      </c>
      <c r="AB36" s="95">
        <v>2125200</v>
      </c>
      <c r="AC36" s="243">
        <v>37.33</v>
      </c>
      <c r="AD36" s="2">
        <f t="shared" si="0"/>
        <v>0.78999999999999915</v>
      </c>
      <c r="AE36" s="138">
        <f t="shared" si="1"/>
        <v>-1.2172532415983039E-2</v>
      </c>
    </row>
    <row r="37" spans="1:31" x14ac:dyDescent="0.25">
      <c r="L37" t="s">
        <v>218</v>
      </c>
      <c r="M37" s="2">
        <f>M55+K55-F55</f>
        <v>192.96000000000004</v>
      </c>
      <c r="W37" s="94">
        <v>42656</v>
      </c>
      <c r="X37" s="367">
        <v>37.46</v>
      </c>
      <c r="Y37" s="40">
        <v>38.049999999999997</v>
      </c>
      <c r="Z37" s="40">
        <v>37.450000000000003</v>
      </c>
      <c r="AA37" s="367">
        <v>37.79</v>
      </c>
      <c r="AB37" s="95">
        <v>1569500</v>
      </c>
      <c r="AC37" s="243">
        <v>37.79</v>
      </c>
      <c r="AD37" s="2">
        <f t="shared" si="0"/>
        <v>0.59999999999999432</v>
      </c>
      <c r="AE37" s="138">
        <f t="shared" si="1"/>
        <v>-7.6155462184873679E-3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37.950000000000003</v>
      </c>
      <c r="Y38" s="40">
        <v>38.24</v>
      </c>
      <c r="Z38" s="40">
        <v>37.6</v>
      </c>
      <c r="AA38" s="367">
        <v>38.08</v>
      </c>
      <c r="AB38" s="95">
        <v>1455400</v>
      </c>
      <c r="AC38" s="243">
        <v>38.08</v>
      </c>
      <c r="AD38" s="2">
        <f t="shared" si="0"/>
        <v>0.64000000000000057</v>
      </c>
      <c r="AE38" s="138">
        <f t="shared" si="1"/>
        <v>3.4255599472989839E-3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42654</v>
      </c>
      <c r="X39" s="367">
        <v>38.51</v>
      </c>
      <c r="Y39" s="40">
        <v>38.520000000000003</v>
      </c>
      <c r="Z39" s="40">
        <v>37.69</v>
      </c>
      <c r="AA39" s="367">
        <v>37.950000000000003</v>
      </c>
      <c r="AB39" s="95">
        <v>1747800</v>
      </c>
      <c r="AC39" s="243">
        <v>37.950000000000003</v>
      </c>
      <c r="AD39" s="2">
        <f t="shared" si="0"/>
        <v>0.8300000000000054</v>
      </c>
      <c r="AE39" s="138">
        <f t="shared" si="1"/>
        <v>-1.3773388773388628E-2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43.208000000000006</v>
      </c>
      <c r="R40" s="34"/>
      <c r="T40" s="97" t="s">
        <v>98</v>
      </c>
      <c r="U40" s="129">
        <v>39.979999999999997</v>
      </c>
      <c r="W40" s="94">
        <v>42653</v>
      </c>
      <c r="X40" s="367">
        <v>38.54</v>
      </c>
      <c r="Y40" s="40">
        <v>38.659999999999997</v>
      </c>
      <c r="Z40" s="40">
        <v>38.35</v>
      </c>
      <c r="AA40" s="367">
        <v>38.479999999999997</v>
      </c>
      <c r="AB40" s="95">
        <v>1216600</v>
      </c>
      <c r="AC40" s="243">
        <v>38.479999999999997</v>
      </c>
      <c r="AD40" s="2">
        <f t="shared" si="0"/>
        <v>0.30999999999999517</v>
      </c>
      <c r="AE40" s="138">
        <f t="shared" si="1"/>
        <v>5.2002080083202173E-4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42.815200000000004</v>
      </c>
      <c r="R41" s="34"/>
      <c r="T41" s="87" t="s">
        <v>99</v>
      </c>
      <c r="U41" s="130" t="s">
        <v>129</v>
      </c>
      <c r="W41" s="94">
        <v>42650</v>
      </c>
      <c r="X41" s="367">
        <v>38.590000000000003</v>
      </c>
      <c r="Y41" s="40">
        <v>38.729999999999997</v>
      </c>
      <c r="Z41" s="40">
        <v>38.31</v>
      </c>
      <c r="AA41" s="367">
        <v>38.46</v>
      </c>
      <c r="AB41" s="95">
        <v>3508000</v>
      </c>
      <c r="AC41" s="243">
        <v>38.46</v>
      </c>
      <c r="AD41" s="2">
        <f t="shared" si="0"/>
        <v>0.4199999999999946</v>
      </c>
      <c r="AE41" s="138">
        <f t="shared" si="1"/>
        <v>-4.6583850931677384E-3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42.422400000000003</v>
      </c>
      <c r="R42" s="34"/>
      <c r="T42" s="87" t="s">
        <v>100</v>
      </c>
      <c r="U42" s="130" t="s">
        <v>129</v>
      </c>
      <c r="W42" s="94">
        <v>42649</v>
      </c>
      <c r="X42" s="367">
        <v>38.29</v>
      </c>
      <c r="Y42" s="40">
        <v>38.68</v>
      </c>
      <c r="Z42" s="40">
        <v>37.979999999999997</v>
      </c>
      <c r="AA42" s="367">
        <v>38.64</v>
      </c>
      <c r="AB42" s="95">
        <v>2145500</v>
      </c>
      <c r="AC42" s="243">
        <v>38.64</v>
      </c>
      <c r="AD42" s="2">
        <f t="shared" si="0"/>
        <v>0.70000000000000284</v>
      </c>
      <c r="AE42" s="138">
        <f t="shared" si="1"/>
        <v>9.9320439100889502E-3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42.029600000000002</v>
      </c>
      <c r="R43" s="83"/>
      <c r="T43" s="87" t="s">
        <v>101</v>
      </c>
      <c r="U43" s="130" t="s">
        <v>129</v>
      </c>
      <c r="W43" s="94">
        <v>42648</v>
      </c>
      <c r="X43" s="367">
        <v>36.92</v>
      </c>
      <c r="Y43" s="40">
        <v>38.340000000000003</v>
      </c>
      <c r="Z43" s="40">
        <v>36.200000000000003</v>
      </c>
      <c r="AA43" s="367">
        <v>38.26</v>
      </c>
      <c r="AB43" s="95">
        <v>3726700</v>
      </c>
      <c r="AC43" s="243">
        <v>38.26</v>
      </c>
      <c r="AD43" s="2">
        <f t="shared" si="0"/>
        <v>2.1400000000000006</v>
      </c>
      <c r="AE43" s="138">
        <f t="shared" si="1"/>
        <v>5.5190538764784414E-3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41.636800000000001</v>
      </c>
      <c r="R44" s="83"/>
      <c r="T44" s="87" t="s">
        <v>102</v>
      </c>
      <c r="U44" s="130">
        <v>45.63</v>
      </c>
      <c r="W44" s="94">
        <v>42647</v>
      </c>
      <c r="X44" s="367">
        <v>37.31</v>
      </c>
      <c r="Y44" s="40">
        <v>38.14</v>
      </c>
      <c r="Z44" s="40">
        <v>37.25</v>
      </c>
      <c r="AA44" s="367">
        <v>38.049999999999997</v>
      </c>
      <c r="AB44" s="95">
        <v>1499600</v>
      </c>
      <c r="AC44" s="243">
        <v>38.049999999999997</v>
      </c>
      <c r="AD44" s="2">
        <f t="shared" si="0"/>
        <v>0.89000000000000057</v>
      </c>
      <c r="AE44" s="138">
        <f t="shared" si="1"/>
        <v>7.1466384330332033E-3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41.244</v>
      </c>
      <c r="R45" s="83"/>
      <c r="T45" s="87" t="s">
        <v>103</v>
      </c>
      <c r="U45" s="130">
        <v>1.3984799999999999</v>
      </c>
      <c r="W45" s="94">
        <v>42646</v>
      </c>
      <c r="X45" s="367">
        <v>37.69</v>
      </c>
      <c r="Y45" s="40">
        <v>38.07</v>
      </c>
      <c r="Z45" s="40">
        <v>37.39</v>
      </c>
      <c r="AA45" s="367">
        <v>37.78</v>
      </c>
      <c r="AB45" s="95">
        <v>1243400</v>
      </c>
      <c r="AC45" s="243">
        <v>37.78</v>
      </c>
      <c r="AD45" s="2">
        <f t="shared" si="0"/>
        <v>0.67999999999999972</v>
      </c>
      <c r="AE45" s="138">
        <f t="shared" si="1"/>
        <v>2.1220159151194018E-3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40.851200000000006</v>
      </c>
      <c r="R46" s="83"/>
      <c r="T46" s="87" t="s">
        <v>122</v>
      </c>
      <c r="U46" s="232" t="s">
        <v>476</v>
      </c>
      <c r="W46" s="94">
        <v>42643</v>
      </c>
      <c r="X46" s="367">
        <v>37.32</v>
      </c>
      <c r="Y46" s="40">
        <v>38</v>
      </c>
      <c r="Z46" s="40">
        <v>36.93</v>
      </c>
      <c r="AA46" s="367">
        <v>37.700000000000003</v>
      </c>
      <c r="AB46" s="95">
        <v>1744000</v>
      </c>
      <c r="AC46" s="243">
        <v>37.700000000000003</v>
      </c>
      <c r="AD46" s="2">
        <f t="shared" si="0"/>
        <v>1.0700000000000003</v>
      </c>
      <c r="AE46" s="138">
        <f t="shared" si="1"/>
        <v>1.4531754574811817E-2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40.458400000000005</v>
      </c>
      <c r="R47" s="83"/>
      <c r="T47" s="87"/>
      <c r="U47" s="130"/>
      <c r="W47" s="94">
        <v>42642</v>
      </c>
      <c r="X47" s="367">
        <v>37.479999999999997</v>
      </c>
      <c r="Y47" s="40">
        <v>37.5</v>
      </c>
      <c r="Z47" s="40">
        <v>36.61</v>
      </c>
      <c r="AA47" s="367">
        <v>37.159999999999997</v>
      </c>
      <c r="AB47" s="95">
        <v>1723300</v>
      </c>
      <c r="AC47" s="243">
        <v>37.159999999999997</v>
      </c>
      <c r="AD47" s="2">
        <f t="shared" si="0"/>
        <v>0.89000000000000057</v>
      </c>
      <c r="AE47" s="138">
        <f t="shared" si="1"/>
        <v>-7.4786324786325631E-3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40.065600000000003</v>
      </c>
      <c r="R48" s="83"/>
      <c r="T48" s="87" t="s">
        <v>105</v>
      </c>
      <c r="U48" s="130" t="s">
        <v>401</v>
      </c>
      <c r="W48" s="94">
        <v>42641</v>
      </c>
      <c r="X48" s="367">
        <v>37.81</v>
      </c>
      <c r="Y48" s="40">
        <v>37.86</v>
      </c>
      <c r="Z48" s="40">
        <v>36.950000000000003</v>
      </c>
      <c r="AA48" s="367">
        <v>37.44</v>
      </c>
      <c r="AB48" s="95">
        <v>2938900</v>
      </c>
      <c r="AC48" s="243">
        <v>37.44</v>
      </c>
      <c r="AD48" s="2">
        <f t="shared" si="0"/>
        <v>0.90999999999999659</v>
      </c>
      <c r="AE48" s="138">
        <f t="shared" si="1"/>
        <v>-6.6330591668877226E-3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39.672800000000002</v>
      </c>
      <c r="R49" s="83"/>
      <c r="T49" s="87" t="s">
        <v>106</v>
      </c>
      <c r="U49" s="130" t="s">
        <v>579</v>
      </c>
      <c r="W49" s="94">
        <v>42640</v>
      </c>
      <c r="X49" s="367">
        <v>36.86</v>
      </c>
      <c r="Y49" s="40">
        <v>38</v>
      </c>
      <c r="Z49" s="40">
        <v>36.86</v>
      </c>
      <c r="AA49" s="367">
        <v>37.69</v>
      </c>
      <c r="AB49" s="95">
        <v>2505300</v>
      </c>
      <c r="AC49" s="243">
        <v>37.69</v>
      </c>
      <c r="AD49" s="2">
        <f t="shared" si="0"/>
        <v>1.1400000000000006</v>
      </c>
      <c r="AE49" s="138">
        <f t="shared" si="1"/>
        <v>2.6416122004357279E-2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39.28</v>
      </c>
      <c r="R50" s="83"/>
      <c r="T50" s="87" t="s">
        <v>107</v>
      </c>
      <c r="U50" s="131">
        <v>0</v>
      </c>
      <c r="W50" s="94">
        <v>42639</v>
      </c>
      <c r="X50" s="367">
        <v>37.340000000000003</v>
      </c>
      <c r="Y50" s="40">
        <v>38.03</v>
      </c>
      <c r="Z50" s="40">
        <v>36.03</v>
      </c>
      <c r="AA50" s="367">
        <v>36.72</v>
      </c>
      <c r="AB50" s="95">
        <v>3167000</v>
      </c>
      <c r="AC50" s="243">
        <v>36.72</v>
      </c>
      <c r="AD50" s="2">
        <f t="shared" si="0"/>
        <v>2</v>
      </c>
      <c r="AE50" s="138">
        <f t="shared" si="1"/>
        <v>-1.8706574024585865E-2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38.8872</v>
      </c>
      <c r="R51" s="83"/>
      <c r="T51" s="87" t="s">
        <v>110</v>
      </c>
      <c r="U51" s="131">
        <v>2178510</v>
      </c>
      <c r="W51" s="94">
        <v>42636</v>
      </c>
      <c r="X51" s="367">
        <v>36.92</v>
      </c>
      <c r="Y51" s="40">
        <v>37.5</v>
      </c>
      <c r="Z51" s="40">
        <v>36.479999999999997</v>
      </c>
      <c r="AA51" s="367">
        <v>37.42</v>
      </c>
      <c r="AB51" s="95">
        <v>1497600</v>
      </c>
      <c r="AC51" s="243">
        <v>37.42</v>
      </c>
      <c r="AD51" s="2">
        <f t="shared" si="0"/>
        <v>1.0200000000000031</v>
      </c>
      <c r="AE51" s="138">
        <f t="shared" si="1"/>
        <v>6.7258541834813723E-3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38.494399999999999</v>
      </c>
      <c r="R52" s="83"/>
      <c r="T52" s="87" t="s">
        <v>108</v>
      </c>
      <c r="U52" s="130" t="s">
        <v>580</v>
      </c>
      <c r="W52" s="94">
        <v>42635</v>
      </c>
      <c r="X52" s="367">
        <v>36.43</v>
      </c>
      <c r="Y52" s="40">
        <v>37.24</v>
      </c>
      <c r="Z52" s="40">
        <v>36.43</v>
      </c>
      <c r="AA52" s="367">
        <v>37.17</v>
      </c>
      <c r="AB52" s="95">
        <v>1599600</v>
      </c>
      <c r="AC52" s="243">
        <v>37.17</v>
      </c>
      <c r="AD52" s="2">
        <f t="shared" si="0"/>
        <v>0.81000000000000227</v>
      </c>
      <c r="AE52" s="138">
        <f t="shared" si="1"/>
        <v>2.3966942148760495E-2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38.101599999999998</v>
      </c>
      <c r="R53" s="83"/>
      <c r="T53" s="87" t="s">
        <v>111</v>
      </c>
      <c r="U53" s="130">
        <v>15.46</v>
      </c>
      <c r="W53" s="94">
        <v>42634</v>
      </c>
      <c r="X53" s="367">
        <v>36.409999999999997</v>
      </c>
      <c r="Y53" s="40">
        <v>36.64</v>
      </c>
      <c r="Z53" s="40">
        <v>35.799999999999997</v>
      </c>
      <c r="AA53" s="367">
        <v>36.299999999999997</v>
      </c>
      <c r="AB53" s="95">
        <v>1829200</v>
      </c>
      <c r="AC53" s="243">
        <v>36.299999999999997</v>
      </c>
      <c r="AD53" s="2">
        <f t="shared" si="0"/>
        <v>0.84000000000000341</v>
      </c>
      <c r="AE53" s="138">
        <f t="shared" si="1"/>
        <v>-2.754062241807631E-4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37.708799999999997</v>
      </c>
      <c r="R54" s="83"/>
      <c r="T54" s="87" t="s">
        <v>112</v>
      </c>
      <c r="U54" s="130">
        <v>2.63</v>
      </c>
      <c r="W54" s="94">
        <v>42633</v>
      </c>
      <c r="X54" s="367">
        <v>35.4</v>
      </c>
      <c r="Y54" s="40">
        <v>36.43</v>
      </c>
      <c r="Z54" s="40">
        <v>35.4</v>
      </c>
      <c r="AA54" s="367">
        <v>36.31</v>
      </c>
      <c r="AB54" s="95">
        <v>1853400</v>
      </c>
      <c r="AC54" s="243">
        <v>36.31</v>
      </c>
      <c r="AD54" s="2">
        <f t="shared" si="0"/>
        <v>1.0300000000000011</v>
      </c>
      <c r="AE54" s="138">
        <f t="shared" si="1"/>
        <v>2.7447651386530714E-2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20"/>
        <v>37.316000000000003</v>
      </c>
      <c r="R55" s="83"/>
      <c r="T55" s="87" t="s">
        <v>109</v>
      </c>
      <c r="U55" s="130" t="s">
        <v>123</v>
      </c>
      <c r="W55" s="94">
        <v>42632</v>
      </c>
      <c r="X55" s="367">
        <v>35.97</v>
      </c>
      <c r="Y55" s="40">
        <v>36.04</v>
      </c>
      <c r="Z55" s="40">
        <v>35.19</v>
      </c>
      <c r="AA55" s="367">
        <v>35.340000000000003</v>
      </c>
      <c r="AB55" s="95">
        <v>1716100</v>
      </c>
      <c r="AC55" s="243">
        <v>35.340000000000003</v>
      </c>
      <c r="AD55" s="2">
        <f t="shared" si="0"/>
        <v>0.85000000000000142</v>
      </c>
      <c r="AE55" s="138">
        <f t="shared" si="1"/>
        <v>-1.1468531468531329E-2</v>
      </c>
    </row>
    <row r="56" spans="1:31" x14ac:dyDescent="0.25">
      <c r="O56" s="2"/>
      <c r="P56" s="83">
        <v>0.94</v>
      </c>
      <c r="Q56" s="83">
        <f t="shared" si="20"/>
        <v>36.923200000000001</v>
      </c>
      <c r="R56" s="83"/>
      <c r="W56" s="94">
        <v>42629</v>
      </c>
      <c r="X56" s="367">
        <v>36.25</v>
      </c>
      <c r="Y56" s="40">
        <v>36.46</v>
      </c>
      <c r="Z56" s="40">
        <v>35.65</v>
      </c>
      <c r="AA56" s="367">
        <v>35.75</v>
      </c>
      <c r="AB56" s="95">
        <v>3015400</v>
      </c>
      <c r="AC56" s="243">
        <v>35.75</v>
      </c>
      <c r="AD56" s="2">
        <f t="shared" si="0"/>
        <v>0.81000000000000227</v>
      </c>
      <c r="AE56" s="138">
        <f t="shared" si="1"/>
        <v>-1.3520971302428353E-2</v>
      </c>
    </row>
    <row r="57" spans="1:31" x14ac:dyDescent="0.25">
      <c r="O57" s="2"/>
      <c r="P57" s="83">
        <v>0.93</v>
      </c>
      <c r="Q57" s="83">
        <f t="shared" si="20"/>
        <v>36.5304</v>
      </c>
      <c r="R57" s="83"/>
      <c r="W57" s="94">
        <v>42628</v>
      </c>
      <c r="X57" s="367">
        <v>35.770000000000003</v>
      </c>
      <c r="Y57" s="40">
        <v>36.49</v>
      </c>
      <c r="Z57" s="40">
        <v>35.76</v>
      </c>
      <c r="AA57" s="367">
        <v>36.24</v>
      </c>
      <c r="AB57" s="95">
        <v>2577600</v>
      </c>
      <c r="AC57" s="243">
        <v>36.24</v>
      </c>
      <c r="AD57" s="2">
        <f t="shared" si="0"/>
        <v>0.73000000000000398</v>
      </c>
      <c r="AE57" s="138">
        <f t="shared" si="1"/>
        <v>7.7864293659621886E-3</v>
      </c>
    </row>
    <row r="58" spans="1:31" x14ac:dyDescent="0.25">
      <c r="O58" s="2"/>
      <c r="P58" s="83">
        <v>0.92</v>
      </c>
      <c r="Q58" s="83">
        <f t="shared" si="20"/>
        <v>36.137600000000006</v>
      </c>
      <c r="R58" s="83"/>
      <c r="W58" s="94">
        <v>42627</v>
      </c>
      <c r="X58" s="367">
        <v>35.32</v>
      </c>
      <c r="Y58" s="40">
        <v>35.99</v>
      </c>
      <c r="Z58" s="40">
        <v>35.020000000000003</v>
      </c>
      <c r="AA58" s="367">
        <v>35.96</v>
      </c>
      <c r="AB58" s="95">
        <v>2266700</v>
      </c>
      <c r="AC58" s="243">
        <v>35.96</v>
      </c>
      <c r="AD58" s="2">
        <f t="shared" si="0"/>
        <v>0.96999999999999886</v>
      </c>
      <c r="AE58" s="138">
        <f t="shared" si="1"/>
        <v>1.8985548313970035E-2</v>
      </c>
    </row>
    <row r="59" spans="1:31" x14ac:dyDescent="0.25">
      <c r="O59" s="2"/>
      <c r="P59" s="83">
        <v>0.91</v>
      </c>
      <c r="Q59" s="83">
        <f t="shared" si="20"/>
        <v>35.744800000000005</v>
      </c>
      <c r="R59" s="83"/>
      <c r="W59" s="94">
        <v>42626</v>
      </c>
      <c r="X59" s="367">
        <v>35.1</v>
      </c>
      <c r="Y59" s="40">
        <v>35.450000000000003</v>
      </c>
      <c r="Z59" s="40">
        <v>34.75</v>
      </c>
      <c r="AA59" s="367">
        <v>35.29</v>
      </c>
      <c r="AB59" s="95">
        <v>2021100</v>
      </c>
      <c r="AC59" s="243">
        <v>35.29</v>
      </c>
      <c r="AD59" s="2">
        <f t="shared" si="0"/>
        <v>0.70000000000000284</v>
      </c>
      <c r="AE59" s="138">
        <f t="shared" si="1"/>
        <v>1.1347517730495582E-3</v>
      </c>
    </row>
    <row r="60" spans="1:31" x14ac:dyDescent="0.25">
      <c r="O60" s="2"/>
      <c r="P60" s="83">
        <v>0.9</v>
      </c>
      <c r="Q60" s="83">
        <f t="shared" si="20"/>
        <v>35.352000000000004</v>
      </c>
      <c r="R60" s="83"/>
      <c r="W60" s="94">
        <v>42625</v>
      </c>
      <c r="X60" s="367">
        <v>34.42</v>
      </c>
      <c r="Y60" s="40">
        <v>35.32</v>
      </c>
      <c r="Z60" s="40">
        <v>34.17</v>
      </c>
      <c r="AA60" s="367">
        <v>35.25</v>
      </c>
      <c r="AB60" s="95">
        <v>1691600</v>
      </c>
      <c r="AC60" s="243">
        <v>35.25</v>
      </c>
      <c r="AD60" s="2">
        <f t="shared" si="0"/>
        <v>1.1499999999999986</v>
      </c>
      <c r="AE60" s="138">
        <f t="shared" si="1"/>
        <v>2.1739130434782705E-2</v>
      </c>
    </row>
    <row r="61" spans="1:31" x14ac:dyDescent="0.25">
      <c r="W61" s="94">
        <v>42622</v>
      </c>
      <c r="X61" s="367">
        <v>34.4</v>
      </c>
      <c r="Y61" s="40">
        <v>34.61</v>
      </c>
      <c r="Z61" s="40">
        <v>34.159999999999997</v>
      </c>
      <c r="AA61" s="367">
        <v>34.5</v>
      </c>
      <c r="AB61" s="95">
        <v>3201500</v>
      </c>
      <c r="AC61" s="243">
        <v>34.5</v>
      </c>
      <c r="AD61" s="2">
        <f t="shared" si="0"/>
        <v>0.45000000000000284</v>
      </c>
      <c r="AE61" s="138">
        <f t="shared" si="1"/>
        <v>2.9069767441860517E-3</v>
      </c>
    </row>
    <row r="62" spans="1:31" x14ac:dyDescent="0.25">
      <c r="W62" s="94">
        <v>42621</v>
      </c>
      <c r="X62" s="367">
        <v>35</v>
      </c>
      <c r="Y62" s="40">
        <v>35.03</v>
      </c>
      <c r="Z62" s="40">
        <v>34.36</v>
      </c>
      <c r="AA62" s="367">
        <v>34.4</v>
      </c>
      <c r="AB62" s="95">
        <v>1741300</v>
      </c>
      <c r="AC62" s="243">
        <v>34.4</v>
      </c>
      <c r="AD62" s="2">
        <f t="shared" si="0"/>
        <v>0.67000000000000171</v>
      </c>
      <c r="AE62" s="138">
        <f t="shared" si="1"/>
        <v>-1.6299685444666867E-2</v>
      </c>
    </row>
    <row r="63" spans="1:31" x14ac:dyDescent="0.25">
      <c r="W63" s="94">
        <v>42620</v>
      </c>
      <c r="X63" s="367">
        <v>35.270000000000003</v>
      </c>
      <c r="Y63" s="40">
        <v>35.479999999999997</v>
      </c>
      <c r="Z63" s="40">
        <v>34.83</v>
      </c>
      <c r="AA63" s="367">
        <v>34.97</v>
      </c>
      <c r="AB63" s="95">
        <v>2314300</v>
      </c>
      <c r="AC63" s="243">
        <v>34.97</v>
      </c>
      <c r="AD63" s="2">
        <f t="shared" si="0"/>
        <v>0.64999999999999858</v>
      </c>
      <c r="AE63" s="138">
        <f t="shared" si="1"/>
        <v>-9.6290002832060129E-3</v>
      </c>
    </row>
    <row r="64" spans="1:31" x14ac:dyDescent="0.25">
      <c r="W64" s="94">
        <v>42619</v>
      </c>
      <c r="X64" s="367">
        <v>35.729999999999997</v>
      </c>
      <c r="Y64" s="40">
        <v>35.81</v>
      </c>
      <c r="Z64" s="40">
        <v>35.22</v>
      </c>
      <c r="AA64" s="367">
        <v>35.31</v>
      </c>
      <c r="AB64" s="95">
        <v>1538800</v>
      </c>
      <c r="AC64" s="243">
        <v>35.31</v>
      </c>
      <c r="AD64" s="2">
        <f t="shared" si="0"/>
        <v>0.59000000000000341</v>
      </c>
      <c r="AE64" s="138">
        <f t="shared" si="1"/>
        <v>-8.4245998315078952E-3</v>
      </c>
    </row>
    <row r="65" spans="23:31" x14ac:dyDescent="0.25">
      <c r="W65" s="94">
        <v>42615</v>
      </c>
      <c r="X65" s="367">
        <v>36.270000000000003</v>
      </c>
      <c r="Y65" s="40">
        <v>36.909999999999997</v>
      </c>
      <c r="Z65" s="40">
        <v>35.36</v>
      </c>
      <c r="AA65" s="367">
        <v>35.61</v>
      </c>
      <c r="AB65" s="95">
        <v>3946400</v>
      </c>
      <c r="AC65" s="243">
        <v>35.61</v>
      </c>
      <c r="AD65" s="2">
        <f t="shared" si="0"/>
        <v>1.5499999999999972</v>
      </c>
      <c r="AE65" s="138">
        <f t="shared" si="1"/>
        <v>-3.886639676113357E-2</v>
      </c>
    </row>
    <row r="66" spans="23:31" x14ac:dyDescent="0.25">
      <c r="W66" s="94">
        <v>42614</v>
      </c>
      <c r="X66" s="367">
        <v>37.47</v>
      </c>
      <c r="Y66" s="40">
        <v>38.31</v>
      </c>
      <c r="Z66" s="40">
        <v>36.5</v>
      </c>
      <c r="AA66" s="367">
        <v>37.049999999999997</v>
      </c>
      <c r="AB66" s="95">
        <v>4218100</v>
      </c>
      <c r="AC66" s="243">
        <v>37.049999999999997</v>
      </c>
      <c r="AD66" s="2">
        <f t="shared" si="0"/>
        <v>1.8100000000000023</v>
      </c>
      <c r="AE66" s="138">
        <f t="shared" si="1"/>
        <v>3.2320980774589003E-2</v>
      </c>
    </row>
    <row r="67" spans="23:31" x14ac:dyDescent="0.25">
      <c r="W67" s="94">
        <v>42613</v>
      </c>
      <c r="X67" s="367">
        <v>35.93</v>
      </c>
      <c r="Y67" s="40">
        <v>36.36</v>
      </c>
      <c r="Z67" s="40">
        <v>35.64</v>
      </c>
      <c r="AA67" s="367">
        <v>35.89</v>
      </c>
      <c r="AB67" s="95">
        <v>1947000</v>
      </c>
      <c r="AC67" s="243">
        <v>35.89</v>
      </c>
      <c r="AD67" s="2">
        <f t="shared" si="0"/>
        <v>0.71999999999999886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7">
        <v>221.1</v>
      </c>
      <c r="Y2" s="40">
        <v>221.56</v>
      </c>
      <c r="Z2" s="40">
        <v>221.01</v>
      </c>
      <c r="AA2" s="367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219.68</v>
      </c>
      <c r="T3" s="121"/>
      <c r="W3" s="94">
        <v>42697</v>
      </c>
      <c r="X3" s="367">
        <v>219.98</v>
      </c>
      <c r="Y3" s="40">
        <v>220.76</v>
      </c>
      <c r="Z3" s="40">
        <v>219.75</v>
      </c>
      <c r="AA3" s="367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219.68</v>
      </c>
      <c r="R4" s="524">
        <v>5.0000000000000001E-4</v>
      </c>
      <c r="T4" s="121"/>
      <c r="W4" s="94">
        <v>42696</v>
      </c>
      <c r="X4" s="367">
        <v>220.51</v>
      </c>
      <c r="Y4" s="40">
        <v>220.79</v>
      </c>
      <c r="Z4" s="40">
        <v>219.73</v>
      </c>
      <c r="AA4" s="367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7">
        <v>219.17</v>
      </c>
      <c r="Y5" s="40">
        <v>220.18</v>
      </c>
      <c r="Z5" s="40">
        <v>219</v>
      </c>
      <c r="AA5" s="367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7">
        <v>219.07</v>
      </c>
      <c r="Y6" s="40">
        <v>219.27</v>
      </c>
      <c r="Z6" s="40">
        <v>218.29</v>
      </c>
      <c r="AA6" s="367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7">
        <v>218.05</v>
      </c>
      <c r="Y7" s="40">
        <v>219.06</v>
      </c>
      <c r="Z7" s="40">
        <v>217.92</v>
      </c>
      <c r="AA7" s="367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7">
        <v>217.56</v>
      </c>
      <c r="Y8" s="40">
        <v>218.14</v>
      </c>
      <c r="Z8" s="40">
        <v>217.42</v>
      </c>
      <c r="AA8" s="367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7">
        <v>217.04</v>
      </c>
      <c r="Y9" s="40">
        <v>218.28</v>
      </c>
      <c r="Z9" s="40">
        <v>216.8</v>
      </c>
      <c r="AA9" s="367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7">
        <v>217.03</v>
      </c>
      <c r="Y10" s="40">
        <v>217.27</v>
      </c>
      <c r="Z10" s="40">
        <v>215.72</v>
      </c>
      <c r="AA10" s="367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7">
        <v>216.08</v>
      </c>
      <c r="Y11" s="40">
        <v>216.7</v>
      </c>
      <c r="Z11" s="40">
        <v>215.32</v>
      </c>
      <c r="AA11" s="367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7">
        <v>217.3</v>
      </c>
      <c r="Y12" s="40">
        <v>218.31</v>
      </c>
      <c r="Z12" s="40">
        <v>215.22</v>
      </c>
      <c r="AA12" s="367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7">
        <v>212.37</v>
      </c>
      <c r="Y13" s="40">
        <v>217.1</v>
      </c>
      <c r="Z13" s="40">
        <v>212.34</v>
      </c>
      <c r="AA13" s="367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7">
        <v>212.69</v>
      </c>
      <c r="Y14" s="40">
        <v>214.77</v>
      </c>
      <c r="Z14" s="40">
        <v>212.38</v>
      </c>
      <c r="AA14" s="367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7">
        <v>208.55</v>
      </c>
      <c r="Y15" s="40">
        <v>213.19</v>
      </c>
      <c r="Z15" s="40">
        <v>208.55</v>
      </c>
      <c r="AA15" s="367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7">
        <v>208.91</v>
      </c>
      <c r="Y16" s="40">
        <v>209.89</v>
      </c>
      <c r="Z16" s="40">
        <v>208.38</v>
      </c>
      <c r="AA16" s="367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7">
        <v>209.99</v>
      </c>
      <c r="Y17" s="40">
        <v>210.24</v>
      </c>
      <c r="Z17" s="40">
        <v>208.46</v>
      </c>
      <c r="AA17" s="367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7">
        <v>210.65</v>
      </c>
      <c r="Y18" s="40">
        <v>211.1</v>
      </c>
      <c r="Z18" s="40">
        <v>209.23</v>
      </c>
      <c r="AA18" s="367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7">
        <v>212.93</v>
      </c>
      <c r="Y19" s="40">
        <v>212.99</v>
      </c>
      <c r="Z19" s="40">
        <v>209.6</v>
      </c>
      <c r="AA19" s="367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7">
        <v>212.93</v>
      </c>
      <c r="Y20" s="40">
        <v>213.19</v>
      </c>
      <c r="Z20" s="40">
        <v>212.36</v>
      </c>
      <c r="AA20" s="367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7">
        <v>213.14</v>
      </c>
      <c r="Y21" s="40">
        <v>213.93</v>
      </c>
      <c r="Z21" s="40">
        <v>211.71</v>
      </c>
      <c r="AA21" s="367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7">
        <v>214.58</v>
      </c>
      <c r="Y22" s="40">
        <v>214.62</v>
      </c>
      <c r="Z22" s="40">
        <v>213.08</v>
      </c>
      <c r="AA22" s="367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7">
        <v>213.21</v>
      </c>
      <c r="Y23" s="40">
        <v>214.42</v>
      </c>
      <c r="Z23" s="40">
        <v>212.93</v>
      </c>
      <c r="AA23" s="367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7">
        <v>214.68</v>
      </c>
      <c r="Y24" s="40">
        <v>214.98</v>
      </c>
      <c r="Z24" s="40">
        <v>213.98</v>
      </c>
      <c r="AA24" s="367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7">
        <v>215</v>
      </c>
      <c r="Y25" s="40">
        <v>215.32</v>
      </c>
      <c r="Z25" s="40">
        <v>214.48</v>
      </c>
      <c r="AA25" s="367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7">
        <v>213.88</v>
      </c>
      <c r="Y26" s="40">
        <v>214.08</v>
      </c>
      <c r="Z26" s="40">
        <v>212.76</v>
      </c>
      <c r="AA26" s="367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7">
        <v>213.87</v>
      </c>
      <c r="Y27" s="40">
        <v>214.53</v>
      </c>
      <c r="Z27" s="40">
        <v>213.11</v>
      </c>
      <c r="AA27" s="367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7">
        <v>214.02</v>
      </c>
      <c r="Y28" s="40">
        <v>214.64</v>
      </c>
      <c r="Z28" s="40">
        <v>213.6</v>
      </c>
      <c r="AA28" s="367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7">
        <v>214.24</v>
      </c>
      <c r="Y29" s="40">
        <v>214.31</v>
      </c>
      <c r="Z29" s="40">
        <v>213.27</v>
      </c>
      <c r="AA29" s="367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7">
        <v>213.09</v>
      </c>
      <c r="Y30" s="40">
        <v>213.39</v>
      </c>
      <c r="Z30" s="40">
        <v>212.17</v>
      </c>
      <c r="AA30" s="367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7">
        <v>214.15</v>
      </c>
      <c r="Y31" s="40">
        <v>214.69</v>
      </c>
      <c r="Z31" s="40">
        <v>213.03</v>
      </c>
      <c r="AA31" s="367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7">
        <v>212.16</v>
      </c>
      <c r="Y32" s="40">
        <v>213.59</v>
      </c>
      <c r="Z32" s="40">
        <v>211.21</v>
      </c>
      <c r="AA32" s="367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7">
        <v>213.59</v>
      </c>
      <c r="Y33" s="40">
        <v>214.32</v>
      </c>
      <c r="Z33" s="40">
        <v>213.01</v>
      </c>
      <c r="AA33" s="367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7">
        <v>215.66</v>
      </c>
      <c r="Y34" s="40">
        <v>215.74</v>
      </c>
      <c r="Z34" s="40">
        <v>212.58</v>
      </c>
      <c r="AA34" s="367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7">
        <v>216.16</v>
      </c>
      <c r="Y35" s="40">
        <v>216.7</v>
      </c>
      <c r="Z35" s="40">
        <v>215.99</v>
      </c>
      <c r="AA35" s="367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7">
        <v>216.1</v>
      </c>
      <c r="Y36" s="40">
        <v>216.3</v>
      </c>
      <c r="Z36" s="40">
        <v>214.19</v>
      </c>
      <c r="AA36" s="367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7">
        <v>215.37</v>
      </c>
      <c r="Y37" s="40">
        <v>216.04</v>
      </c>
      <c r="Z37" s="40">
        <v>214.74</v>
      </c>
      <c r="AA37" s="367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7">
        <v>215.41</v>
      </c>
      <c r="Y38" s="40">
        <v>216.13</v>
      </c>
      <c r="Z38" s="40">
        <v>215.33</v>
      </c>
      <c r="AA38" s="367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7">
        <v>215.91</v>
      </c>
      <c r="Y39" s="40">
        <v>216.17</v>
      </c>
      <c r="Z39" s="40">
        <v>213.99</v>
      </c>
      <c r="AA39" s="367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241.64800000000002</v>
      </c>
      <c r="R40" s="34"/>
      <c r="T40" s="97" t="s">
        <v>98</v>
      </c>
      <c r="U40" s="129">
        <v>220.7</v>
      </c>
      <c r="W40" s="94">
        <v>42646</v>
      </c>
      <c r="X40" s="367">
        <v>215.82</v>
      </c>
      <c r="Y40" s="40">
        <v>216.04</v>
      </c>
      <c r="Z40" s="40">
        <v>215.04</v>
      </c>
      <c r="AA40" s="367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239.45120000000003</v>
      </c>
      <c r="R41" s="34"/>
      <c r="T41" s="87" t="s">
        <v>99</v>
      </c>
      <c r="U41" s="130">
        <v>221.1</v>
      </c>
      <c r="W41" s="94">
        <v>42643</v>
      </c>
      <c r="X41" s="367">
        <v>215.65</v>
      </c>
      <c r="Y41" s="40">
        <v>217.12</v>
      </c>
      <c r="Z41" s="40">
        <v>215.36</v>
      </c>
      <c r="AA41" s="367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237.25440000000003</v>
      </c>
      <c r="R42" s="34"/>
      <c r="T42" s="87" t="s">
        <v>100</v>
      </c>
      <c r="U42" s="130" t="s">
        <v>581</v>
      </c>
      <c r="W42" s="94">
        <v>42642</v>
      </c>
      <c r="X42" s="367">
        <v>216.4</v>
      </c>
      <c r="Y42" s="40">
        <v>216.87</v>
      </c>
      <c r="Z42" s="40">
        <v>214.04</v>
      </c>
      <c r="AA42" s="367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235.05760000000001</v>
      </c>
      <c r="R43" s="83"/>
      <c r="T43" s="87" t="s">
        <v>101</v>
      </c>
      <c r="U43" s="130" t="s">
        <v>582</v>
      </c>
      <c r="W43" s="94">
        <v>42641</v>
      </c>
      <c r="X43" s="367">
        <v>215.83</v>
      </c>
      <c r="Y43" s="40">
        <v>216.82</v>
      </c>
      <c r="Z43" s="40">
        <v>214.71</v>
      </c>
      <c r="AA43" s="367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232.86080000000001</v>
      </c>
      <c r="R44" s="83"/>
      <c r="T44" s="87" t="s">
        <v>230</v>
      </c>
      <c r="U44" s="130">
        <v>221.62</v>
      </c>
      <c r="W44" s="94">
        <v>42640</v>
      </c>
      <c r="X44" s="367">
        <v>214.05</v>
      </c>
      <c r="Y44" s="40">
        <v>215.68</v>
      </c>
      <c r="Z44" s="40">
        <v>213.62</v>
      </c>
      <c r="AA44" s="367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230.66400000000002</v>
      </c>
      <c r="R45" s="83"/>
      <c r="T45" s="87" t="s">
        <v>231</v>
      </c>
      <c r="U45" s="130" t="s">
        <v>583</v>
      </c>
      <c r="W45" s="94">
        <v>42639</v>
      </c>
      <c r="X45" s="367">
        <v>215.02</v>
      </c>
      <c r="Y45" s="40">
        <v>215.23</v>
      </c>
      <c r="Z45" s="40">
        <v>214.01</v>
      </c>
      <c r="AA45" s="367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228.46720000000002</v>
      </c>
      <c r="R46" s="83"/>
      <c r="T46" s="87" t="s">
        <v>232</v>
      </c>
      <c r="U46" s="232">
        <v>5.8700000000000002E-2</v>
      </c>
      <c r="W46" s="94">
        <v>42636</v>
      </c>
      <c r="X46" s="367">
        <v>216.72</v>
      </c>
      <c r="Y46" s="40">
        <v>216.88</v>
      </c>
      <c r="Z46" s="40">
        <v>215.88</v>
      </c>
      <c r="AA46" s="367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226.27040000000002</v>
      </c>
      <c r="R47" s="83"/>
      <c r="T47" s="87"/>
      <c r="U47" s="130"/>
      <c r="W47" s="94">
        <v>42635</v>
      </c>
      <c r="X47" s="367">
        <v>217</v>
      </c>
      <c r="Y47" s="40">
        <v>217.53</v>
      </c>
      <c r="Z47" s="40">
        <v>216.71</v>
      </c>
      <c r="AA47" s="367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224.0736</v>
      </c>
      <c r="R48" s="83"/>
      <c r="T48" s="87" t="s">
        <v>105</v>
      </c>
      <c r="U48" s="130" t="s">
        <v>584</v>
      </c>
      <c r="W48" s="94">
        <v>42634</v>
      </c>
      <c r="X48" s="367">
        <v>214.24</v>
      </c>
      <c r="Y48" s="40">
        <v>216.03</v>
      </c>
      <c r="Z48" s="40">
        <v>213.44</v>
      </c>
      <c r="AA48" s="367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221.8768</v>
      </c>
      <c r="R49" s="83"/>
      <c r="T49" s="87" t="s">
        <v>106</v>
      </c>
      <c r="U49" s="130" t="s">
        <v>585</v>
      </c>
      <c r="W49" s="94">
        <v>42633</v>
      </c>
      <c r="X49" s="367">
        <v>214.41</v>
      </c>
      <c r="Y49" s="40">
        <v>214.59</v>
      </c>
      <c r="Z49" s="40">
        <v>213.38</v>
      </c>
      <c r="AA49" s="367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219.68</v>
      </c>
      <c r="R50" s="83"/>
      <c r="T50" s="87" t="s">
        <v>107</v>
      </c>
      <c r="U50" s="131">
        <v>37872255</v>
      </c>
      <c r="W50" s="94">
        <v>42632</v>
      </c>
      <c r="X50" s="367">
        <v>214.13</v>
      </c>
      <c r="Y50" s="40">
        <v>214.88</v>
      </c>
      <c r="Z50" s="40">
        <v>213.03</v>
      </c>
      <c r="AA50" s="367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217.48320000000001</v>
      </c>
      <c r="R51" s="83"/>
      <c r="T51" s="87" t="s">
        <v>110</v>
      </c>
      <c r="U51" s="131">
        <v>96383400</v>
      </c>
      <c r="W51" s="94">
        <v>42629</v>
      </c>
      <c r="X51" s="367">
        <v>213.48</v>
      </c>
      <c r="Y51" s="40">
        <v>213.69</v>
      </c>
      <c r="Z51" s="40">
        <v>212.57</v>
      </c>
      <c r="AA51" s="367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215.28640000000001</v>
      </c>
      <c r="R52" s="83"/>
      <c r="T52" s="87" t="s">
        <v>233</v>
      </c>
      <c r="U52" s="130">
        <v>19</v>
      </c>
      <c r="W52" s="94">
        <v>42629</v>
      </c>
      <c r="X52" s="367" t="s">
        <v>329</v>
      </c>
      <c r="Y52" s="40"/>
      <c r="Z52" s="40"/>
      <c r="AA52" s="367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213.08959999999999</v>
      </c>
      <c r="R53" s="83"/>
      <c r="T53" s="87" t="s">
        <v>234</v>
      </c>
      <c r="U53" s="130">
        <v>2.08</v>
      </c>
      <c r="W53" s="94">
        <v>42628</v>
      </c>
      <c r="X53" s="367">
        <v>212.96</v>
      </c>
      <c r="Y53" s="40">
        <v>215.73</v>
      </c>
      <c r="Z53" s="40">
        <v>212.75</v>
      </c>
      <c r="AA53" s="367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210.89279999999999</v>
      </c>
      <c r="R54" s="83"/>
      <c r="T54" s="87"/>
      <c r="U54" s="130"/>
      <c r="W54" s="94">
        <v>42627</v>
      </c>
      <c r="X54" s="367">
        <v>213.29</v>
      </c>
      <c r="Y54" s="40">
        <v>214.7</v>
      </c>
      <c r="Z54" s="40">
        <v>212.5</v>
      </c>
      <c r="AA54" s="367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208.696</v>
      </c>
      <c r="R55" s="83"/>
      <c r="T55" s="87"/>
      <c r="U55" s="130"/>
      <c r="W55" s="94">
        <v>42626</v>
      </c>
      <c r="X55" s="367">
        <v>214.84</v>
      </c>
      <c r="Y55" s="40">
        <v>215.15</v>
      </c>
      <c r="Z55" s="40">
        <v>212.5</v>
      </c>
      <c r="AA55" s="367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206.4992</v>
      </c>
      <c r="R56" s="83"/>
      <c r="W56" s="94">
        <v>42625</v>
      </c>
      <c r="X56" s="367">
        <v>212.39</v>
      </c>
      <c r="Y56" s="40">
        <v>216.81</v>
      </c>
      <c r="Z56" s="40">
        <v>212.31</v>
      </c>
      <c r="AA56" s="367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204.30240000000001</v>
      </c>
      <c r="R57" s="83"/>
      <c r="W57" s="94">
        <v>42622</v>
      </c>
      <c r="X57" s="367">
        <v>216.97</v>
      </c>
      <c r="Y57" s="40">
        <v>217.03</v>
      </c>
      <c r="Z57" s="40">
        <v>213.25</v>
      </c>
      <c r="AA57" s="367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202.10560000000001</v>
      </c>
      <c r="R58" s="83"/>
      <c r="W58" s="94">
        <v>42621</v>
      </c>
      <c r="X58" s="367">
        <v>218.62</v>
      </c>
      <c r="Y58" s="40">
        <v>218.94</v>
      </c>
      <c r="Z58" s="40">
        <v>218.15</v>
      </c>
      <c r="AA58" s="367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199.90880000000001</v>
      </c>
      <c r="R59" s="83"/>
      <c r="W59" s="94">
        <v>42620</v>
      </c>
      <c r="X59" s="367">
        <v>218.84</v>
      </c>
      <c r="Y59" s="40">
        <v>219.22</v>
      </c>
      <c r="Z59" s="40">
        <v>218.3</v>
      </c>
      <c r="AA59" s="367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197.71200000000002</v>
      </c>
      <c r="R60" s="83"/>
      <c r="W60" s="94">
        <v>42619</v>
      </c>
      <c r="X60" s="367">
        <v>218.7</v>
      </c>
      <c r="Y60" s="40">
        <v>219.12</v>
      </c>
      <c r="Z60" s="40">
        <v>217.86</v>
      </c>
      <c r="AA60" s="367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7">
        <v>218.39</v>
      </c>
      <c r="Y61" s="40">
        <v>218.87</v>
      </c>
      <c r="Z61" s="40">
        <v>217.7</v>
      </c>
      <c r="AA61" s="367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7">
        <v>217.37</v>
      </c>
      <c r="Y62" s="40">
        <v>217.73</v>
      </c>
      <c r="Z62" s="40">
        <v>216.03</v>
      </c>
      <c r="AA62" s="367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7">
        <v>217.61</v>
      </c>
      <c r="Y63" s="40">
        <v>217.75</v>
      </c>
      <c r="Z63" s="40">
        <v>216.47</v>
      </c>
      <c r="AA63" s="367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7">
        <v>218.26</v>
      </c>
      <c r="Y64" s="40">
        <v>218.59</v>
      </c>
      <c r="Z64" s="40">
        <v>217.35</v>
      </c>
      <c r="AA64" s="367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7">
        <v>217.44</v>
      </c>
      <c r="Y65" s="40">
        <v>218.67</v>
      </c>
      <c r="Z65" s="40">
        <v>217.4</v>
      </c>
      <c r="AA65" s="367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7">
        <v>217.92</v>
      </c>
      <c r="Y66" s="40">
        <v>219.12</v>
      </c>
      <c r="Z66" s="40">
        <v>216.25</v>
      </c>
      <c r="AA66" s="367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7">
        <v>217.4</v>
      </c>
      <c r="Y67" s="40">
        <v>218.19</v>
      </c>
      <c r="Z67" s="40">
        <v>217.22</v>
      </c>
      <c r="AA67" s="367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73.34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73.34</v>
      </c>
      <c r="R4" s="524">
        <v>2.1700000000000001E-2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429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80.674000000000007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79.940600000000003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79.207200000000014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78.473800000000011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77.740400000000008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77.007000000000005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76.273600000000002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75.540199999999999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74.80680000000001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74.073400000000007</v>
      </c>
      <c r="R46" s="83"/>
      <c r="T46" s="87" t="s">
        <v>122</v>
      </c>
      <c r="U46" s="94" t="s">
        <v>374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73.34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72.6066</v>
      </c>
      <c r="R48" s="83"/>
      <c r="T48" s="87" t="s">
        <v>105</v>
      </c>
      <c r="U48" s="130" t="s">
        <v>401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71.873199999999997</v>
      </c>
      <c r="R49" s="83"/>
      <c r="T49" s="87" t="s">
        <v>106</v>
      </c>
      <c r="U49" s="130" t="s">
        <v>335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71.139800000000008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70.406400000000005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69.673000000000002</v>
      </c>
      <c r="R52" s="83"/>
      <c r="T52" s="87" t="s">
        <v>108</v>
      </c>
      <c r="U52" s="130" t="s">
        <v>430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68.939599999999999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68.20620000000001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67.472800000000007</v>
      </c>
      <c r="R55" s="83"/>
      <c r="T55" s="87" t="s">
        <v>109</v>
      </c>
      <c r="U55" s="130" t="s">
        <v>431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66.739400000000003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66.006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6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201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67.459999999999994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67.459999999999994</v>
      </c>
      <c r="R4" s="524">
        <v>-4.3E-3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74.206000000000003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73.531400000000005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72.856799999999993</v>
      </c>
      <c r="Q45" s="2"/>
      <c r="T45" s="108" t="s">
        <v>100</v>
      </c>
      <c r="U45" s="106" t="s">
        <v>432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72.182199999999995</v>
      </c>
      <c r="Q46" s="2"/>
      <c r="T46" s="108" t="s">
        <v>101</v>
      </c>
      <c r="U46" s="106" t="s">
        <v>433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71.507599999999996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70.832999999999998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70.1584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69.483800000000002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68.80919999999999</v>
      </c>
      <c r="Q51" s="2"/>
      <c r="T51" s="108" t="s">
        <v>105</v>
      </c>
      <c r="U51" s="106" t="s">
        <v>434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68.134599999999992</v>
      </c>
      <c r="Q52" s="2"/>
      <c r="T52" s="108" t="s">
        <v>106</v>
      </c>
      <c r="U52" s="106" t="s">
        <v>356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67.459999999999994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66.785399999999996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66.110799999999998</v>
      </c>
      <c r="T55" s="108" t="s">
        <v>108</v>
      </c>
      <c r="U55" s="106" t="s">
        <v>435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65.436199999999985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64.761599999999987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64.086999999999989</v>
      </c>
      <c r="T58" s="108" t="s">
        <v>109</v>
      </c>
      <c r="U58" s="106" t="s">
        <v>436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63.412399999999991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62.7378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62.063199999999995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61.388599999999997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60.713999999999999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2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2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>
        <v>42705</v>
      </c>
      <c r="M2" s="44">
        <v>15.2</v>
      </c>
      <c r="O2" s="11" t="s">
        <v>57</v>
      </c>
      <c r="Q2">
        <f>C18-H18</f>
        <v>40</v>
      </c>
      <c r="T2" s="85">
        <v>42566</v>
      </c>
      <c r="U2" t="s">
        <v>261</v>
      </c>
      <c r="W2" s="94">
        <v>42706</v>
      </c>
      <c r="X2" s="10">
        <v>54.24</v>
      </c>
      <c r="Y2" s="10">
        <v>54.27</v>
      </c>
      <c r="Z2" s="10">
        <v>53.31</v>
      </c>
      <c r="AA2" s="10">
        <v>53.58</v>
      </c>
      <c r="AB2" s="95">
        <v>21538000</v>
      </c>
      <c r="AC2" s="10">
        <v>53.58</v>
      </c>
      <c r="AD2" s="2">
        <f>Y2-Z2</f>
        <v>0.96000000000000085</v>
      </c>
      <c r="AE2" s="138">
        <f>AC2/AC3-1</f>
        <v>-1.3986013986014068E-2</v>
      </c>
    </row>
    <row r="3" spans="1:40" x14ac:dyDescent="0.25">
      <c r="A3" s="23" t="s">
        <v>71</v>
      </c>
      <c r="B3" s="472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2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42.782000000000011</v>
      </c>
      <c r="T3" s="121"/>
      <c r="W3" s="94">
        <v>42705</v>
      </c>
      <c r="X3" s="10">
        <v>53.13</v>
      </c>
      <c r="Y3" s="10">
        <v>54.47</v>
      </c>
      <c r="Z3" s="10">
        <v>53.06</v>
      </c>
      <c r="AA3" s="10">
        <v>54.34</v>
      </c>
      <c r="AB3" s="95">
        <v>35512200</v>
      </c>
      <c r="AC3" s="10">
        <v>54.34</v>
      </c>
      <c r="AD3" s="2">
        <f>Y3-Z3</f>
        <v>1.4099999999999966</v>
      </c>
      <c r="AE3" s="138">
        <f>AC3/AC4-1</f>
        <v>2.6832955404384018E-2</v>
      </c>
      <c r="AN3" s="234"/>
    </row>
    <row r="4" spans="1:40" x14ac:dyDescent="0.25">
      <c r="B4" s="74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53.58</v>
      </c>
      <c r="R4" s="524">
        <v>-1.4E-2</v>
      </c>
      <c r="T4" s="121"/>
      <c r="W4" s="94">
        <v>42704</v>
      </c>
      <c r="X4" s="10">
        <v>52.48</v>
      </c>
      <c r="Y4" s="10">
        <v>53.16</v>
      </c>
      <c r="Z4" s="10">
        <v>52.3</v>
      </c>
      <c r="AA4" s="10">
        <v>52.92</v>
      </c>
      <c r="AB4" s="95">
        <v>26338100</v>
      </c>
      <c r="AC4" s="10">
        <v>52.92</v>
      </c>
      <c r="AD4" s="2">
        <f t="shared" ref="AD4:AD67" si="0">Y4-Z4</f>
        <v>0.85999999999999943</v>
      </c>
      <c r="AE4" s="138">
        <f t="shared" ref="AE4:AE67" si="1">AC4/AC5-1</f>
        <v>2.0439645198611744E-2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2143.1999999999998</v>
      </c>
      <c r="W5" s="94">
        <v>42703</v>
      </c>
      <c r="X5" s="10">
        <v>51.56</v>
      </c>
      <c r="Y5" s="10">
        <v>52.13</v>
      </c>
      <c r="Z5" s="10">
        <v>51.56</v>
      </c>
      <c r="AA5" s="10">
        <v>51.86</v>
      </c>
      <c r="AB5" s="95">
        <v>16097000</v>
      </c>
      <c r="AC5" s="10">
        <v>51.86</v>
      </c>
      <c r="AD5" s="2">
        <f t="shared" si="0"/>
        <v>0.57000000000000028</v>
      </c>
      <c r="AE5" s="138">
        <f t="shared" si="1"/>
        <v>5.4284606436603156E-3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1711.2800000000004</v>
      </c>
      <c r="W6" s="94">
        <v>42702</v>
      </c>
      <c r="X6" s="10">
        <v>52.12</v>
      </c>
      <c r="Y6" s="10">
        <v>52.48</v>
      </c>
      <c r="Z6" s="10">
        <v>51.39</v>
      </c>
      <c r="AA6" s="10">
        <v>51.58</v>
      </c>
      <c r="AB6" s="95">
        <v>25832600</v>
      </c>
      <c r="AC6" s="10">
        <v>51.58</v>
      </c>
      <c r="AD6" s="2">
        <f t="shared" si="0"/>
        <v>1.0899999999999963</v>
      </c>
      <c r="AE6" s="138">
        <f t="shared" si="1"/>
        <v>-1.9764348156594447E-2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768.33000000000447</v>
      </c>
      <c r="R7">
        <v>40</v>
      </c>
      <c r="T7" s="85"/>
      <c r="W7" s="94">
        <v>42699</v>
      </c>
      <c r="X7" s="10">
        <v>52.4</v>
      </c>
      <c r="Y7" s="10">
        <v>52.62</v>
      </c>
      <c r="Z7" s="10">
        <v>52.04</v>
      </c>
      <c r="AA7" s="10">
        <v>52.62</v>
      </c>
      <c r="AB7" s="95">
        <v>9635500</v>
      </c>
      <c r="AC7" s="10">
        <v>52.62</v>
      </c>
      <c r="AD7" s="2">
        <f t="shared" si="0"/>
        <v>0.57999999999999829</v>
      </c>
      <c r="AE7" s="138">
        <f t="shared" si="1"/>
        <v>8.8190184049079523E-3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431.91999999999916</v>
      </c>
      <c r="W8" s="94">
        <v>42697</v>
      </c>
      <c r="X8" s="10">
        <v>52.45</v>
      </c>
      <c r="Y8" s="10">
        <v>52.63</v>
      </c>
      <c r="Z8" s="10">
        <v>51.95</v>
      </c>
      <c r="AA8" s="10">
        <v>52.16</v>
      </c>
      <c r="AB8" s="95">
        <v>19986800</v>
      </c>
      <c r="AC8" s="10">
        <v>52.16</v>
      </c>
      <c r="AD8" s="2">
        <f t="shared" si="0"/>
        <v>0.67999999999999972</v>
      </c>
      <c r="AE8" s="138">
        <f t="shared" si="1"/>
        <v>-1.1489850631942744E-3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0.25239586742087738</v>
      </c>
      <c r="W9" s="94">
        <v>42696</v>
      </c>
      <c r="X9" s="10">
        <v>52.43</v>
      </c>
      <c r="Y9" s="10">
        <v>52.58</v>
      </c>
      <c r="Z9" s="10">
        <v>51.81</v>
      </c>
      <c r="AA9" s="10">
        <v>52.22</v>
      </c>
      <c r="AB9" s="95">
        <v>22711800</v>
      </c>
      <c r="AC9" s="10">
        <v>52.22</v>
      </c>
      <c r="AD9" s="2">
        <f t="shared" si="0"/>
        <v>0.76999999999999602</v>
      </c>
      <c r="AE9" s="138">
        <f t="shared" si="1"/>
        <v>1.9186492709133418E-3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42695</v>
      </c>
      <c r="X10" s="10">
        <v>52.85</v>
      </c>
      <c r="Y10" s="10">
        <v>52.98</v>
      </c>
      <c r="Z10" s="10">
        <v>52.02</v>
      </c>
      <c r="AA10" s="10">
        <v>52.12</v>
      </c>
      <c r="AB10" s="95">
        <v>23250400</v>
      </c>
      <c r="AC10" s="10">
        <v>52.12</v>
      </c>
      <c r="AD10" s="2">
        <f t="shared" si="0"/>
        <v>0.95999999999999375</v>
      </c>
      <c r="AE10" s="138">
        <f t="shared" si="1"/>
        <v>-1.3252555850056802E-2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42692</v>
      </c>
      <c r="X11" s="10">
        <v>52.45</v>
      </c>
      <c r="Y11" s="10">
        <v>52.98</v>
      </c>
      <c r="Z11" s="10">
        <v>51.99</v>
      </c>
      <c r="AA11" s="10">
        <v>52.82</v>
      </c>
      <c r="AB11" s="95">
        <v>29403800</v>
      </c>
      <c r="AC11" s="10">
        <v>52.82</v>
      </c>
      <c r="AD11" s="2">
        <f t="shared" si="0"/>
        <v>0.98999999999999488</v>
      </c>
      <c r="AE11" s="138">
        <f t="shared" si="1"/>
        <v>6.2869117927224494E-3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42691</v>
      </c>
      <c r="X12" s="10">
        <v>51.39</v>
      </c>
      <c r="Y12" s="10">
        <v>52.9</v>
      </c>
      <c r="Z12" s="10">
        <v>50.96</v>
      </c>
      <c r="AA12" s="10">
        <v>52.49</v>
      </c>
      <c r="AB12" s="95">
        <v>29128600</v>
      </c>
      <c r="AC12" s="10">
        <v>52.49</v>
      </c>
      <c r="AD12" s="2">
        <f t="shared" si="0"/>
        <v>1.9399999999999977</v>
      </c>
      <c r="AE12" s="138">
        <f t="shared" si="1"/>
        <v>1.567337461300311E-2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42690</v>
      </c>
      <c r="X13" s="10">
        <v>51.79</v>
      </c>
      <c r="Y13" s="10">
        <v>52.17</v>
      </c>
      <c r="Z13" s="10">
        <v>51.36</v>
      </c>
      <c r="AA13" s="10">
        <v>51.68</v>
      </c>
      <c r="AB13" s="95">
        <v>26774300</v>
      </c>
      <c r="AC13" s="10">
        <v>51.68</v>
      </c>
      <c r="AD13" s="2">
        <f t="shared" si="0"/>
        <v>0.81000000000000227</v>
      </c>
      <c r="AE13" s="138">
        <f t="shared" si="1"/>
        <v>-1.7303669899220497E-2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42689</v>
      </c>
      <c r="X14" s="10">
        <v>52.38</v>
      </c>
      <c r="Y14" s="10">
        <v>52.59</v>
      </c>
      <c r="Z14" s="10">
        <v>51.54</v>
      </c>
      <c r="AA14" s="10">
        <v>52.59</v>
      </c>
      <c r="AB14" s="95">
        <v>39149400</v>
      </c>
      <c r="AC14" s="10">
        <v>52.59</v>
      </c>
      <c r="AD14" s="2">
        <f t="shared" si="0"/>
        <v>1.0500000000000043</v>
      </c>
      <c r="AE14" s="138">
        <f t="shared" si="1"/>
        <v>-1.1837655016910809E-2</v>
      </c>
    </row>
    <row r="15" spans="1:40" x14ac:dyDescent="0.25">
      <c r="H15" s="72"/>
      <c r="W15" s="94">
        <v>42688</v>
      </c>
      <c r="X15" s="10">
        <v>51.91</v>
      </c>
      <c r="Y15" s="10">
        <v>54.06</v>
      </c>
      <c r="Z15" s="10">
        <v>51.91</v>
      </c>
      <c r="AA15" s="10">
        <v>53.22</v>
      </c>
      <c r="AB15" s="95">
        <v>58839400</v>
      </c>
      <c r="AC15" s="10">
        <v>53.22</v>
      </c>
      <c r="AD15" s="2">
        <f t="shared" si="0"/>
        <v>2.1500000000000057</v>
      </c>
      <c r="AE15" s="138">
        <f t="shared" si="1"/>
        <v>2.8803402281074808E-2</v>
      </c>
      <c r="AK15" s="234"/>
      <c r="AN15" s="234"/>
    </row>
    <row r="16" spans="1:40" x14ac:dyDescent="0.25">
      <c r="H16" s="72"/>
      <c r="W16" s="94">
        <v>42685</v>
      </c>
      <c r="X16" s="10">
        <v>51.09</v>
      </c>
      <c r="Y16" s="10">
        <v>51.99</v>
      </c>
      <c r="Z16" s="10">
        <v>50.73</v>
      </c>
      <c r="AA16" s="10">
        <v>51.73</v>
      </c>
      <c r="AB16" s="95">
        <v>46558300</v>
      </c>
      <c r="AC16" s="10">
        <v>51.73</v>
      </c>
      <c r="AD16" s="2">
        <f t="shared" si="0"/>
        <v>1.2600000000000051</v>
      </c>
      <c r="AE16" s="138">
        <f t="shared" si="1"/>
        <v>1.9368584156496116E-3</v>
      </c>
    </row>
    <row r="17" spans="1:40" x14ac:dyDescent="0.25">
      <c r="H17" s="72"/>
      <c r="W17" s="94">
        <v>42684</v>
      </c>
      <c r="X17" s="10">
        <v>48.93</v>
      </c>
      <c r="Y17" s="10">
        <v>51.93</v>
      </c>
      <c r="Z17" s="10">
        <v>48.79</v>
      </c>
      <c r="AA17" s="10">
        <v>51.63</v>
      </c>
      <c r="AB17" s="95">
        <v>100976300</v>
      </c>
      <c r="AC17" s="10">
        <v>51.63</v>
      </c>
      <c r="AD17" s="2">
        <f t="shared" si="0"/>
        <v>3.1400000000000006</v>
      </c>
      <c r="AE17" s="138">
        <f t="shared" si="1"/>
        <v>7.5849135236507603E-2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15.2</v>
      </c>
      <c r="W18" s="94">
        <v>42683</v>
      </c>
      <c r="X18" s="10">
        <v>46.33</v>
      </c>
      <c r="Y18" s="10">
        <v>48.61</v>
      </c>
      <c r="Z18" s="10">
        <v>46</v>
      </c>
      <c r="AA18" s="10">
        <v>47.99</v>
      </c>
      <c r="AB18" s="95">
        <v>67401300</v>
      </c>
      <c r="AC18" s="10">
        <v>47.99</v>
      </c>
      <c r="AD18" s="2">
        <f t="shared" si="0"/>
        <v>2.6099999999999994</v>
      </c>
      <c r="AE18" s="138">
        <f t="shared" si="1"/>
        <v>5.3798858146684392E-2</v>
      </c>
    </row>
    <row r="19" spans="1:40" ht="15.75" thickBot="1" x14ac:dyDescent="0.3">
      <c r="A19" s="358" t="s">
        <v>201</v>
      </c>
      <c r="B19" s="359"/>
      <c r="C19" s="360">
        <f>SumByColor($A$19,C2:C17)</f>
        <v>80</v>
      </c>
      <c r="D19" s="360"/>
      <c r="E19" s="360"/>
      <c r="F19" s="361">
        <f>SumByColor($A$19,F2:F17)</f>
        <v>3651</v>
      </c>
      <c r="G19" s="360"/>
      <c r="H19" s="360">
        <f>SumByColor($A$19,H2:H17)</f>
        <v>80</v>
      </c>
      <c r="I19" s="360"/>
      <c r="J19" s="360"/>
      <c r="K19" s="361">
        <f>SumByColor($A$19,K2:K17)</f>
        <v>3722</v>
      </c>
      <c r="L19" s="360"/>
      <c r="M19" s="361">
        <f>SumByColor($A$19,M2:M17)</f>
        <v>15</v>
      </c>
      <c r="W19" s="94">
        <v>42682</v>
      </c>
      <c r="X19" s="10">
        <v>45.18</v>
      </c>
      <c r="Y19" s="10">
        <v>45.82</v>
      </c>
      <c r="Z19" s="10">
        <v>44.87</v>
      </c>
      <c r="AA19" s="10">
        <v>45.54</v>
      </c>
      <c r="AB19" s="95">
        <v>19406700</v>
      </c>
      <c r="AC19" s="10">
        <v>45.54</v>
      </c>
      <c r="AD19" s="2">
        <f t="shared" si="0"/>
        <v>0.95000000000000284</v>
      </c>
      <c r="AE19" s="138">
        <f t="shared" si="1"/>
        <v>3.0837004405286361E-3</v>
      </c>
      <c r="AK19" s="234"/>
      <c r="AN19" s="234"/>
    </row>
    <row r="20" spans="1:40" x14ac:dyDescent="0.25">
      <c r="W20" s="94">
        <v>42681</v>
      </c>
      <c r="X20" s="10">
        <v>45.22</v>
      </c>
      <c r="Y20" s="10">
        <v>45.69</v>
      </c>
      <c r="Z20" s="10">
        <v>45.21</v>
      </c>
      <c r="AA20" s="10">
        <v>45.4</v>
      </c>
      <c r="AB20" s="95">
        <v>25452200</v>
      </c>
      <c r="AC20" s="10">
        <v>45.4</v>
      </c>
      <c r="AD20" s="2">
        <f t="shared" si="0"/>
        <v>0.47999999999999687</v>
      </c>
      <c r="AE20" s="138">
        <f t="shared" si="1"/>
        <v>1.7937219730941534E-2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42678</v>
      </c>
      <c r="X21" s="10">
        <v>45.36</v>
      </c>
      <c r="Y21" s="10">
        <v>45.42</v>
      </c>
      <c r="Z21" s="10">
        <v>44.49</v>
      </c>
      <c r="AA21" s="10">
        <v>44.6</v>
      </c>
      <c r="AB21" s="95">
        <v>27219000</v>
      </c>
      <c r="AC21" s="10">
        <v>44.6</v>
      </c>
      <c r="AD21" s="2">
        <f t="shared" si="0"/>
        <v>0.92999999999999972</v>
      </c>
      <c r="AE21" s="138">
        <f t="shared" si="1"/>
        <v>-1.6321129245699173E-2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42677</v>
      </c>
      <c r="X22" s="10">
        <v>45.33</v>
      </c>
      <c r="Y22" s="10">
        <v>45.79</v>
      </c>
      <c r="Z22" s="10">
        <v>45.25</v>
      </c>
      <c r="AA22" s="10">
        <v>45.34</v>
      </c>
      <c r="AB22" s="95">
        <v>14982700</v>
      </c>
      <c r="AC22" s="10">
        <v>45.34</v>
      </c>
      <c r="AD22" s="2">
        <f t="shared" si="0"/>
        <v>0.53999999999999915</v>
      </c>
      <c r="AE22" s="138">
        <f t="shared" si="1"/>
        <v>2.210433244915988E-3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42676</v>
      </c>
      <c r="X23" s="10">
        <v>45.38</v>
      </c>
      <c r="Y23" s="10">
        <v>45.51</v>
      </c>
      <c r="Z23" s="10">
        <v>45.07</v>
      </c>
      <c r="AA23" s="10">
        <v>45.24</v>
      </c>
      <c r="AB23" s="95">
        <v>19566600</v>
      </c>
      <c r="AC23" s="10">
        <v>45.24</v>
      </c>
      <c r="AD23" s="2">
        <f t="shared" si="0"/>
        <v>0.43999999999999773</v>
      </c>
      <c r="AE23" s="138" t="e">
        <f t="shared" si="1"/>
        <v>#DIV/0!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189</v>
      </c>
      <c r="W24" s="94">
        <v>42676</v>
      </c>
      <c r="X24" s="10" t="s">
        <v>191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42675</v>
      </c>
      <c r="X25" s="10">
        <v>46.12</v>
      </c>
      <c r="Y25" s="10">
        <v>46.28</v>
      </c>
      <c r="Z25" s="10">
        <v>45.6</v>
      </c>
      <c r="AA25" s="10">
        <v>45.99</v>
      </c>
      <c r="AB25" s="95">
        <v>20020200</v>
      </c>
      <c r="AC25" s="10">
        <v>45.61</v>
      </c>
      <c r="AD25" s="2">
        <f t="shared" si="0"/>
        <v>0.67999999999999972</v>
      </c>
      <c r="AE25" s="138">
        <f t="shared" si="1"/>
        <v>-4.3830813061584983E-4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42674</v>
      </c>
      <c r="X26" s="10">
        <v>46.4</v>
      </c>
      <c r="Y26" s="10">
        <v>46.56</v>
      </c>
      <c r="Z26" s="10">
        <v>46</v>
      </c>
      <c r="AA26" s="10">
        <v>46.01</v>
      </c>
      <c r="AB26" s="95">
        <v>20115900</v>
      </c>
      <c r="AC26" s="10">
        <v>45.63</v>
      </c>
      <c r="AD26" s="2">
        <f t="shared" si="0"/>
        <v>0.56000000000000227</v>
      </c>
      <c r="AE26" s="138">
        <f t="shared" si="1"/>
        <v>-4.7982551799345963E-3</v>
      </c>
    </row>
    <row r="27" spans="1:40" x14ac:dyDescent="0.25">
      <c r="B27" s="382">
        <v>42444</v>
      </c>
      <c r="C27" s="404">
        <v>40</v>
      </c>
      <c r="D27" s="583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42671</v>
      </c>
      <c r="X27" s="10">
        <v>46.57</v>
      </c>
      <c r="Y27" s="10">
        <v>46.64</v>
      </c>
      <c r="Z27" s="10">
        <v>45.88</v>
      </c>
      <c r="AA27" s="10">
        <v>46.23</v>
      </c>
      <c r="AB27" s="95">
        <v>20882000</v>
      </c>
      <c r="AC27" s="10">
        <v>45.85</v>
      </c>
      <c r="AD27" s="2">
        <f t="shared" si="0"/>
        <v>0.75999999999999801</v>
      </c>
      <c r="AE27" s="138">
        <f t="shared" si="1"/>
        <v>-3.9104931566369405E-3</v>
      </c>
    </row>
    <row r="28" spans="1:40" x14ac:dyDescent="0.25">
      <c r="B28" s="382">
        <v>42466</v>
      </c>
      <c r="C28" s="404">
        <v>80</v>
      </c>
      <c r="D28" s="583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42670</v>
      </c>
      <c r="X28" s="10">
        <v>46.42</v>
      </c>
      <c r="Y28" s="10">
        <v>46.81</v>
      </c>
      <c r="Z28" s="10">
        <v>46.26</v>
      </c>
      <c r="AA28" s="10">
        <v>46.41</v>
      </c>
      <c r="AB28" s="95">
        <v>25661000</v>
      </c>
      <c r="AC28" s="10">
        <v>46.03</v>
      </c>
      <c r="AD28" s="2">
        <f t="shared" si="0"/>
        <v>0.55000000000000426</v>
      </c>
      <c r="AE28" s="138">
        <f t="shared" si="1"/>
        <v>5.6805767970284915E-3</v>
      </c>
    </row>
    <row r="29" spans="1:40" x14ac:dyDescent="0.25">
      <c r="B29" s="382">
        <v>42469</v>
      </c>
      <c r="C29" s="404">
        <v>80</v>
      </c>
      <c r="D29" s="583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42669</v>
      </c>
      <c r="X29" s="10">
        <v>45.46</v>
      </c>
      <c r="Y29" s="10">
        <v>46.17</v>
      </c>
      <c r="Z29" s="10">
        <v>45.44</v>
      </c>
      <c r="AA29" s="10">
        <v>46.15</v>
      </c>
      <c r="AB29" s="95">
        <v>25181900</v>
      </c>
      <c r="AC29" s="10">
        <v>45.77</v>
      </c>
      <c r="AD29" s="2">
        <f t="shared" si="0"/>
        <v>0.73000000000000398</v>
      </c>
      <c r="AE29" s="138">
        <f t="shared" si="1"/>
        <v>9.4838994265549204E-3</v>
      </c>
    </row>
    <row r="30" spans="1:40" x14ac:dyDescent="0.25">
      <c r="B30" s="382">
        <v>42473</v>
      </c>
      <c r="C30" s="404">
        <v>40</v>
      </c>
      <c r="D30" s="583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42668</v>
      </c>
      <c r="X30" s="10">
        <v>45.47</v>
      </c>
      <c r="Y30" s="10">
        <v>45.8</v>
      </c>
      <c r="Z30" s="10">
        <v>45.41</v>
      </c>
      <c r="AA30" s="10">
        <v>45.72</v>
      </c>
      <c r="AB30" s="95">
        <v>20402000</v>
      </c>
      <c r="AC30" s="10">
        <v>45.34</v>
      </c>
      <c r="AD30" s="2">
        <f t="shared" si="0"/>
        <v>0.39000000000000057</v>
      </c>
      <c r="AE30" s="138">
        <f t="shared" si="1"/>
        <v>4.4306601683652413E-3</v>
      </c>
    </row>
    <row r="31" spans="1:40" x14ac:dyDescent="0.25">
      <c r="B31" s="382">
        <v>42474</v>
      </c>
      <c r="C31" s="404">
        <v>80</v>
      </c>
      <c r="D31" s="583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42667</v>
      </c>
      <c r="X31" s="10">
        <v>45.45</v>
      </c>
      <c r="Y31" s="10">
        <v>45.68</v>
      </c>
      <c r="Z31" s="10">
        <v>45.29</v>
      </c>
      <c r="AA31" s="10">
        <v>45.52</v>
      </c>
      <c r="AB31" s="95">
        <v>19303800</v>
      </c>
      <c r="AC31" s="10">
        <v>45.14</v>
      </c>
      <c r="AD31" s="2">
        <f t="shared" si="0"/>
        <v>0.39000000000000057</v>
      </c>
      <c r="AE31" s="138">
        <f t="shared" si="1"/>
        <v>9.3917710196780302E-3</v>
      </c>
    </row>
    <row r="32" spans="1:40" x14ac:dyDescent="0.25">
      <c r="B32" s="382">
        <v>42484</v>
      </c>
      <c r="C32" s="404">
        <v>80</v>
      </c>
      <c r="D32" s="583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42664</v>
      </c>
      <c r="X32" s="10">
        <v>44.74</v>
      </c>
      <c r="Y32" s="10">
        <v>45.3</v>
      </c>
      <c r="Z32" s="10">
        <v>44.66</v>
      </c>
      <c r="AA32" s="10">
        <v>45.09</v>
      </c>
      <c r="AB32" s="95">
        <v>21490800</v>
      </c>
      <c r="AC32" s="10">
        <v>44.72</v>
      </c>
      <c r="AD32" s="2">
        <f t="shared" si="0"/>
        <v>0.64000000000000057</v>
      </c>
      <c r="AE32" s="138">
        <f t="shared" si="1"/>
        <v>3.5906642728904536E-3</v>
      </c>
    </row>
    <row r="33" spans="2:31" x14ac:dyDescent="0.25">
      <c r="B33" s="382">
        <v>42487</v>
      </c>
      <c r="C33" s="404">
        <v>40</v>
      </c>
      <c r="D33" s="583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42663</v>
      </c>
      <c r="X33" s="10">
        <v>44.97</v>
      </c>
      <c r="Y33" s="10">
        <v>45.29</v>
      </c>
      <c r="Z33" s="10">
        <v>44.66</v>
      </c>
      <c r="AA33" s="10">
        <v>44.93</v>
      </c>
      <c r="AB33" s="95">
        <v>27210600</v>
      </c>
      <c r="AC33" s="10">
        <v>44.56</v>
      </c>
      <c r="AD33" s="2">
        <f t="shared" si="0"/>
        <v>0.63000000000000256</v>
      </c>
      <c r="AE33" s="138">
        <f t="shared" si="1"/>
        <v>-7.3513031855646505E-3</v>
      </c>
    </row>
    <row r="34" spans="2:31" x14ac:dyDescent="0.25">
      <c r="B34" s="382">
        <v>42489</v>
      </c>
      <c r="C34" s="404">
        <v>80</v>
      </c>
      <c r="D34" s="583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42662</v>
      </c>
      <c r="X34" s="10">
        <v>44.86</v>
      </c>
      <c r="Y34" s="10">
        <v>45.53</v>
      </c>
      <c r="Z34" s="10">
        <v>44.86</v>
      </c>
      <c r="AA34" s="10">
        <v>45.26</v>
      </c>
      <c r="AB34" s="95">
        <v>26977000</v>
      </c>
      <c r="AC34" s="10">
        <v>44.89</v>
      </c>
      <c r="AD34" s="2">
        <f t="shared" si="0"/>
        <v>0.67000000000000171</v>
      </c>
      <c r="AE34" s="138">
        <f t="shared" si="1"/>
        <v>6.9537909376402585E-3</v>
      </c>
    </row>
    <row r="35" spans="2:31" x14ac:dyDescent="0.25">
      <c r="B35" s="382">
        <v>42502</v>
      </c>
      <c r="C35" s="404">
        <v>80</v>
      </c>
      <c r="D35" s="583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42661</v>
      </c>
      <c r="X35" s="10">
        <v>44.75</v>
      </c>
      <c r="Y35" s="10">
        <v>45</v>
      </c>
      <c r="Z35" s="10">
        <v>44.41</v>
      </c>
      <c r="AA35" s="10">
        <v>44.95</v>
      </c>
      <c r="AB35" s="95">
        <v>23877600</v>
      </c>
      <c r="AC35" s="10">
        <v>44.58</v>
      </c>
      <c r="AD35" s="2">
        <f t="shared" si="0"/>
        <v>0.59000000000000341</v>
      </c>
      <c r="AE35" s="138">
        <f t="shared" si="1"/>
        <v>1.0197144799455993E-2</v>
      </c>
    </row>
    <row r="36" spans="2:31" x14ac:dyDescent="0.25">
      <c r="B36" s="382">
        <v>42503</v>
      </c>
      <c r="C36" s="404">
        <v>110</v>
      </c>
      <c r="D36" s="583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42660</v>
      </c>
      <c r="X36" s="10">
        <v>44.54</v>
      </c>
      <c r="Y36" s="10">
        <v>44.76</v>
      </c>
      <c r="Z36" s="10">
        <v>44.32</v>
      </c>
      <c r="AA36" s="10">
        <v>44.5</v>
      </c>
      <c r="AB36" s="95">
        <v>18861300</v>
      </c>
      <c r="AC36" s="10">
        <v>44.13</v>
      </c>
      <c r="AD36" s="2">
        <f t="shared" si="0"/>
        <v>0.43999999999999773</v>
      </c>
      <c r="AE36" s="138">
        <f t="shared" si="1"/>
        <v>-4.7361299052773864E-3</v>
      </c>
    </row>
    <row r="37" spans="2:31" x14ac:dyDescent="0.25">
      <c r="B37" s="382">
        <v>42506</v>
      </c>
      <c r="C37" s="404">
        <v>110</v>
      </c>
      <c r="D37" s="583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42657</v>
      </c>
      <c r="X37" s="10">
        <v>45.17</v>
      </c>
      <c r="Y37" s="10">
        <v>45.52</v>
      </c>
      <c r="Z37" s="10">
        <v>44.32</v>
      </c>
      <c r="AA37" s="10">
        <v>44.71</v>
      </c>
      <c r="AB37" s="95">
        <v>45418600</v>
      </c>
      <c r="AC37" s="10">
        <v>44.34</v>
      </c>
      <c r="AD37" s="2">
        <f t="shared" si="0"/>
        <v>1.2000000000000028</v>
      </c>
      <c r="AE37" s="138">
        <f t="shared" si="1"/>
        <v>-9.0130689499767769E-4</v>
      </c>
    </row>
    <row r="38" spans="2:31" x14ac:dyDescent="0.25">
      <c r="B38" s="382">
        <v>42507</v>
      </c>
      <c r="C38" s="404">
        <v>110</v>
      </c>
      <c r="D38" s="583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42656</v>
      </c>
      <c r="X38" s="10">
        <v>45.24</v>
      </c>
      <c r="Y38" s="10">
        <v>45.24</v>
      </c>
      <c r="Z38" s="10">
        <v>44.28</v>
      </c>
      <c r="AA38" s="10">
        <v>44.75</v>
      </c>
      <c r="AB38" s="95">
        <v>44174600</v>
      </c>
      <c r="AC38" s="10">
        <v>44.38</v>
      </c>
      <c r="AD38" s="2">
        <f t="shared" si="0"/>
        <v>0.96000000000000085</v>
      </c>
      <c r="AE38" s="138">
        <f t="shared" si="1"/>
        <v>-1.2680756395995529E-2</v>
      </c>
    </row>
    <row r="39" spans="2:31" ht="20.25" thickBot="1" x14ac:dyDescent="0.35">
      <c r="B39" s="382">
        <v>42514</v>
      </c>
      <c r="C39" s="404">
        <v>70</v>
      </c>
      <c r="D39" s="583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9" t="s">
        <v>78</v>
      </c>
      <c r="Q39" s="619"/>
      <c r="R39" s="34"/>
      <c r="W39" s="94">
        <v>42655</v>
      </c>
      <c r="X39" s="10">
        <v>45.51</v>
      </c>
      <c r="Y39" s="10">
        <v>45.83</v>
      </c>
      <c r="Z39" s="10">
        <v>45.32</v>
      </c>
      <c r="AA39" s="10">
        <v>45.32</v>
      </c>
      <c r="AB39" s="95">
        <v>21780500</v>
      </c>
      <c r="AC39" s="10">
        <v>44.95</v>
      </c>
      <c r="AD39" s="2">
        <f t="shared" si="0"/>
        <v>0.50999999999999801</v>
      </c>
      <c r="AE39" s="138">
        <f t="shared" si="1"/>
        <v>-2.6625249611714752E-3</v>
      </c>
    </row>
    <row r="40" spans="2:31" ht="15.75" thickTop="1" x14ac:dyDescent="0.25">
      <c r="B40" s="382">
        <v>42522</v>
      </c>
      <c r="C40" s="404">
        <v>50</v>
      </c>
      <c r="D40" s="583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58.938000000000002</v>
      </c>
      <c r="R40" s="34"/>
      <c r="W40" s="94">
        <v>42654</v>
      </c>
      <c r="X40" s="10">
        <v>45.8</v>
      </c>
      <c r="Y40" s="10">
        <v>45.82</v>
      </c>
      <c r="Z40" s="10">
        <v>45.15</v>
      </c>
      <c r="AA40" s="10">
        <v>45.45</v>
      </c>
      <c r="AB40" s="95">
        <v>25442600</v>
      </c>
      <c r="AC40" s="10">
        <v>45.07</v>
      </c>
      <c r="AD40" s="2">
        <f t="shared" si="0"/>
        <v>0.67000000000000171</v>
      </c>
      <c r="AE40" s="138">
        <f t="shared" si="1"/>
        <v>-4.4179368235034433E-3</v>
      </c>
    </row>
    <row r="41" spans="2:31" x14ac:dyDescent="0.25">
      <c r="B41" s="382">
        <v>42524</v>
      </c>
      <c r="C41" s="404">
        <v>80</v>
      </c>
      <c r="D41" s="583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58.402200000000001</v>
      </c>
      <c r="R41" s="34"/>
      <c r="W41" s="94">
        <v>42653</v>
      </c>
      <c r="X41" s="10">
        <v>45.7</v>
      </c>
      <c r="Y41" s="10">
        <v>45.92</v>
      </c>
      <c r="Z41" s="10">
        <v>45.44</v>
      </c>
      <c r="AA41" s="10">
        <v>45.65</v>
      </c>
      <c r="AB41" s="95">
        <v>21804900</v>
      </c>
      <c r="AC41" s="10">
        <v>45.27</v>
      </c>
      <c r="AD41" s="2">
        <f t="shared" si="0"/>
        <v>0.48000000000000398</v>
      </c>
      <c r="AE41" s="138">
        <f t="shared" si="1"/>
        <v>6.8950177935942492E-3</v>
      </c>
    </row>
    <row r="42" spans="2:31" ht="20.25" thickBot="1" x14ac:dyDescent="0.35">
      <c r="B42" s="382">
        <v>42527</v>
      </c>
      <c r="C42" s="404">
        <v>50</v>
      </c>
      <c r="D42" s="583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57.866399999999999</v>
      </c>
      <c r="R42" s="34"/>
      <c r="T42" s="91" t="s">
        <v>113</v>
      </c>
      <c r="W42" s="94">
        <v>42650</v>
      </c>
      <c r="X42" s="10">
        <v>45.2</v>
      </c>
      <c r="Y42" s="10">
        <v>45.45</v>
      </c>
      <c r="Z42" s="10">
        <v>44.93</v>
      </c>
      <c r="AA42" s="10">
        <v>45.33</v>
      </c>
      <c r="AB42" s="95">
        <v>24893600</v>
      </c>
      <c r="AC42" s="10">
        <v>44.96</v>
      </c>
      <c r="AD42" s="2">
        <f t="shared" si="0"/>
        <v>0.52000000000000313</v>
      </c>
      <c r="AE42" s="138">
        <f t="shared" si="1"/>
        <v>3.3474670832402964E-3</v>
      </c>
    </row>
    <row r="43" spans="2:31" ht="15.75" thickTop="1" x14ac:dyDescent="0.25">
      <c r="B43" s="382">
        <v>42531</v>
      </c>
      <c r="C43" s="404">
        <v>80</v>
      </c>
      <c r="D43" s="583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57.330600000000004</v>
      </c>
      <c r="R43" s="83"/>
      <c r="T43" s="97" t="s">
        <v>98</v>
      </c>
      <c r="U43" s="98">
        <v>52.16</v>
      </c>
      <c r="W43" s="94">
        <v>42649</v>
      </c>
      <c r="X43" s="10">
        <v>45.18</v>
      </c>
      <c r="Y43" s="10">
        <v>45.39</v>
      </c>
      <c r="Z43" s="10">
        <v>44.83</v>
      </c>
      <c r="AA43" s="10">
        <v>45.18</v>
      </c>
      <c r="AB43" s="95">
        <v>29878200</v>
      </c>
      <c r="AC43" s="10">
        <v>44.81</v>
      </c>
      <c r="AD43" s="2">
        <f t="shared" si="0"/>
        <v>0.56000000000000227</v>
      </c>
      <c r="AE43" s="138">
        <f t="shared" si="1"/>
        <v>4.2581801882564108E-3</v>
      </c>
    </row>
    <row r="44" spans="2:31" x14ac:dyDescent="0.25">
      <c r="B44" s="382">
        <v>42535</v>
      </c>
      <c r="C44" s="404">
        <v>80</v>
      </c>
      <c r="D44" s="583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56.794800000000002</v>
      </c>
      <c r="R44" s="83"/>
      <c r="T44" s="87" t="s">
        <v>99</v>
      </c>
      <c r="U44" s="88">
        <v>52.4</v>
      </c>
      <c r="W44" s="94">
        <v>42648</v>
      </c>
      <c r="X44" s="10">
        <v>43.83</v>
      </c>
      <c r="Y44" s="10">
        <v>45.08</v>
      </c>
      <c r="Z44" s="10">
        <v>43.83</v>
      </c>
      <c r="AA44" s="10">
        <v>44.99</v>
      </c>
      <c r="AB44" s="95">
        <v>40459000</v>
      </c>
      <c r="AC44" s="10">
        <v>44.62</v>
      </c>
      <c r="AD44" s="2">
        <f t="shared" si="0"/>
        <v>1.25</v>
      </c>
      <c r="AE44" s="138">
        <f t="shared" si="1"/>
        <v>2.8347545517400263E-2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56.259</v>
      </c>
      <c r="R45" s="83"/>
      <c r="T45" s="87" t="s">
        <v>100</v>
      </c>
      <c r="U45" s="88" t="s">
        <v>586</v>
      </c>
      <c r="W45" s="94">
        <v>42647</v>
      </c>
      <c r="X45" s="10">
        <v>43.62</v>
      </c>
      <c r="Y45" s="10">
        <v>44.09</v>
      </c>
      <c r="Z45" s="10">
        <v>43.55</v>
      </c>
      <c r="AA45" s="10">
        <v>43.75</v>
      </c>
      <c r="AB45" s="95">
        <v>44008300</v>
      </c>
      <c r="AC45" s="10">
        <v>43.39</v>
      </c>
      <c r="AD45" s="2">
        <f t="shared" si="0"/>
        <v>0.54000000000000625</v>
      </c>
      <c r="AE45" s="138">
        <f t="shared" si="1"/>
        <v>-1.840349666436536E-3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55.723199999999999</v>
      </c>
      <c r="R46" s="83"/>
      <c r="T46" s="87" t="s">
        <v>101</v>
      </c>
      <c r="U46" s="88" t="s">
        <v>587</v>
      </c>
      <c r="W46" s="94">
        <v>42646</v>
      </c>
      <c r="X46" s="10">
        <v>44.12</v>
      </c>
      <c r="Y46" s="10">
        <v>44.16</v>
      </c>
      <c r="Z46" s="10">
        <v>43.56</v>
      </c>
      <c r="AA46" s="10">
        <v>43.83</v>
      </c>
      <c r="AB46" s="95">
        <v>38197700</v>
      </c>
      <c r="AC46" s="10">
        <v>43.47</v>
      </c>
      <c r="AD46" s="2">
        <f t="shared" si="0"/>
        <v>0.59999999999999432</v>
      </c>
      <c r="AE46" s="138">
        <f t="shared" si="1"/>
        <v>-1.002049647005232E-2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55.187399999999997</v>
      </c>
      <c r="R47" s="83"/>
      <c r="T47" s="87" t="s">
        <v>102</v>
      </c>
      <c r="U47" s="88">
        <v>51.7</v>
      </c>
      <c r="W47" s="94">
        <v>42643</v>
      </c>
      <c r="X47" s="10">
        <v>44.33</v>
      </c>
      <c r="Y47" s="10">
        <v>44.73</v>
      </c>
      <c r="Z47" s="10">
        <v>44.1</v>
      </c>
      <c r="AA47" s="10">
        <v>44.28</v>
      </c>
      <c r="AB47" s="95">
        <v>54117700</v>
      </c>
      <c r="AC47" s="10">
        <v>43.91</v>
      </c>
      <c r="AD47" s="2">
        <f t="shared" si="0"/>
        <v>0.62999999999999545</v>
      </c>
      <c r="AE47" s="138">
        <f t="shared" si="1"/>
        <v>-2.0454545454545725E-3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54.651600000000002</v>
      </c>
      <c r="R48" s="83"/>
      <c r="T48" s="87" t="s">
        <v>103</v>
      </c>
      <c r="U48" s="88">
        <v>0.86531800000000003</v>
      </c>
      <c r="W48" s="94">
        <v>42642</v>
      </c>
      <c r="X48" s="10">
        <v>45.19</v>
      </c>
      <c r="Y48" s="10">
        <v>45.26</v>
      </c>
      <c r="Z48" s="10">
        <v>44.21</v>
      </c>
      <c r="AA48" s="10">
        <v>44.37</v>
      </c>
      <c r="AB48" s="95">
        <v>45266700</v>
      </c>
      <c r="AC48" s="10">
        <v>44</v>
      </c>
      <c r="AD48" s="2">
        <f t="shared" si="0"/>
        <v>1.0499999999999972</v>
      </c>
      <c r="AE48" s="138">
        <f t="shared" si="1"/>
        <v>-2.0916777926123675E-2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54.1158</v>
      </c>
      <c r="R49" s="83"/>
      <c r="T49" s="87" t="s">
        <v>104</v>
      </c>
      <c r="U49" s="89" t="s">
        <v>361</v>
      </c>
      <c r="W49" s="94">
        <v>42641</v>
      </c>
      <c r="X49" s="10">
        <v>45.36</v>
      </c>
      <c r="Y49" s="10">
        <v>45.48</v>
      </c>
      <c r="Z49" s="10">
        <v>44.96</v>
      </c>
      <c r="AA49" s="10">
        <v>45.31</v>
      </c>
      <c r="AB49" s="95">
        <v>28220300</v>
      </c>
      <c r="AC49" s="10">
        <v>44.94</v>
      </c>
      <c r="AD49" s="2">
        <f t="shared" si="0"/>
        <v>0.51999999999999602</v>
      </c>
      <c r="AE49" s="138">
        <f t="shared" si="1"/>
        <v>4.9194991055456772E-3</v>
      </c>
    </row>
    <row r="50" spans="2:31" x14ac:dyDescent="0.25">
      <c r="B50" s="382">
        <v>42566</v>
      </c>
      <c r="C50" s="404">
        <v>110</v>
      </c>
      <c r="D50" s="583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262</v>
      </c>
      <c r="O50" s="2"/>
      <c r="P50" s="83">
        <v>1</v>
      </c>
      <c r="Q50" s="83">
        <f t="shared" si="5"/>
        <v>53.58</v>
      </c>
      <c r="R50" s="83"/>
      <c r="T50" s="87"/>
      <c r="U50" s="88"/>
      <c r="W50" s="94">
        <v>42640</v>
      </c>
      <c r="X50" s="10">
        <v>44.79</v>
      </c>
      <c r="Y50" s="10">
        <v>45.1</v>
      </c>
      <c r="Z50" s="10">
        <v>44.66</v>
      </c>
      <c r="AA50" s="10">
        <v>45.09</v>
      </c>
      <c r="AB50" s="95">
        <v>24359000</v>
      </c>
      <c r="AC50" s="10">
        <v>44.72</v>
      </c>
      <c r="AD50" s="2">
        <f t="shared" si="0"/>
        <v>0.44000000000000483</v>
      </c>
      <c r="AE50" s="138">
        <f t="shared" si="1"/>
        <v>4.7180408896876358E-3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53.044199999999996</v>
      </c>
      <c r="R51" s="83"/>
      <c r="T51" s="87" t="s">
        <v>105</v>
      </c>
      <c r="U51" s="88" t="s">
        <v>588</v>
      </c>
      <c r="W51" s="94">
        <v>42639</v>
      </c>
      <c r="X51" s="10">
        <v>45.37</v>
      </c>
      <c r="Y51" s="10">
        <v>45.5</v>
      </c>
      <c r="Z51" s="10">
        <v>44.65</v>
      </c>
      <c r="AA51" s="10">
        <v>44.88</v>
      </c>
      <c r="AB51" s="95">
        <v>30938000</v>
      </c>
      <c r="AC51" s="10">
        <v>44.51</v>
      </c>
      <c r="AD51" s="2">
        <f t="shared" si="0"/>
        <v>0.85000000000000142</v>
      </c>
      <c r="AE51" s="138">
        <f t="shared" si="1"/>
        <v>-1.8738977072310425E-2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52.508399999999995</v>
      </c>
      <c r="R52" s="83"/>
      <c r="T52" s="87" t="s">
        <v>106</v>
      </c>
      <c r="U52" s="88" t="s">
        <v>589</v>
      </c>
      <c r="W52" s="94">
        <v>42636</v>
      </c>
      <c r="X52" s="10">
        <v>45.5</v>
      </c>
      <c r="Y52" s="10">
        <v>45.91</v>
      </c>
      <c r="Z52" s="10">
        <v>45.43</v>
      </c>
      <c r="AA52" s="10">
        <v>45.74</v>
      </c>
      <c r="AB52" s="95">
        <v>28710500</v>
      </c>
      <c r="AC52" s="10">
        <v>45.36</v>
      </c>
      <c r="AD52" s="2">
        <f t="shared" si="0"/>
        <v>0.47999999999999687</v>
      </c>
      <c r="AE52" s="138">
        <f t="shared" si="1"/>
        <v>4.4111160123505577E-4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51.9726</v>
      </c>
      <c r="R53" s="83"/>
      <c r="T53" s="87" t="s">
        <v>107</v>
      </c>
      <c r="U53" s="90">
        <v>9635745</v>
      </c>
      <c r="W53" s="94">
        <v>42635</v>
      </c>
      <c r="X53" s="10">
        <v>45.83</v>
      </c>
      <c r="Y53" s="10">
        <v>46.12</v>
      </c>
      <c r="Z53" s="10">
        <v>45.37</v>
      </c>
      <c r="AA53" s="10">
        <v>45.72</v>
      </c>
      <c r="AB53" s="95">
        <v>36964400</v>
      </c>
      <c r="AC53" s="10">
        <v>45.34</v>
      </c>
      <c r="AD53" s="2">
        <f t="shared" si="0"/>
        <v>0.75</v>
      </c>
      <c r="AE53" s="138">
        <f t="shared" si="1"/>
        <v>-2.4202420242024347E-3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51.436799999999998</v>
      </c>
      <c r="R54" s="83"/>
      <c r="T54" s="87" t="s">
        <v>110</v>
      </c>
      <c r="U54" s="90">
        <v>31809700</v>
      </c>
      <c r="W54" s="94">
        <v>42634</v>
      </c>
      <c r="X54" s="10">
        <v>46.51</v>
      </c>
      <c r="Y54" s="10">
        <v>46.54</v>
      </c>
      <c r="Z54" s="10">
        <v>45.33</v>
      </c>
      <c r="AA54" s="10">
        <v>45.83</v>
      </c>
      <c r="AB54" s="95">
        <v>64530200</v>
      </c>
      <c r="AC54" s="10">
        <v>45.45</v>
      </c>
      <c r="AD54" s="2">
        <f t="shared" si="0"/>
        <v>1.2100000000000009</v>
      </c>
      <c r="AE54" s="138">
        <f t="shared" si="1"/>
        <v>-1.5807708964919787E-2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50.900999999999996</v>
      </c>
      <c r="R55" s="83"/>
      <c r="T55" s="87" t="s">
        <v>108</v>
      </c>
      <c r="U55" s="88" t="s">
        <v>590</v>
      </c>
      <c r="W55" s="94">
        <v>42633</v>
      </c>
      <c r="X55" s="10">
        <v>47.15</v>
      </c>
      <c r="Y55" s="10">
        <v>47.2</v>
      </c>
      <c r="Z55" s="10">
        <v>46.12</v>
      </c>
      <c r="AA55" s="10">
        <v>46.56</v>
      </c>
      <c r="AB55" s="95">
        <v>51510400</v>
      </c>
      <c r="AC55" s="10">
        <v>46.18</v>
      </c>
      <c r="AD55" s="2">
        <f t="shared" si="0"/>
        <v>1.0800000000000054</v>
      </c>
      <c r="AE55" s="138">
        <f>AC55/AC56-1</f>
        <v>1.2053473591935093E-2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50.365199999999994</v>
      </c>
      <c r="R56" s="83"/>
      <c r="T56" s="87" t="s">
        <v>111</v>
      </c>
      <c r="U56" s="88">
        <v>13.06</v>
      </c>
      <c r="W56" s="94">
        <v>42632</v>
      </c>
      <c r="X56" s="10">
        <v>45.62</v>
      </c>
      <c r="Y56" s="10">
        <v>46.29</v>
      </c>
      <c r="Z56" s="10">
        <v>45.48</v>
      </c>
      <c r="AA56" s="10">
        <v>46.01</v>
      </c>
      <c r="AB56" s="95">
        <v>33562400</v>
      </c>
      <c r="AC56" s="10">
        <v>45.63</v>
      </c>
      <c r="AD56" s="2">
        <f t="shared" si="0"/>
        <v>0.81000000000000227</v>
      </c>
      <c r="AE56" s="138">
        <f t="shared" si="1"/>
        <v>1.2874583795782657E-2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49.8294</v>
      </c>
      <c r="R57" s="83"/>
      <c r="T57" s="87" t="s">
        <v>112</v>
      </c>
      <c r="U57" s="88">
        <v>4.03</v>
      </c>
      <c r="W57" s="94">
        <v>42629</v>
      </c>
      <c r="X57" s="10">
        <v>45.7</v>
      </c>
      <c r="Y57" s="10">
        <v>45.87</v>
      </c>
      <c r="Z57" s="10">
        <v>45.25</v>
      </c>
      <c r="AA57" s="10">
        <v>45.43</v>
      </c>
      <c r="AB57" s="95">
        <v>51871400</v>
      </c>
      <c r="AC57" s="10">
        <v>45.05</v>
      </c>
      <c r="AD57" s="2">
        <f t="shared" si="0"/>
        <v>0.61999999999999744</v>
      </c>
      <c r="AE57" s="138">
        <f t="shared" si="1"/>
        <v>-1.5730828053310164E-2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49.293599999999998</v>
      </c>
      <c r="R58" s="83"/>
      <c r="T58" s="87" t="s">
        <v>109</v>
      </c>
      <c r="U58" s="88" t="s">
        <v>591</v>
      </c>
      <c r="W58" s="94">
        <v>42628</v>
      </c>
      <c r="X58" s="10">
        <v>46.12</v>
      </c>
      <c r="Y58" s="10">
        <v>46.35</v>
      </c>
      <c r="Z58" s="10">
        <v>45.19</v>
      </c>
      <c r="AA58" s="10">
        <v>46.15</v>
      </c>
      <c r="AB58" s="95">
        <v>60827800</v>
      </c>
      <c r="AC58" s="10">
        <v>45.77</v>
      </c>
      <c r="AD58" s="2">
        <f t="shared" si="0"/>
        <v>1.1600000000000037</v>
      </c>
      <c r="AE58" s="138">
        <f t="shared" si="1"/>
        <v>-8.0190723883831749E-3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48.757800000000003</v>
      </c>
      <c r="R59" s="83"/>
      <c r="W59" s="94">
        <v>42627</v>
      </c>
      <c r="X59" s="10">
        <v>47.08</v>
      </c>
      <c r="Y59" s="10">
        <v>47.58</v>
      </c>
      <c r="Z59" s="10">
        <v>46.5</v>
      </c>
      <c r="AA59" s="10">
        <v>46.52</v>
      </c>
      <c r="AB59" s="95">
        <v>44841700</v>
      </c>
      <c r="AC59" s="10">
        <v>46.14</v>
      </c>
      <c r="AD59" s="2">
        <f t="shared" si="0"/>
        <v>1.0799999999999983</v>
      </c>
      <c r="AE59" s="138">
        <f t="shared" si="1"/>
        <v>-9.2334120678548848E-3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48.222000000000001</v>
      </c>
      <c r="R60" s="83"/>
      <c r="W60" s="94">
        <v>42626</v>
      </c>
      <c r="X60" s="10">
        <v>47.8</v>
      </c>
      <c r="Y60" s="10">
        <v>47.86</v>
      </c>
      <c r="Z60" s="10">
        <v>46.52</v>
      </c>
      <c r="AA60" s="10">
        <v>46.96</v>
      </c>
      <c r="AB60" s="95">
        <v>59000500</v>
      </c>
      <c r="AC60" s="10">
        <v>46.57</v>
      </c>
      <c r="AD60" s="2">
        <f t="shared" si="0"/>
        <v>1.3399999999999963</v>
      </c>
      <c r="AE60" s="138">
        <f t="shared" si="1"/>
        <v>-3.2613211466555936E-2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42625</v>
      </c>
      <c r="X61" s="10">
        <v>48.37</v>
      </c>
      <c r="Y61" s="10">
        <v>48.64</v>
      </c>
      <c r="Z61" s="10">
        <v>47.98</v>
      </c>
      <c r="AA61" s="10">
        <v>48.54</v>
      </c>
      <c r="AB61" s="95">
        <v>35588400</v>
      </c>
      <c r="AC61" s="10">
        <v>48.14</v>
      </c>
      <c r="AD61" s="2">
        <f t="shared" si="0"/>
        <v>0.66000000000000369</v>
      </c>
      <c r="AE61" s="138">
        <f t="shared" si="1"/>
        <v>-3.7251655629139124E-3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42622</v>
      </c>
      <c r="X62" s="10">
        <v>49.49</v>
      </c>
      <c r="Y62" s="10">
        <v>49.86</v>
      </c>
      <c r="Z62" s="10">
        <v>48.72</v>
      </c>
      <c r="AA62" s="10">
        <v>48.72</v>
      </c>
      <c r="AB62" s="95">
        <v>32147200</v>
      </c>
      <c r="AC62" s="10">
        <v>48.32</v>
      </c>
      <c r="AD62" s="2">
        <f t="shared" si="0"/>
        <v>1.1400000000000006</v>
      </c>
      <c r="AE62" s="138">
        <f t="shared" si="1"/>
        <v>-2.3641139624166585E-2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42621</v>
      </c>
      <c r="X63" s="10">
        <v>49.81</v>
      </c>
      <c r="Y63" s="10">
        <v>49.99</v>
      </c>
      <c r="Z63" s="10">
        <v>49.56</v>
      </c>
      <c r="AA63" s="10">
        <v>49.9</v>
      </c>
      <c r="AB63" s="95">
        <v>14169200</v>
      </c>
      <c r="AC63" s="10">
        <v>49.49</v>
      </c>
      <c r="AD63" s="2">
        <f t="shared" si="0"/>
        <v>0.42999999999999972</v>
      </c>
      <c r="AE63" s="138">
        <f t="shared" si="1"/>
        <v>2.6337115072934125E-3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42620</v>
      </c>
      <c r="X64" s="10">
        <v>49.79</v>
      </c>
      <c r="Y64" s="10">
        <v>50.03</v>
      </c>
      <c r="Z64" s="10">
        <v>49.65</v>
      </c>
      <c r="AA64" s="10">
        <v>49.77</v>
      </c>
      <c r="AB64" s="95">
        <v>12437300</v>
      </c>
      <c r="AC64" s="10">
        <v>49.36</v>
      </c>
      <c r="AD64" s="2">
        <f t="shared" si="0"/>
        <v>0.38000000000000256</v>
      </c>
      <c r="AE64" s="138">
        <f t="shared" si="1"/>
        <v>-4.4372730939894467E-3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42619</v>
      </c>
      <c r="X65" s="10">
        <v>50.56</v>
      </c>
      <c r="Y65" s="10">
        <v>50.57</v>
      </c>
      <c r="Z65" s="10">
        <v>49.63</v>
      </c>
      <c r="AA65" s="10">
        <v>49.99</v>
      </c>
      <c r="AB65" s="95">
        <v>21832200</v>
      </c>
      <c r="AC65" s="10">
        <v>49.58</v>
      </c>
      <c r="AD65" s="2">
        <f t="shared" si="0"/>
        <v>0.93999999999999773</v>
      </c>
      <c r="AE65" s="138">
        <f t="shared" si="1"/>
        <v>-1.0971474167165485E-2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42615</v>
      </c>
      <c r="X66" s="10">
        <v>50.45</v>
      </c>
      <c r="Y66" s="10">
        <v>50.66</v>
      </c>
      <c r="Z66" s="10">
        <v>50.18</v>
      </c>
      <c r="AA66" s="10">
        <v>50.55</v>
      </c>
      <c r="AB66" s="95">
        <v>12684000</v>
      </c>
      <c r="AC66" s="10">
        <v>50.13</v>
      </c>
      <c r="AD66" s="2">
        <f t="shared" si="0"/>
        <v>0.47999999999999687</v>
      </c>
      <c r="AE66" s="138">
        <f t="shared" si="1"/>
        <v>2.3995200959809893E-3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42614</v>
      </c>
      <c r="X67" s="10">
        <v>50.92</v>
      </c>
      <c r="Y67" s="10">
        <v>51</v>
      </c>
      <c r="Z67" s="10">
        <v>50.11</v>
      </c>
      <c r="AA67" s="10">
        <v>50.43</v>
      </c>
      <c r="AB67" s="95">
        <v>17017100</v>
      </c>
      <c r="AC67" s="10">
        <v>50.01</v>
      </c>
      <c r="AD67" s="2">
        <f t="shared" si="0"/>
        <v>0.89000000000000057</v>
      </c>
      <c r="AE67" s="138">
        <f t="shared" si="1"/>
        <v>-7.3441842000795399E-3</v>
      </c>
    </row>
    <row r="68" spans="2:31" x14ac:dyDescent="0.25">
      <c r="B68" s="193">
        <v>42627</v>
      </c>
      <c r="C68" s="237">
        <v>40</v>
      </c>
      <c r="D68" s="581">
        <v>46.47</v>
      </c>
      <c r="E68" s="40">
        <v>46.52</v>
      </c>
      <c r="F68" s="40">
        <f t="shared" ref="F68" si="57">C68*(E68-D68)</f>
        <v>2.0000000000001705</v>
      </c>
      <c r="G68" s="40">
        <f t="shared" ref="G68" si="58">D68*C68</f>
        <v>1858.8</v>
      </c>
      <c r="H68" s="231">
        <f t="shared" ref="H68" si="59">(E68-D68)/D68</f>
        <v>1.0759629868733434E-3</v>
      </c>
      <c r="I68" s="40"/>
      <c r="W68" s="94">
        <v>42613</v>
      </c>
      <c r="X68" s="10">
        <v>50.7</v>
      </c>
      <c r="Y68" s="10">
        <v>50.92</v>
      </c>
      <c r="Z68" s="10">
        <v>50.24</v>
      </c>
      <c r="AA68" s="10">
        <v>50.8</v>
      </c>
      <c r="AB68" s="95">
        <v>24533600</v>
      </c>
      <c r="AC68" s="10">
        <v>50.38</v>
      </c>
      <c r="AD68" s="2">
        <f>Y68-Z68</f>
        <v>0.67999999999999972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0">C69*(E69-D69)</f>
        <v>-41.599999999999966</v>
      </c>
      <c r="G69" s="40">
        <f t="shared" ref="G69" si="61">D69*C69</f>
        <v>1858.8</v>
      </c>
      <c r="H69" s="231">
        <f t="shared" ref="H69" si="62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3">C70*(E70-D70)</f>
        <v>-18.400000000000034</v>
      </c>
      <c r="G70" s="40">
        <f t="shared" ref="G70" si="64">D70*C70</f>
        <v>1858.8</v>
      </c>
      <c r="H70" s="231">
        <f t="shared" ref="H70" si="65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6">C71*(E71-D71)</f>
        <v>1.2000000000000455</v>
      </c>
      <c r="G71" s="40">
        <f t="shared" ref="G71" si="67">D71*C71</f>
        <v>1858.8</v>
      </c>
      <c r="H71" s="231">
        <f t="shared" ref="H71" si="68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69">C72*(E72-D72)</f>
        <v>-25.600000000000023</v>
      </c>
      <c r="G72" s="40">
        <f t="shared" ref="G72:G73" si="70">D72*C72</f>
        <v>1858.8</v>
      </c>
      <c r="H72" s="231">
        <f t="shared" ref="H72:H73" si="71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69"/>
        <v>-60.399999999999636</v>
      </c>
      <c r="G73" s="40">
        <f t="shared" si="70"/>
        <v>3650.7999999999997</v>
      </c>
      <c r="H73" s="231">
        <f t="shared" si="71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2">C74*(E74-D74)</f>
        <v>-144.39999999999998</v>
      </c>
      <c r="G74" s="40">
        <f t="shared" ref="G74" si="73">D74*C74</f>
        <v>3650.7999999999997</v>
      </c>
      <c r="H74" s="231">
        <f t="shared" ref="H74" si="74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5">C75*(E75-D75)</f>
        <v>-51.599999999999682</v>
      </c>
      <c r="G75" s="40">
        <f t="shared" ref="G75" si="76">D75*C75</f>
        <v>3650.7999999999997</v>
      </c>
      <c r="H75" s="231">
        <f t="shared" ref="H75" si="77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8">C76*(E76-D76)</f>
        <v>-36.399999999999864</v>
      </c>
      <c r="G76" s="40">
        <f t="shared" ref="G76" si="79">D76*C76</f>
        <v>3650.7999999999997</v>
      </c>
      <c r="H76" s="231">
        <f t="shared" ref="H76" si="80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1" si="81">C77*(E77-D77)</f>
        <v>-24.399999999999977</v>
      </c>
      <c r="G77" s="40">
        <f t="shared" ref="G77:G81" si="82">D77*C77</f>
        <v>3650.7999999999997</v>
      </c>
      <c r="H77" s="231">
        <f t="shared" ref="H77:H81" si="83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1">
        <v>44.790999999999997</v>
      </c>
      <c r="E78" s="40">
        <v>46.41</v>
      </c>
      <c r="F78" s="40">
        <f t="shared" si="81"/>
        <v>64.759999999999991</v>
      </c>
      <c r="G78" s="40">
        <f t="shared" si="82"/>
        <v>1791.6399999999999</v>
      </c>
      <c r="H78" s="231">
        <f t="shared" si="83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1"/>
        <v>-21.639999999999873</v>
      </c>
      <c r="G79" s="40">
        <f t="shared" si="82"/>
        <v>3589.64</v>
      </c>
      <c r="H79" s="231">
        <f t="shared" si="83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1"/>
        <v>378.31999999999994</v>
      </c>
      <c r="G80" s="40">
        <f t="shared" si="82"/>
        <v>1726.48</v>
      </c>
      <c r="H80" s="231">
        <f t="shared" si="83"/>
        <v>0.21912793661090771</v>
      </c>
      <c r="I80" s="40"/>
    </row>
    <row r="81" spans="1:13" x14ac:dyDescent="0.25">
      <c r="B81" s="193">
        <v>42706</v>
      </c>
      <c r="C81" s="10">
        <v>40</v>
      </c>
      <c r="D81" s="200">
        <v>42.781999999999996</v>
      </c>
      <c r="E81" s="40">
        <v>53.58</v>
      </c>
      <c r="F81" s="40">
        <f t="shared" si="81"/>
        <v>431.92000000000007</v>
      </c>
      <c r="G81" s="40">
        <f t="shared" si="82"/>
        <v>1711.2799999999997</v>
      </c>
      <c r="H81" s="231">
        <f t="shared" si="83"/>
        <v>0.252395867420878</v>
      </c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1" t="s">
        <v>201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29.04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29.04</v>
      </c>
      <c r="R4" s="524">
        <v>5.4999999999999997E-3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42676</v>
      </c>
      <c r="X19" s="10" t="s">
        <v>386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9" t="s">
        <v>78</v>
      </c>
      <c r="Q39" s="61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31.944000000000003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31.653600000000001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31.363200000000003</v>
      </c>
      <c r="R42" s="34"/>
      <c r="T42" s="87" t="s">
        <v>100</v>
      </c>
      <c r="U42" s="88" t="s">
        <v>437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31.072800000000001</v>
      </c>
      <c r="R43" s="83"/>
      <c r="T43" s="87" t="s">
        <v>101</v>
      </c>
      <c r="U43" s="88" t="s">
        <v>438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30.782399999999999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30.492000000000001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30.201599999999999</v>
      </c>
      <c r="R46" s="83"/>
      <c r="T46" s="87" t="s">
        <v>122</v>
      </c>
      <c r="U46" s="89" t="s">
        <v>357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29.911200000000001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29.620799999999999</v>
      </c>
      <c r="R48" s="83"/>
      <c r="T48" s="87" t="s">
        <v>105</v>
      </c>
      <c r="U48" s="88" t="s">
        <v>439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29.330400000000001</v>
      </c>
      <c r="R49" s="83"/>
      <c r="T49" s="87" t="s">
        <v>106</v>
      </c>
      <c r="U49" s="88" t="s">
        <v>440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29.04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28.749599999999997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28.459199999999999</v>
      </c>
      <c r="R52" s="83"/>
      <c r="T52" s="87" t="s">
        <v>108</v>
      </c>
      <c r="U52" s="88" t="s">
        <v>441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28.168799999999997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27.878399999999999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27.587999999999997</v>
      </c>
      <c r="R55" s="83"/>
      <c r="T55" s="87" t="s">
        <v>109</v>
      </c>
      <c r="U55" s="88" t="s">
        <v>387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27.297599999999999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27.007200000000001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26.716799999999999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26.426400000000001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26.135999999999999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256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14.85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14.85</v>
      </c>
      <c r="R4" s="524">
        <v>3.1300000000000001E-2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9" t="s">
        <v>78</v>
      </c>
      <c r="P44" s="619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16.335000000000001</v>
      </c>
      <c r="Q45" s="2"/>
      <c r="T45" s="93" t="s">
        <v>100</v>
      </c>
      <c r="U45" s="88" t="s">
        <v>442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16.186500000000002</v>
      </c>
      <c r="Q46" s="2"/>
      <c r="T46" s="93" t="s">
        <v>101</v>
      </c>
      <c r="U46" s="88" t="s">
        <v>443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16.038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15.8895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15.741</v>
      </c>
      <c r="Q49" s="2"/>
      <c r="T49" s="93" t="s">
        <v>104</v>
      </c>
      <c r="U49" s="88" t="s">
        <v>444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15.592500000000001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15.444000000000001</v>
      </c>
      <c r="Q51" s="2"/>
      <c r="T51" s="93" t="s">
        <v>105</v>
      </c>
      <c r="U51" s="88" t="s">
        <v>445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15.295500000000001</v>
      </c>
      <c r="Q52" s="2"/>
      <c r="T52" s="93" t="s">
        <v>106</v>
      </c>
      <c r="U52" s="88" t="s">
        <v>388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15.147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14.9985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14.85</v>
      </c>
      <c r="Q55" s="2"/>
      <c r="T55" s="93" t="s">
        <v>108</v>
      </c>
      <c r="U55" s="88" t="s">
        <v>446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14.701499999999999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14.552999999999999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14.404499999999999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14.255999999999998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14.107499999999998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13.959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13.810500000000001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13.662000000000001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13.513500000000001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13.365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45.68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45.68</v>
      </c>
      <c r="R4" s="524">
        <v>5.3E-3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2" t="s">
        <v>179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50.248000000000005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49.791200000000003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49.334400000000002</v>
      </c>
      <c r="Q45" s="34"/>
      <c r="R45" s="34"/>
      <c r="T45" s="93" t="s">
        <v>100</v>
      </c>
      <c r="U45" s="88" t="s">
        <v>447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48.877600000000001</v>
      </c>
      <c r="Q46" s="83"/>
      <c r="R46" s="34"/>
      <c r="T46" s="93" t="s">
        <v>101</v>
      </c>
      <c r="U46" s="88" t="s">
        <v>448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48.4208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47.963999999999999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47.507200000000005</v>
      </c>
      <c r="Q49" s="83"/>
      <c r="R49" s="34"/>
      <c r="T49" s="93" t="s">
        <v>122</v>
      </c>
      <c r="U49" s="88" t="s">
        <v>375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47.050400000000003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46.593600000000002</v>
      </c>
      <c r="Q51" s="83"/>
      <c r="R51" s="34"/>
      <c r="T51" s="93" t="s">
        <v>105</v>
      </c>
      <c r="U51" s="88" t="s">
        <v>449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46.136800000000001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45.68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45.223199999999999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44.766399999999997</v>
      </c>
      <c r="Q55" s="83"/>
      <c r="T55" s="93" t="s">
        <v>108</v>
      </c>
      <c r="U55" s="88" t="s">
        <v>450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44.309599999999996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43.852799999999995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43.396000000000001</v>
      </c>
      <c r="Q58" s="83"/>
      <c r="T58" s="93" t="s">
        <v>109</v>
      </c>
      <c r="U58" s="88" t="s">
        <v>451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42.9392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42.482400000000005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42.025600000000004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41.568800000000003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41.112000000000002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42706</v>
      </c>
      <c r="X2" s="10">
        <v>46.32</v>
      </c>
      <c r="Y2" s="10">
        <v>46.53</v>
      </c>
      <c r="Z2" s="10">
        <v>46.03</v>
      </c>
      <c r="AA2" s="10">
        <v>46.2</v>
      </c>
      <c r="AB2" s="95">
        <v>1951200</v>
      </c>
      <c r="AC2" s="10">
        <v>46.2</v>
      </c>
      <c r="AD2" s="2">
        <f>Y2-Z2</f>
        <v>0.5</v>
      </c>
      <c r="AE2" s="138">
        <f>AC2/AC3-1</f>
        <v>-6.4892926670978568E-4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46.2</v>
      </c>
      <c r="T3" s="1">
        <v>42312</v>
      </c>
      <c r="U3" t="s">
        <v>151</v>
      </c>
      <c r="W3" s="133">
        <v>42705</v>
      </c>
      <c r="X3" s="10">
        <v>46.5</v>
      </c>
      <c r="Y3" s="10">
        <v>47.2</v>
      </c>
      <c r="Z3" s="10">
        <v>45.8</v>
      </c>
      <c r="AA3" s="10">
        <v>46.23</v>
      </c>
      <c r="AB3" s="95">
        <v>2461500</v>
      </c>
      <c r="AC3" s="10">
        <v>46.23</v>
      </c>
      <c r="AD3" s="2">
        <f t="shared" ref="AD3:AD66" si="0">Y3-Z3</f>
        <v>1.4000000000000057</v>
      </c>
      <c r="AE3" s="138">
        <f t="shared" ref="AE3:AE66" si="1">AC3/AC4-1</f>
        <v>-5.5926005592601413E-3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46.2</v>
      </c>
      <c r="R4" s="524">
        <v>-5.9999999999999995E-4</v>
      </c>
      <c r="W4" s="133">
        <v>42704</v>
      </c>
      <c r="X4" s="10">
        <v>47.56</v>
      </c>
      <c r="Y4" s="10">
        <v>47.74</v>
      </c>
      <c r="Z4" s="10">
        <v>46.4</v>
      </c>
      <c r="AA4" s="10">
        <v>46.49</v>
      </c>
      <c r="AB4" s="95">
        <v>3004400</v>
      </c>
      <c r="AC4" s="10">
        <v>46.49</v>
      </c>
      <c r="AD4" s="2">
        <f t="shared" si="0"/>
        <v>1.3400000000000034</v>
      </c>
      <c r="AE4" s="138">
        <f t="shared" si="1"/>
        <v>-2.557115908614549E-2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48.29</v>
      </c>
      <c r="Y5" s="10">
        <v>48.66</v>
      </c>
      <c r="Z5" s="10">
        <v>47.67</v>
      </c>
      <c r="AA5" s="10">
        <v>47.71</v>
      </c>
      <c r="AB5" s="95">
        <v>1575500</v>
      </c>
      <c r="AC5" s="10">
        <v>47.71</v>
      </c>
      <c r="AD5" s="2">
        <f t="shared" si="0"/>
        <v>0.98999999999999488</v>
      </c>
      <c r="AE5" s="138">
        <f t="shared" si="1"/>
        <v>-6.662502602540088E-3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48.72</v>
      </c>
      <c r="Y6" s="10">
        <v>48.75</v>
      </c>
      <c r="Z6" s="10">
        <v>47.57</v>
      </c>
      <c r="AA6" s="10">
        <v>48.03</v>
      </c>
      <c r="AB6" s="95">
        <v>1977100</v>
      </c>
      <c r="AC6" s="10">
        <v>48.03</v>
      </c>
      <c r="AD6" s="2">
        <f t="shared" si="0"/>
        <v>1.1799999999999997</v>
      </c>
      <c r="AE6" s="138">
        <f t="shared" si="1"/>
        <v>-1.7992230627683403E-2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42699</v>
      </c>
      <c r="X7" s="10">
        <v>48.93</v>
      </c>
      <c r="Y7" s="10">
        <v>49.94</v>
      </c>
      <c r="Z7" s="10">
        <v>48.68</v>
      </c>
      <c r="AA7" s="10">
        <v>48.91</v>
      </c>
      <c r="AB7" s="95">
        <v>1095300</v>
      </c>
      <c r="AC7" s="10">
        <v>48.91</v>
      </c>
      <c r="AD7" s="2">
        <f t="shared" si="0"/>
        <v>1.259999999999998</v>
      </c>
      <c r="AE7" s="138">
        <f t="shared" si="1"/>
        <v>6.5857172257663965E-3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48.25</v>
      </c>
      <c r="Y8" s="10">
        <v>48.62</v>
      </c>
      <c r="Z8" s="10">
        <v>48.01</v>
      </c>
      <c r="AA8" s="10">
        <v>48.59</v>
      </c>
      <c r="AB8" s="95">
        <v>2047900</v>
      </c>
      <c r="AC8" s="10">
        <v>48.59</v>
      </c>
      <c r="AD8" s="2">
        <f t="shared" si="0"/>
        <v>0.60999999999999943</v>
      </c>
      <c r="AE8" s="138">
        <f t="shared" si="1"/>
        <v>6.6293764242801867E-3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48.25</v>
      </c>
      <c r="Y9" s="10">
        <v>49.56</v>
      </c>
      <c r="Z9" s="10">
        <v>48</v>
      </c>
      <c r="AA9" s="10">
        <v>48.27</v>
      </c>
      <c r="AB9" s="95">
        <v>3847000</v>
      </c>
      <c r="AC9" s="10">
        <v>48.27</v>
      </c>
      <c r="AD9" s="2">
        <f t="shared" si="0"/>
        <v>1.5600000000000023</v>
      </c>
      <c r="AE9" s="138">
        <f t="shared" si="1"/>
        <v>2.7004570004154349E-3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42695</v>
      </c>
      <c r="X10" s="10">
        <v>47.75</v>
      </c>
      <c r="Y10" s="10">
        <v>48.49</v>
      </c>
      <c r="Z10" s="10">
        <v>47.46</v>
      </c>
      <c r="AA10" s="10">
        <v>48.14</v>
      </c>
      <c r="AB10" s="95">
        <v>2355100</v>
      </c>
      <c r="AC10" s="10">
        <v>48.14</v>
      </c>
      <c r="AD10" s="2">
        <f t="shared" si="0"/>
        <v>1.0300000000000011</v>
      </c>
      <c r="AE10" s="138">
        <f t="shared" si="1"/>
        <v>1.1982341812066366E-2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48.43</v>
      </c>
      <c r="Y11" s="10">
        <v>48.46</v>
      </c>
      <c r="Z11" s="10">
        <v>47.5</v>
      </c>
      <c r="AA11" s="10">
        <v>47.57</v>
      </c>
      <c r="AB11" s="95">
        <v>2306100</v>
      </c>
      <c r="AC11" s="10">
        <v>47.57</v>
      </c>
      <c r="AD11" s="2">
        <f t="shared" si="0"/>
        <v>0.96000000000000085</v>
      </c>
      <c r="AE11" s="138">
        <f t="shared" si="1"/>
        <v>-2.0588840848260292E-2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42691</v>
      </c>
      <c r="X12" s="10">
        <v>47.68</v>
      </c>
      <c r="Y12" s="10">
        <v>48.93</v>
      </c>
      <c r="Z12" s="10">
        <v>47.52</v>
      </c>
      <c r="AA12" s="10">
        <v>48.57</v>
      </c>
      <c r="AB12" s="95">
        <v>3418500</v>
      </c>
      <c r="AC12" s="10">
        <v>48.57</v>
      </c>
      <c r="AD12" s="2">
        <f t="shared" si="0"/>
        <v>1.4099999999999966</v>
      </c>
      <c r="AE12" s="138">
        <f t="shared" si="1"/>
        <v>2.2311092401599675E-2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42690</v>
      </c>
      <c r="X13" s="10">
        <v>46.97</v>
      </c>
      <c r="Y13" s="10">
        <v>47.85</v>
      </c>
      <c r="Z13" s="10">
        <v>46.76</v>
      </c>
      <c r="AA13" s="10">
        <v>47.51</v>
      </c>
      <c r="AB13" s="95">
        <v>2639100</v>
      </c>
      <c r="AC13" s="10">
        <v>47.51</v>
      </c>
      <c r="AD13" s="2">
        <f t="shared" si="0"/>
        <v>1.0900000000000034</v>
      </c>
      <c r="AE13" s="138">
        <f t="shared" si="1"/>
        <v>1.3006396588486124E-2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42689</v>
      </c>
      <c r="X14" s="10">
        <v>47.25</v>
      </c>
      <c r="Y14" s="10">
        <v>47.46</v>
      </c>
      <c r="Z14" s="10">
        <v>46.12</v>
      </c>
      <c r="AA14" s="10">
        <v>46.9</v>
      </c>
      <c r="AB14" s="95">
        <v>4164800</v>
      </c>
      <c r="AC14" s="10">
        <v>46.9</v>
      </c>
      <c r="AD14" s="2">
        <f t="shared" si="0"/>
        <v>1.3400000000000034</v>
      </c>
      <c r="AE14" s="138">
        <f t="shared" si="1"/>
        <v>-5.5131467345207463E-3</v>
      </c>
    </row>
    <row r="15" spans="1:43" x14ac:dyDescent="0.25">
      <c r="W15" s="133">
        <v>42688</v>
      </c>
      <c r="X15" s="10">
        <v>49.43</v>
      </c>
      <c r="Y15" s="10">
        <v>50.2</v>
      </c>
      <c r="Z15" s="10">
        <v>47.01</v>
      </c>
      <c r="AA15" s="10">
        <v>47.16</v>
      </c>
      <c r="AB15" s="95">
        <v>6778200</v>
      </c>
      <c r="AC15" s="10">
        <v>47.16</v>
      </c>
      <c r="AD15" s="2">
        <f t="shared" si="0"/>
        <v>3.1900000000000048</v>
      </c>
      <c r="AE15" s="138">
        <f t="shared" si="1"/>
        <v>-5.1106639839034296E-2</v>
      </c>
    </row>
    <row r="16" spans="1:43" x14ac:dyDescent="0.25">
      <c r="W16" s="133">
        <v>42685</v>
      </c>
      <c r="X16" s="10">
        <v>49.3</v>
      </c>
      <c r="Y16" s="10">
        <v>51</v>
      </c>
      <c r="Z16" s="10">
        <v>46.57</v>
      </c>
      <c r="AA16" s="10">
        <v>49.7</v>
      </c>
      <c r="AB16" s="95">
        <v>15547100</v>
      </c>
      <c r="AC16" s="10">
        <v>49.7</v>
      </c>
      <c r="AD16" s="2">
        <f t="shared" si="0"/>
        <v>4.43</v>
      </c>
      <c r="AE16" s="138">
        <f t="shared" si="1"/>
        <v>-3.9799072642967448E-2</v>
      </c>
    </row>
    <row r="17" spans="1:31" x14ac:dyDescent="0.25">
      <c r="B17" s="1"/>
      <c r="C17" s="4"/>
      <c r="W17" s="133">
        <v>42684</v>
      </c>
      <c r="X17" s="10">
        <v>51.06</v>
      </c>
      <c r="Y17" s="10">
        <v>52.33</v>
      </c>
      <c r="Z17" s="10">
        <v>50.76</v>
      </c>
      <c r="AA17" s="10">
        <v>51.76</v>
      </c>
      <c r="AB17" s="95">
        <v>4559500</v>
      </c>
      <c r="AC17" s="10">
        <v>51.76</v>
      </c>
      <c r="AD17" s="2">
        <f t="shared" si="0"/>
        <v>1.5700000000000003</v>
      </c>
      <c r="AE17" s="138">
        <f t="shared" si="1"/>
        <v>3.1486648066958889E-2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42683</v>
      </c>
      <c r="X18" s="10">
        <v>49.56</v>
      </c>
      <c r="Y18" s="10">
        <v>50.82</v>
      </c>
      <c r="Z18" s="10">
        <v>48.94</v>
      </c>
      <c r="AA18" s="10">
        <v>50.18</v>
      </c>
      <c r="AB18" s="95">
        <v>2958100</v>
      </c>
      <c r="AC18" s="10">
        <v>50.18</v>
      </c>
      <c r="AD18" s="2">
        <f t="shared" si="0"/>
        <v>1.8800000000000026</v>
      </c>
      <c r="AE18" s="138">
        <f t="shared" si="1"/>
        <v>-2.782193958664525E-3</v>
      </c>
    </row>
    <row r="19" spans="1:31" x14ac:dyDescent="0.25">
      <c r="G19" s="2"/>
      <c r="W19" s="133">
        <v>42682</v>
      </c>
      <c r="X19" s="10">
        <v>50.26</v>
      </c>
      <c r="Y19" s="10">
        <v>51.04</v>
      </c>
      <c r="Z19" s="10">
        <v>49.95</v>
      </c>
      <c r="AA19" s="10">
        <v>50.32</v>
      </c>
      <c r="AB19" s="95">
        <v>2414200</v>
      </c>
      <c r="AC19" s="10">
        <v>50.32</v>
      </c>
      <c r="AD19" s="2">
        <f t="shared" si="0"/>
        <v>1.0899999999999963</v>
      </c>
      <c r="AE19" s="138">
        <f t="shared" si="1"/>
        <v>3.9761431411533543E-4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42681</v>
      </c>
      <c r="X20" s="10">
        <v>49.87</v>
      </c>
      <c r="Y20" s="10">
        <v>51.77</v>
      </c>
      <c r="Z20" s="10">
        <v>49.64</v>
      </c>
      <c r="AA20" s="10">
        <v>50.3</v>
      </c>
      <c r="AB20" s="95">
        <v>3848600</v>
      </c>
      <c r="AC20" s="10">
        <v>50.3</v>
      </c>
      <c r="AD20" s="2">
        <f t="shared" si="0"/>
        <v>2.1300000000000026</v>
      </c>
      <c r="AE20" s="138">
        <f t="shared" si="1"/>
        <v>2.4648604603788815E-2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42678</v>
      </c>
      <c r="X21" s="10">
        <v>48.28</v>
      </c>
      <c r="Y21" s="10">
        <v>49.99</v>
      </c>
      <c r="Z21" s="10">
        <v>48.25</v>
      </c>
      <c r="AA21" s="10">
        <v>49.09</v>
      </c>
      <c r="AB21" s="95">
        <v>2533500</v>
      </c>
      <c r="AC21" s="10">
        <v>49.09</v>
      </c>
      <c r="AD21" s="2">
        <f t="shared" si="0"/>
        <v>1.740000000000002</v>
      </c>
      <c r="AE21" s="138">
        <f t="shared" si="1"/>
        <v>1.7620232172470995E-2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42677</v>
      </c>
      <c r="X22" s="10">
        <v>49.75</v>
      </c>
      <c r="Y22" s="10">
        <v>49.85</v>
      </c>
      <c r="Z22" s="10">
        <v>48.01</v>
      </c>
      <c r="AA22" s="10">
        <v>48.24</v>
      </c>
      <c r="AB22" s="95">
        <v>2962500</v>
      </c>
      <c r="AC22" s="10">
        <v>48.24</v>
      </c>
      <c r="AD22" s="2">
        <f t="shared" si="0"/>
        <v>1.8400000000000034</v>
      </c>
      <c r="AE22" s="138">
        <f t="shared" si="1"/>
        <v>-2.9961793685903793E-2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42676</v>
      </c>
      <c r="X23" s="10">
        <v>49.99</v>
      </c>
      <c r="Y23" s="10">
        <v>51.18</v>
      </c>
      <c r="Z23" s="10">
        <v>49.57</v>
      </c>
      <c r="AA23" s="10">
        <v>49.73</v>
      </c>
      <c r="AB23" s="95">
        <v>2523000</v>
      </c>
      <c r="AC23" s="10">
        <v>49.73</v>
      </c>
      <c r="AD23" s="2">
        <f t="shared" si="0"/>
        <v>1.6099999999999994</v>
      </c>
      <c r="AE23" s="138">
        <f t="shared" si="1"/>
        <v>-1.2705975779233714E-2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42675</v>
      </c>
      <c r="X24" s="10">
        <v>50.95</v>
      </c>
      <c r="Y24" s="10">
        <v>52.67</v>
      </c>
      <c r="Z24" s="10">
        <v>50.12</v>
      </c>
      <c r="AA24" s="10">
        <v>50.37</v>
      </c>
      <c r="AB24" s="95">
        <v>4161900</v>
      </c>
      <c r="AC24" s="10">
        <v>50.37</v>
      </c>
      <c r="AD24" s="2">
        <f t="shared" si="0"/>
        <v>2.5500000000000043</v>
      </c>
      <c r="AE24" s="138">
        <f t="shared" si="1"/>
        <v>-8.0740448995668679E-3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42674</v>
      </c>
      <c r="X25" s="10">
        <v>50.23</v>
      </c>
      <c r="Y25" s="10">
        <v>51.28</v>
      </c>
      <c r="Z25" s="10">
        <v>50.01</v>
      </c>
      <c r="AA25" s="10">
        <v>50.78</v>
      </c>
      <c r="AB25" s="95">
        <v>3686800</v>
      </c>
      <c r="AC25" s="10">
        <v>50.78</v>
      </c>
      <c r="AD25" s="2">
        <f t="shared" si="0"/>
        <v>1.2700000000000031</v>
      </c>
      <c r="AE25" s="138">
        <f t="shared" si="1"/>
        <v>1.3168395849960213E-2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42671</v>
      </c>
      <c r="X26" s="10">
        <v>48.21</v>
      </c>
      <c r="Y26" s="10">
        <v>50.88</v>
      </c>
      <c r="Z26" s="10">
        <v>48.15</v>
      </c>
      <c r="AA26" s="10">
        <v>50.12</v>
      </c>
      <c r="AB26" s="95">
        <v>5553100</v>
      </c>
      <c r="AC26" s="10">
        <v>50.12</v>
      </c>
      <c r="AD26" s="2">
        <f t="shared" si="0"/>
        <v>2.730000000000004</v>
      </c>
      <c r="AE26" s="138">
        <f t="shared" si="1"/>
        <v>4.0481627569026291E-2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42670</v>
      </c>
      <c r="X27" s="10">
        <v>48.77</v>
      </c>
      <c r="Y27" s="10">
        <v>49.04</v>
      </c>
      <c r="Z27" s="10">
        <v>47.97</v>
      </c>
      <c r="AA27" s="10">
        <v>48.17</v>
      </c>
      <c r="AB27" s="95">
        <v>1828600</v>
      </c>
      <c r="AC27" s="10">
        <v>48.17</v>
      </c>
      <c r="AD27" s="2">
        <f t="shared" si="0"/>
        <v>1.0700000000000003</v>
      </c>
      <c r="AE27" s="138">
        <f t="shared" si="1"/>
        <v>-8.0313014827018137E-3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42669</v>
      </c>
      <c r="X28" s="10">
        <v>48.38</v>
      </c>
      <c r="Y28" s="10">
        <v>49.15</v>
      </c>
      <c r="Z28" s="10">
        <v>48.34</v>
      </c>
      <c r="AA28" s="10">
        <v>48.56</v>
      </c>
      <c r="AB28" s="95">
        <v>1427400</v>
      </c>
      <c r="AC28" s="10">
        <v>48.56</v>
      </c>
      <c r="AD28" s="2">
        <f t="shared" si="0"/>
        <v>0.80999999999999517</v>
      </c>
      <c r="AE28" s="138">
        <f t="shared" si="1"/>
        <v>2.0597322348114844E-4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42668</v>
      </c>
      <c r="X29" s="10">
        <v>48.21</v>
      </c>
      <c r="Y29" s="10">
        <v>48.89</v>
      </c>
      <c r="Z29" s="10">
        <v>48.21</v>
      </c>
      <c r="AA29" s="10">
        <v>48.55</v>
      </c>
      <c r="AB29" s="95">
        <v>1495900</v>
      </c>
      <c r="AC29" s="10">
        <v>48.55</v>
      </c>
      <c r="AD29" s="2">
        <f t="shared" si="0"/>
        <v>0.67999999999999972</v>
      </c>
      <c r="AE29" s="138">
        <f t="shared" si="1"/>
        <v>-5.9377559377560285E-3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42667</v>
      </c>
      <c r="X30" s="10">
        <v>49.14</v>
      </c>
      <c r="Y30" s="10">
        <v>49.37</v>
      </c>
      <c r="Z30" s="10">
        <v>48.51</v>
      </c>
      <c r="AA30" s="10">
        <v>48.84</v>
      </c>
      <c r="AB30" s="95">
        <v>1395200</v>
      </c>
      <c r="AC30" s="10">
        <v>48.84</v>
      </c>
      <c r="AD30" s="2">
        <f t="shared" si="0"/>
        <v>0.85999999999999943</v>
      </c>
      <c r="AE30" s="138">
        <f t="shared" si="1"/>
        <v>-2.2471910112359383E-3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42664</v>
      </c>
      <c r="X31" s="10">
        <v>49.01</v>
      </c>
      <c r="Y31" s="10">
        <v>49.03</v>
      </c>
      <c r="Z31" s="10">
        <v>48.11</v>
      </c>
      <c r="AA31" s="10">
        <v>48.95</v>
      </c>
      <c r="AB31" s="95">
        <v>2440300</v>
      </c>
      <c r="AC31" s="10">
        <v>48.95</v>
      </c>
      <c r="AD31" s="2">
        <f t="shared" si="0"/>
        <v>0.92000000000000171</v>
      </c>
      <c r="AE31" s="138">
        <f t="shared" si="1"/>
        <v>-1.310483870967738E-2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42663</v>
      </c>
      <c r="X32" s="10">
        <v>49.95</v>
      </c>
      <c r="Y32" s="10">
        <v>49.95</v>
      </c>
      <c r="Z32" s="10">
        <v>49.17</v>
      </c>
      <c r="AA32" s="10">
        <v>49.6</v>
      </c>
      <c r="AB32" s="95">
        <v>3017900</v>
      </c>
      <c r="AC32" s="10">
        <v>49.6</v>
      </c>
      <c r="AD32" s="2">
        <f t="shared" si="0"/>
        <v>0.78000000000000114</v>
      </c>
      <c r="AE32" s="138">
        <f t="shared" si="1"/>
        <v>-9.9800399201597223E-3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42662</v>
      </c>
      <c r="X33" s="10">
        <v>47.74</v>
      </c>
      <c r="Y33" s="10">
        <v>50.33</v>
      </c>
      <c r="Z33" s="10">
        <v>47.48</v>
      </c>
      <c r="AA33" s="10">
        <v>50.1</v>
      </c>
      <c r="AB33" s="95">
        <v>6570000</v>
      </c>
      <c r="AC33" s="10">
        <v>50.1</v>
      </c>
      <c r="AD33" s="2">
        <f t="shared" si="0"/>
        <v>2.8500000000000014</v>
      </c>
      <c r="AE33" s="138">
        <f t="shared" si="1"/>
        <v>5.4292929292929282E-2</v>
      </c>
    </row>
    <row r="34" spans="1:31" x14ac:dyDescent="0.25">
      <c r="W34" s="133">
        <v>42661</v>
      </c>
      <c r="X34" s="10">
        <v>46.91</v>
      </c>
      <c r="Y34" s="10">
        <v>47.85</v>
      </c>
      <c r="Z34" s="10">
        <v>46.62</v>
      </c>
      <c r="AA34" s="10">
        <v>47.52</v>
      </c>
      <c r="AB34" s="95">
        <v>2491400</v>
      </c>
      <c r="AC34" s="10">
        <v>47.52</v>
      </c>
      <c r="AD34" s="2">
        <f t="shared" si="0"/>
        <v>1.230000000000004</v>
      </c>
      <c r="AE34" s="138">
        <f t="shared" si="1"/>
        <v>2.0837808807733671E-2</v>
      </c>
    </row>
    <row r="35" spans="1:31" x14ac:dyDescent="0.25">
      <c r="L35" t="s">
        <v>218</v>
      </c>
      <c r="M35" s="2">
        <f>M51+K51-F51</f>
        <v>745.43999999999505</v>
      </c>
      <c r="W35" s="133">
        <v>42660</v>
      </c>
      <c r="X35" s="10">
        <v>46.92</v>
      </c>
      <c r="Y35" s="10">
        <v>47.36</v>
      </c>
      <c r="Z35" s="10">
        <v>46.52</v>
      </c>
      <c r="AA35" s="10">
        <v>46.55</v>
      </c>
      <c r="AB35" s="95">
        <v>1641700</v>
      </c>
      <c r="AC35" s="10">
        <v>46.55</v>
      </c>
      <c r="AD35" s="2">
        <f t="shared" si="0"/>
        <v>0.83999999999999631</v>
      </c>
      <c r="AE35" s="138">
        <f t="shared" si="1"/>
        <v>-2.143622722400873E-3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42657</v>
      </c>
      <c r="X36" s="10">
        <v>46.91</v>
      </c>
      <c r="Y36" s="10">
        <v>47.21</v>
      </c>
      <c r="Z36" s="10">
        <v>46.64</v>
      </c>
      <c r="AA36" s="10">
        <v>46.65</v>
      </c>
      <c r="AB36" s="95">
        <v>2434200</v>
      </c>
      <c r="AC36" s="10">
        <v>46.65</v>
      </c>
      <c r="AD36" s="2">
        <f t="shared" si="0"/>
        <v>0.57000000000000028</v>
      </c>
      <c r="AE36" s="138">
        <f t="shared" si="1"/>
        <v>4.2890842805043405E-4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42656</v>
      </c>
      <c r="X37" s="10">
        <v>46.32</v>
      </c>
      <c r="Y37" s="10">
        <v>46.79</v>
      </c>
      <c r="Z37" s="10">
        <v>45.18</v>
      </c>
      <c r="AA37" s="10">
        <v>46.63</v>
      </c>
      <c r="AB37" s="95">
        <v>3130000</v>
      </c>
      <c r="AC37" s="10">
        <v>46.63</v>
      </c>
      <c r="AD37" s="2">
        <f t="shared" si="0"/>
        <v>1.6099999999999994</v>
      </c>
      <c r="AE37" s="138">
        <f t="shared" si="1"/>
        <v>-2.9933718195424008E-3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42655</v>
      </c>
      <c r="X38" s="10">
        <v>45.65</v>
      </c>
      <c r="Y38" s="10">
        <v>47</v>
      </c>
      <c r="Z38" s="10">
        <v>45.45</v>
      </c>
      <c r="AA38" s="10">
        <v>46.77</v>
      </c>
      <c r="AB38" s="95">
        <v>3131000</v>
      </c>
      <c r="AC38" s="10">
        <v>46.77</v>
      </c>
      <c r="AD38" s="2">
        <f t="shared" si="0"/>
        <v>1.5499999999999972</v>
      </c>
      <c r="AE38" s="138">
        <f t="shared" si="1"/>
        <v>2.4534501642935469E-2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42654</v>
      </c>
      <c r="X39" s="10">
        <v>46.44</v>
      </c>
      <c r="Y39" s="10">
        <v>46.77</v>
      </c>
      <c r="Z39" s="10">
        <v>45.47</v>
      </c>
      <c r="AA39" s="10">
        <v>45.65</v>
      </c>
      <c r="AB39" s="95">
        <v>3237400</v>
      </c>
      <c r="AC39" s="10">
        <v>45.65</v>
      </c>
      <c r="AD39" s="2">
        <f t="shared" si="0"/>
        <v>1.3000000000000043</v>
      </c>
      <c r="AE39" s="138">
        <f t="shared" si="1"/>
        <v>-1.6587677725118599E-2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42653</v>
      </c>
      <c r="X40" s="10">
        <v>47.24</v>
      </c>
      <c r="Y40" s="10">
        <v>47.61</v>
      </c>
      <c r="Z40" s="10">
        <v>46.39</v>
      </c>
      <c r="AA40" s="10">
        <v>46.42</v>
      </c>
      <c r="AB40" s="95">
        <v>2204000</v>
      </c>
      <c r="AC40" s="10">
        <v>46.42</v>
      </c>
      <c r="AD40" s="2">
        <f t="shared" si="0"/>
        <v>1.2199999999999989</v>
      </c>
      <c r="AE40" s="138">
        <f t="shared" si="1"/>
        <v>-1.1499148211243648E-2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42650</v>
      </c>
      <c r="X41" s="10">
        <v>47.7</v>
      </c>
      <c r="Y41" s="10">
        <v>47.78</v>
      </c>
      <c r="Z41" s="10">
        <v>46.86</v>
      </c>
      <c r="AA41" s="10">
        <v>46.96</v>
      </c>
      <c r="AB41" s="95">
        <v>2154100</v>
      </c>
      <c r="AC41" s="10">
        <v>46.96</v>
      </c>
      <c r="AD41" s="2">
        <f t="shared" si="0"/>
        <v>0.92000000000000171</v>
      </c>
      <c r="AE41" s="138">
        <f t="shared" si="1"/>
        <v>-1.1784511784511786E-2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42649</v>
      </c>
      <c r="X42" s="10">
        <v>47.01</v>
      </c>
      <c r="Y42" s="10">
        <v>47.73</v>
      </c>
      <c r="Z42" s="10">
        <v>46.68</v>
      </c>
      <c r="AA42" s="10">
        <v>47.52</v>
      </c>
      <c r="AB42" s="95">
        <v>3012200</v>
      </c>
      <c r="AC42" s="10">
        <v>47.52</v>
      </c>
      <c r="AD42" s="2">
        <f t="shared" si="0"/>
        <v>1.0499999999999972</v>
      </c>
      <c r="AE42" s="138">
        <f t="shared" si="1"/>
        <v>1.0848755583918512E-2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50.820000000000007</v>
      </c>
      <c r="T43" s="128" t="s">
        <v>98</v>
      </c>
      <c r="U43" s="98">
        <v>48.59</v>
      </c>
      <c r="W43" s="133">
        <v>42648</v>
      </c>
      <c r="X43" s="10">
        <v>47.38</v>
      </c>
      <c r="Y43" s="10">
        <v>47.44</v>
      </c>
      <c r="Z43" s="10">
        <v>47</v>
      </c>
      <c r="AA43" s="10">
        <v>47.01</v>
      </c>
      <c r="AB43" s="95">
        <v>1834100</v>
      </c>
      <c r="AC43" s="10">
        <v>47.01</v>
      </c>
      <c r="AD43" s="2">
        <f t="shared" si="0"/>
        <v>0.43999999999999773</v>
      </c>
      <c r="AE43" s="138">
        <f t="shared" si="1"/>
        <v>-7.1805702217530021E-3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50.358000000000004</v>
      </c>
      <c r="T44" s="93" t="s">
        <v>99</v>
      </c>
      <c r="U44" s="88">
        <v>48.93</v>
      </c>
      <c r="W44" s="133">
        <v>42647</v>
      </c>
      <c r="X44" s="10">
        <v>46.6</v>
      </c>
      <c r="Y44" s="10">
        <v>47.5</v>
      </c>
      <c r="Z44" s="10">
        <v>46.05</v>
      </c>
      <c r="AA44" s="10">
        <v>47.35</v>
      </c>
      <c r="AB44" s="95">
        <v>2397600</v>
      </c>
      <c r="AC44" s="10">
        <v>47.35</v>
      </c>
      <c r="AD44" s="2">
        <f t="shared" si="0"/>
        <v>1.4500000000000028</v>
      </c>
      <c r="AE44" s="138">
        <f t="shared" si="1"/>
        <v>1.9595176571920891E-2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49.896000000000008</v>
      </c>
      <c r="R45" s="34"/>
      <c r="T45" s="93" t="s">
        <v>100</v>
      </c>
      <c r="U45" s="88" t="s">
        <v>452</v>
      </c>
      <c r="W45" s="133">
        <v>42646</v>
      </c>
      <c r="X45" s="10">
        <v>46.61</v>
      </c>
      <c r="Y45" s="10">
        <v>46.88</v>
      </c>
      <c r="Z45" s="10">
        <v>46.1</v>
      </c>
      <c r="AA45" s="10">
        <v>46.44</v>
      </c>
      <c r="AB45" s="95">
        <v>1746400</v>
      </c>
      <c r="AC45" s="10">
        <v>46.44</v>
      </c>
      <c r="AD45" s="2">
        <f t="shared" si="0"/>
        <v>0.78000000000000114</v>
      </c>
      <c r="AE45" s="138">
        <f t="shared" si="1"/>
        <v>-7.4802308185509814E-3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49.434000000000005</v>
      </c>
      <c r="Q46" s="34"/>
      <c r="R46" s="34"/>
      <c r="T46" s="93" t="s">
        <v>101</v>
      </c>
      <c r="U46" s="88" t="s">
        <v>453</v>
      </c>
      <c r="W46" s="133">
        <v>42643</v>
      </c>
      <c r="X46" s="10">
        <v>46.99</v>
      </c>
      <c r="Y46" s="10">
        <v>47.32</v>
      </c>
      <c r="Z46" s="10">
        <v>46.44</v>
      </c>
      <c r="AA46" s="10">
        <v>46.79</v>
      </c>
      <c r="AB46" s="95">
        <v>2852300</v>
      </c>
      <c r="AC46" s="10">
        <v>46.79</v>
      </c>
      <c r="AD46" s="2">
        <f t="shared" si="0"/>
        <v>0.88000000000000256</v>
      </c>
      <c r="AE46" s="138">
        <f t="shared" si="1"/>
        <v>-1.7068487305311741E-3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48.972000000000008</v>
      </c>
      <c r="Q47" s="34"/>
      <c r="R47" s="34"/>
      <c r="T47" s="93" t="s">
        <v>102</v>
      </c>
      <c r="U47" s="88">
        <v>53.17</v>
      </c>
      <c r="W47" s="133">
        <v>42642</v>
      </c>
      <c r="X47" s="10">
        <v>47.98</v>
      </c>
      <c r="Y47" s="10">
        <v>48.29</v>
      </c>
      <c r="Z47" s="10">
        <v>46.87</v>
      </c>
      <c r="AA47" s="10">
        <v>46.87</v>
      </c>
      <c r="AB47" s="95">
        <v>1778400</v>
      </c>
      <c r="AC47" s="10">
        <v>46.87</v>
      </c>
      <c r="AD47" s="2">
        <f t="shared" si="0"/>
        <v>1.4200000000000017</v>
      </c>
      <c r="AE47" s="138">
        <f t="shared" si="1"/>
        <v>-2.8399668325041594E-2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48.510000000000005</v>
      </c>
      <c r="Q48" s="34"/>
      <c r="R48" s="34"/>
      <c r="T48" s="93" t="s">
        <v>103</v>
      </c>
      <c r="U48" s="88">
        <v>0.10864799999999999</v>
      </c>
      <c r="W48" s="133">
        <v>42641</v>
      </c>
      <c r="X48" s="10">
        <v>48.02</v>
      </c>
      <c r="Y48" s="10">
        <v>48.35</v>
      </c>
      <c r="Z48" s="10">
        <v>47.77</v>
      </c>
      <c r="AA48" s="10">
        <v>48.24</v>
      </c>
      <c r="AB48" s="95">
        <v>1888900</v>
      </c>
      <c r="AC48" s="10">
        <v>48.24</v>
      </c>
      <c r="AD48" s="2">
        <f t="shared" si="0"/>
        <v>0.57999999999999829</v>
      </c>
      <c r="AE48" s="138">
        <f t="shared" si="1"/>
        <v>1.4531866306830565E-3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48.048000000000002</v>
      </c>
      <c r="Q49" s="34"/>
      <c r="R49" s="34"/>
      <c r="T49" s="93" t="s">
        <v>122</v>
      </c>
      <c r="U49" s="88" t="s">
        <v>381</v>
      </c>
      <c r="W49" s="133">
        <v>42640</v>
      </c>
      <c r="X49" s="10">
        <v>47.97</v>
      </c>
      <c r="Y49" s="10">
        <v>48.22</v>
      </c>
      <c r="Z49" s="10">
        <v>47.61</v>
      </c>
      <c r="AA49" s="10">
        <v>48.17</v>
      </c>
      <c r="AB49" s="95">
        <v>1966500</v>
      </c>
      <c r="AC49" s="10">
        <v>48.17</v>
      </c>
      <c r="AD49" s="2">
        <f t="shared" si="0"/>
        <v>0.60999999999999943</v>
      </c>
      <c r="AE49" s="138">
        <f t="shared" si="1"/>
        <v>4.169272461955531E-3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47.586000000000006</v>
      </c>
      <c r="Q50" s="83"/>
      <c r="R50" s="34"/>
      <c r="T50" s="93"/>
      <c r="U50" s="88"/>
      <c r="W50" s="133">
        <v>42639</v>
      </c>
      <c r="X50" s="10">
        <v>50.38</v>
      </c>
      <c r="Y50" s="10">
        <v>50.44</v>
      </c>
      <c r="Z50" s="10">
        <v>47.96</v>
      </c>
      <c r="AA50" s="10">
        <v>47.97</v>
      </c>
      <c r="AB50" s="95">
        <v>4016100</v>
      </c>
      <c r="AC50" s="10">
        <v>47.97</v>
      </c>
      <c r="AD50" s="2">
        <f t="shared" si="0"/>
        <v>2.4799999999999969</v>
      </c>
      <c r="AE50" s="138">
        <f t="shared" si="1"/>
        <v>-5.0287071866957023E-2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47.124000000000002</v>
      </c>
      <c r="Q51" s="83"/>
      <c r="R51" s="34"/>
      <c r="T51" s="93" t="s">
        <v>105</v>
      </c>
      <c r="U51" s="88" t="s">
        <v>454</v>
      </c>
      <c r="W51" s="133">
        <v>42636</v>
      </c>
      <c r="X51" s="10">
        <v>50.07</v>
      </c>
      <c r="Y51" s="10">
        <v>51.06</v>
      </c>
      <c r="Z51" s="10">
        <v>50.07</v>
      </c>
      <c r="AA51" s="10">
        <v>50.51</v>
      </c>
      <c r="AB51" s="95">
        <v>1666500</v>
      </c>
      <c r="AC51" s="10">
        <v>50.51</v>
      </c>
      <c r="AD51" s="2">
        <f t="shared" si="0"/>
        <v>0.99000000000000199</v>
      </c>
      <c r="AE51" s="138">
        <f t="shared" si="1"/>
        <v>7.9824386350029197E-3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46.662000000000006</v>
      </c>
      <c r="Q52" s="83"/>
      <c r="R52" s="34"/>
      <c r="T52" s="93" t="s">
        <v>106</v>
      </c>
      <c r="U52" s="88" t="s">
        <v>224</v>
      </c>
      <c r="W52" s="133">
        <v>42635</v>
      </c>
      <c r="X52" s="10">
        <v>50.05</v>
      </c>
      <c r="Y52" s="10">
        <v>50.41</v>
      </c>
      <c r="Z52" s="10">
        <v>49.78</v>
      </c>
      <c r="AA52" s="10">
        <v>50.11</v>
      </c>
      <c r="AB52" s="95">
        <v>1552100</v>
      </c>
      <c r="AC52" s="10">
        <v>50.11</v>
      </c>
      <c r="AD52" s="2">
        <f t="shared" si="0"/>
        <v>0.62999999999999545</v>
      </c>
      <c r="AE52" s="138">
        <f t="shared" si="1"/>
        <v>5.4173354735151946E-3</v>
      </c>
    </row>
    <row r="53" spans="1:31" x14ac:dyDescent="0.25">
      <c r="O53" s="83">
        <v>1</v>
      </c>
      <c r="P53" s="83">
        <f t="shared" si="7"/>
        <v>46.2</v>
      </c>
      <c r="Q53" s="83"/>
      <c r="R53" s="34"/>
      <c r="T53" s="93" t="s">
        <v>107</v>
      </c>
      <c r="U53" s="90">
        <v>1095252</v>
      </c>
      <c r="W53" s="133">
        <v>42634</v>
      </c>
      <c r="X53" s="10">
        <v>49.22</v>
      </c>
      <c r="Y53" s="10">
        <v>49.88</v>
      </c>
      <c r="Z53" s="10">
        <v>48.88</v>
      </c>
      <c r="AA53" s="10">
        <v>49.84</v>
      </c>
      <c r="AB53" s="95">
        <v>1699100</v>
      </c>
      <c r="AC53" s="10">
        <v>49.84</v>
      </c>
      <c r="AD53" s="2">
        <f t="shared" si="0"/>
        <v>1</v>
      </c>
      <c r="AE53" s="138">
        <f t="shared" si="1"/>
        <v>1.4657980456026287E-2</v>
      </c>
    </row>
    <row r="54" spans="1:31" x14ac:dyDescent="0.25">
      <c r="O54" s="83">
        <v>0.99</v>
      </c>
      <c r="P54" s="83">
        <f t="shared" si="7"/>
        <v>45.738</v>
      </c>
      <c r="Q54" s="83"/>
      <c r="R54" s="34"/>
      <c r="T54" s="93" t="s">
        <v>110</v>
      </c>
      <c r="U54" s="90">
        <v>2835390</v>
      </c>
      <c r="W54" s="133">
        <v>42633</v>
      </c>
      <c r="X54" s="10">
        <v>49.86</v>
      </c>
      <c r="Y54" s="10">
        <v>49.9</v>
      </c>
      <c r="Z54" s="10">
        <v>48.78</v>
      </c>
      <c r="AA54" s="10">
        <v>49.12</v>
      </c>
      <c r="AB54" s="95">
        <v>1756300</v>
      </c>
      <c r="AC54" s="10">
        <v>49.12</v>
      </c>
      <c r="AD54" s="2">
        <f t="shared" si="0"/>
        <v>1.1199999999999974</v>
      </c>
      <c r="AE54" s="138">
        <f t="shared" si="1"/>
        <v>-1.0076582023377689E-2</v>
      </c>
    </row>
    <row r="55" spans="1:31" x14ac:dyDescent="0.25">
      <c r="O55" s="83">
        <v>0.98</v>
      </c>
      <c r="P55" s="83">
        <f t="shared" si="7"/>
        <v>45.276000000000003</v>
      </c>
      <c r="Q55" s="83"/>
      <c r="R55" s="34"/>
      <c r="T55" s="93" t="s">
        <v>108</v>
      </c>
      <c r="U55" s="88" t="s">
        <v>455</v>
      </c>
      <c r="W55" s="133">
        <v>42632</v>
      </c>
      <c r="X55" s="10">
        <v>48.07</v>
      </c>
      <c r="Y55" s="10">
        <v>49.94</v>
      </c>
      <c r="Z55" s="10">
        <v>47.97</v>
      </c>
      <c r="AA55" s="10">
        <v>49.62</v>
      </c>
      <c r="AB55" s="95">
        <v>3371500</v>
      </c>
      <c r="AC55" s="10">
        <v>49.62</v>
      </c>
      <c r="AD55" s="2">
        <f t="shared" si="0"/>
        <v>1.9699999999999989</v>
      </c>
      <c r="AE55" s="138">
        <f t="shared" si="1"/>
        <v>3.699059561128526E-2</v>
      </c>
    </row>
    <row r="56" spans="1:31" x14ac:dyDescent="0.25">
      <c r="O56" s="83">
        <v>0.97</v>
      </c>
      <c r="P56" s="83">
        <f t="shared" si="7"/>
        <v>44.814</v>
      </c>
      <c r="Q56" s="83"/>
      <c r="R56" s="34"/>
      <c r="T56" s="93" t="s">
        <v>111</v>
      </c>
      <c r="U56" s="88">
        <v>11.15</v>
      </c>
      <c r="W56" s="133">
        <v>42629</v>
      </c>
      <c r="X56" s="10">
        <v>47.44</v>
      </c>
      <c r="Y56" s="10">
        <v>47.94</v>
      </c>
      <c r="Z56" s="10">
        <v>47.14</v>
      </c>
      <c r="AA56" s="10">
        <v>47.85</v>
      </c>
      <c r="AB56" s="95">
        <v>4172600</v>
      </c>
      <c r="AC56" s="10">
        <v>47.85</v>
      </c>
      <c r="AD56" s="2">
        <f t="shared" si="0"/>
        <v>0.79999999999999716</v>
      </c>
      <c r="AE56" s="138">
        <f t="shared" si="1"/>
        <v>3.5654362416108754E-3</v>
      </c>
    </row>
    <row r="57" spans="1:31" x14ac:dyDescent="0.25">
      <c r="O57" s="83">
        <v>0.96</v>
      </c>
      <c r="P57" s="83">
        <f t="shared" si="7"/>
        <v>44.352000000000004</v>
      </c>
      <c r="Q57" s="83"/>
      <c r="R57" s="34"/>
      <c r="T57" s="93" t="s">
        <v>112</v>
      </c>
      <c r="U57" s="88">
        <v>4.3899999999999997</v>
      </c>
      <c r="W57" s="133">
        <v>42628</v>
      </c>
      <c r="X57" s="10">
        <v>47.09</v>
      </c>
      <c r="Y57" s="10">
        <v>47.76</v>
      </c>
      <c r="Z57" s="10">
        <v>46.85</v>
      </c>
      <c r="AA57" s="10">
        <v>47.68</v>
      </c>
      <c r="AB57" s="95">
        <v>1823800</v>
      </c>
      <c r="AC57" s="10">
        <v>47.68</v>
      </c>
      <c r="AD57" s="2">
        <f t="shared" si="0"/>
        <v>0.90999999999999659</v>
      </c>
      <c r="AE57" s="138">
        <f t="shared" si="1"/>
        <v>4.0008422825856815E-3</v>
      </c>
    </row>
    <row r="58" spans="1:31" x14ac:dyDescent="0.25">
      <c r="O58" s="83">
        <v>0.95</v>
      </c>
      <c r="P58" s="83">
        <f t="shared" si="7"/>
        <v>43.89</v>
      </c>
      <c r="Q58" s="83"/>
      <c r="R58" s="34"/>
      <c r="T58" s="93" t="s">
        <v>109</v>
      </c>
      <c r="U58" s="88" t="s">
        <v>123</v>
      </c>
      <c r="W58" s="133">
        <v>42627</v>
      </c>
      <c r="X58" s="10">
        <v>47.38</v>
      </c>
      <c r="Y58" s="10">
        <v>47.66</v>
      </c>
      <c r="Z58" s="10">
        <v>46.98</v>
      </c>
      <c r="AA58" s="10">
        <v>47.49</v>
      </c>
      <c r="AB58" s="95">
        <v>1831800</v>
      </c>
      <c r="AC58" s="10">
        <v>47.49</v>
      </c>
      <c r="AD58" s="2">
        <f t="shared" si="0"/>
        <v>0.67999999999999972</v>
      </c>
      <c r="AE58" s="138">
        <f t="shared" si="1"/>
        <v>-2.1052631578943881E-4</v>
      </c>
    </row>
    <row r="59" spans="1:31" x14ac:dyDescent="0.25">
      <c r="O59" s="83">
        <v>0.94</v>
      </c>
      <c r="P59" s="83">
        <f t="shared" si="7"/>
        <v>43.427999999999997</v>
      </c>
      <c r="Q59" s="83"/>
      <c r="W59" s="133">
        <v>42626</v>
      </c>
      <c r="X59" s="10">
        <v>48.09</v>
      </c>
      <c r="Y59" s="10">
        <v>48.24</v>
      </c>
      <c r="Z59" s="10">
        <v>47.01</v>
      </c>
      <c r="AA59" s="10">
        <v>47.5</v>
      </c>
      <c r="AB59" s="95">
        <v>1529800</v>
      </c>
      <c r="AC59" s="10">
        <v>47.5</v>
      </c>
      <c r="AD59" s="2">
        <f t="shared" si="0"/>
        <v>1.230000000000004</v>
      </c>
      <c r="AE59" s="138">
        <f t="shared" si="1"/>
        <v>-1.6766714965845586E-2</v>
      </c>
    </row>
    <row r="60" spans="1:31" x14ac:dyDescent="0.25">
      <c r="O60" s="83">
        <v>0.93</v>
      </c>
      <c r="P60" s="83">
        <f t="shared" si="7"/>
        <v>42.966000000000008</v>
      </c>
      <c r="Q60" s="83"/>
      <c r="W60" s="133">
        <v>42625</v>
      </c>
      <c r="X60" s="10">
        <v>47.46</v>
      </c>
      <c r="Y60" s="10">
        <v>48.54</v>
      </c>
      <c r="Z60" s="10">
        <v>47.3</v>
      </c>
      <c r="AA60" s="10">
        <v>48.31</v>
      </c>
      <c r="AB60" s="95">
        <v>1684100</v>
      </c>
      <c r="AC60" s="10">
        <v>48.31</v>
      </c>
      <c r="AD60" s="2">
        <f t="shared" si="0"/>
        <v>1.240000000000002</v>
      </c>
      <c r="AE60" s="138">
        <f t="shared" si="1"/>
        <v>1.2151686570291309E-2</v>
      </c>
    </row>
    <row r="61" spans="1:31" x14ac:dyDescent="0.25">
      <c r="O61" s="83">
        <v>0.92</v>
      </c>
      <c r="P61" s="83">
        <f t="shared" si="7"/>
        <v>42.504000000000005</v>
      </c>
      <c r="Q61" s="83"/>
      <c r="W61" s="133">
        <v>42622</v>
      </c>
      <c r="X61" s="10">
        <v>49</v>
      </c>
      <c r="Y61" s="10">
        <v>49</v>
      </c>
      <c r="Z61" s="10">
        <v>47.73</v>
      </c>
      <c r="AA61" s="10">
        <v>47.73</v>
      </c>
      <c r="AB61" s="95">
        <v>1990000</v>
      </c>
      <c r="AC61" s="10">
        <v>47.73</v>
      </c>
      <c r="AD61" s="2">
        <f t="shared" si="0"/>
        <v>1.2700000000000031</v>
      </c>
      <c r="AE61" s="138">
        <f t="shared" si="1"/>
        <v>-2.9286150091519358E-2</v>
      </c>
    </row>
    <row r="62" spans="1:31" x14ac:dyDescent="0.25">
      <c r="O62" s="83">
        <v>0.91</v>
      </c>
      <c r="P62" s="83">
        <f t="shared" si="7"/>
        <v>42.042000000000002</v>
      </c>
      <c r="Q62" s="83"/>
      <c r="W62" s="133">
        <v>42621</v>
      </c>
      <c r="X62" s="10">
        <v>49.92</v>
      </c>
      <c r="Y62" s="10">
        <v>49.99</v>
      </c>
      <c r="Z62" s="10">
        <v>49.04</v>
      </c>
      <c r="AA62" s="10">
        <v>49.17</v>
      </c>
      <c r="AB62" s="95">
        <v>2312700</v>
      </c>
      <c r="AC62" s="10">
        <v>49.17</v>
      </c>
      <c r="AD62" s="2">
        <f t="shared" si="0"/>
        <v>0.95000000000000284</v>
      </c>
      <c r="AE62" s="138">
        <f t="shared" si="1"/>
        <v>-1.5024038461538436E-2</v>
      </c>
    </row>
    <row r="63" spans="1:31" x14ac:dyDescent="0.25">
      <c r="O63" s="83">
        <v>0.9</v>
      </c>
      <c r="P63" s="83">
        <f t="shared" si="7"/>
        <v>41.580000000000005</v>
      </c>
      <c r="Q63" s="83"/>
      <c r="W63" s="133">
        <v>42620</v>
      </c>
      <c r="X63" s="10">
        <v>48.87</v>
      </c>
      <c r="Y63" s="10">
        <v>50</v>
      </c>
      <c r="Z63" s="10">
        <v>48.68</v>
      </c>
      <c r="AA63" s="10">
        <v>49.92</v>
      </c>
      <c r="AB63" s="95">
        <v>2832300</v>
      </c>
      <c r="AC63" s="10">
        <v>49.92</v>
      </c>
      <c r="AD63" s="2">
        <f t="shared" si="0"/>
        <v>1.3200000000000003</v>
      </c>
      <c r="AE63" s="138">
        <f t="shared" si="1"/>
        <v>2.4210094378334102E-2</v>
      </c>
    </row>
    <row r="64" spans="1:31" x14ac:dyDescent="0.25">
      <c r="Q64" s="83"/>
      <c r="W64" s="133">
        <v>42619</v>
      </c>
      <c r="X64" s="10">
        <v>49.17</v>
      </c>
      <c r="Y64" s="10">
        <v>49.21</v>
      </c>
      <c r="Z64" s="10">
        <v>48.45</v>
      </c>
      <c r="AA64" s="10">
        <v>48.74</v>
      </c>
      <c r="AB64" s="95">
        <v>1777300</v>
      </c>
      <c r="AC64" s="10">
        <v>48.74</v>
      </c>
      <c r="AD64" s="2">
        <f t="shared" si="0"/>
        <v>0.75999999999999801</v>
      </c>
      <c r="AE64" s="138">
        <f t="shared" si="1"/>
        <v>-9.550904287746409E-3</v>
      </c>
    </row>
    <row r="65" spans="15:31" x14ac:dyDescent="0.25">
      <c r="Q65" s="83"/>
      <c r="W65" s="133">
        <v>42615</v>
      </c>
      <c r="X65" s="10">
        <v>49.48</v>
      </c>
      <c r="Y65" s="10">
        <v>50.36</v>
      </c>
      <c r="Z65" s="10">
        <v>49.16</v>
      </c>
      <c r="AA65" s="10">
        <v>49.21</v>
      </c>
      <c r="AB65" s="95">
        <v>2541800</v>
      </c>
      <c r="AC65" s="10">
        <v>49.21</v>
      </c>
      <c r="AD65" s="2">
        <f t="shared" si="0"/>
        <v>1.2000000000000028</v>
      </c>
      <c r="AE65" s="138">
        <f t="shared" si="1"/>
        <v>-8.2627972591696741E-3</v>
      </c>
    </row>
    <row r="66" spans="15:31" x14ac:dyDescent="0.25">
      <c r="Q66" s="83"/>
      <c r="W66" s="133">
        <v>42614</v>
      </c>
      <c r="X66" s="10">
        <v>48.88</v>
      </c>
      <c r="Y66" s="10">
        <v>49.67</v>
      </c>
      <c r="Z66" s="10">
        <v>48.71</v>
      </c>
      <c r="AA66" s="10">
        <v>49.62</v>
      </c>
      <c r="AB66" s="95">
        <v>1762000</v>
      </c>
      <c r="AC66" s="10">
        <v>49.62</v>
      </c>
      <c r="AD66" s="2">
        <f t="shared" si="0"/>
        <v>0.96000000000000085</v>
      </c>
      <c r="AE66" s="138">
        <f t="shared" si="1"/>
        <v>1.36874361593462E-2</v>
      </c>
    </row>
    <row r="67" spans="15:31" x14ac:dyDescent="0.25">
      <c r="Q67" s="83"/>
      <c r="W67" s="133">
        <v>42613</v>
      </c>
      <c r="X67" s="10">
        <v>49.14</v>
      </c>
      <c r="Y67" s="10">
        <v>49.72</v>
      </c>
      <c r="Z67" s="10">
        <v>48.46</v>
      </c>
      <c r="AA67" s="10">
        <v>48.95</v>
      </c>
      <c r="AB67" s="95">
        <v>2106500</v>
      </c>
      <c r="AC67" s="10">
        <v>48.95</v>
      </c>
      <c r="AD67" s="2">
        <f>Y67-Z67</f>
        <v>1.259999999999998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70.61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70.61</v>
      </c>
      <c r="R4" s="524">
        <v>3.7000000000000002E-3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9" t="s">
        <v>78</v>
      </c>
      <c r="P35" s="619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77.671000000000006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76.9649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76.258800000000008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75.552700000000002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74.846600000000009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74.140500000000003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73.434399999999997</v>
      </c>
      <c r="Q42" s="2"/>
      <c r="T42" s="113" t="s">
        <v>100</v>
      </c>
      <c r="U42" s="106" t="s">
        <v>456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72.728300000000004</v>
      </c>
      <c r="Q43" s="2"/>
      <c r="T43" s="113" t="s">
        <v>101</v>
      </c>
      <c r="U43" s="106" t="s">
        <v>457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72.022199999999998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71.316100000000006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70.61</v>
      </c>
      <c r="Q46" s="2"/>
      <c r="T46" s="113" t="s">
        <v>104</v>
      </c>
      <c r="U46" s="106" t="s">
        <v>389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69.903899999999993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69.197800000000001</v>
      </c>
      <c r="Q48" s="2"/>
      <c r="T48" s="113" t="s">
        <v>105</v>
      </c>
      <c r="U48" s="106" t="s">
        <v>458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68.491699999999994</v>
      </c>
      <c r="T49" s="113" t="s">
        <v>106</v>
      </c>
      <c r="U49" s="106" t="s">
        <v>459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67.785600000000002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67.079499999999996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66.37339999999999</v>
      </c>
      <c r="T52" s="113" t="s">
        <v>108</v>
      </c>
      <c r="U52" s="106" t="s">
        <v>460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65.667299999999997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64.961200000000005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64.255099999999999</v>
      </c>
      <c r="T55" s="113" t="s">
        <v>109</v>
      </c>
      <c r="U55" s="106" t="s">
        <v>461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63.548999999999999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105.6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105.6</v>
      </c>
      <c r="R4" s="524">
        <v>-1.15E-2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116.16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115.104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114.048</v>
      </c>
      <c r="Q45" s="2"/>
      <c r="R45" s="34"/>
      <c r="T45" s="10" t="s">
        <v>100</v>
      </c>
      <c r="U45" s="88" t="s">
        <v>423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112.992</v>
      </c>
      <c r="Q46" s="2"/>
      <c r="R46" s="34"/>
      <c r="T46" s="10" t="s">
        <v>101</v>
      </c>
      <c r="U46" s="88" t="s">
        <v>424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111.93599999999999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110.88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109.824</v>
      </c>
      <c r="Q49" s="2"/>
      <c r="R49" s="34"/>
      <c r="T49" s="10" t="s">
        <v>122</v>
      </c>
      <c r="U49" s="88" t="s">
        <v>366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108.768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107.71199999999999</v>
      </c>
      <c r="Q51" s="2"/>
      <c r="R51" s="34"/>
      <c r="T51" s="10" t="s">
        <v>105</v>
      </c>
      <c r="U51" s="88" t="s">
        <v>425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106.65599999999999</v>
      </c>
      <c r="Q52" s="2"/>
      <c r="R52" s="34"/>
      <c r="T52" s="10" t="s">
        <v>106</v>
      </c>
      <c r="U52" s="88" t="s">
        <v>426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105.6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104.544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103.488</v>
      </c>
      <c r="Q55" s="2"/>
      <c r="R55" s="34"/>
      <c r="T55" s="10" t="s">
        <v>108</v>
      </c>
      <c r="U55" s="88" t="s">
        <v>427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102.43199999999999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101.37599999999999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100.32</v>
      </c>
      <c r="T58" s="10" t="s">
        <v>109</v>
      </c>
      <c r="U58" s="88" t="s">
        <v>428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99.263999999999996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98.207999999999998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97.152000000000001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96.096000000000004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95.039999999999992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164.22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164.22</v>
      </c>
      <c r="R4" s="524">
        <v>8.8000000000000005E-3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9" t="s">
        <v>78</v>
      </c>
      <c r="P41" s="619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180.64200000000002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178.99980000000002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177.35760000000002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175.71540000000002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174.07320000000001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172.43100000000001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170.78880000000001</v>
      </c>
      <c r="Q48" s="2"/>
      <c r="T48" s="136" t="s">
        <v>104</v>
      </c>
      <c r="U48" s="88" t="s">
        <v>391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169.14660000000001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167.5044</v>
      </c>
      <c r="Q50" s="2"/>
      <c r="T50" s="136" t="s">
        <v>105</v>
      </c>
      <c r="U50" s="88" t="s">
        <v>401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165.8622</v>
      </c>
      <c r="Q51" s="2"/>
      <c r="T51" s="136" t="s">
        <v>106</v>
      </c>
      <c r="U51" s="88" t="s">
        <v>358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164.22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162.5778</v>
      </c>
      <c r="Q53" s="2"/>
      <c r="T53" s="136" t="s">
        <v>110</v>
      </c>
      <c r="U53" s="90">
        <v>2701670</v>
      </c>
      <c r="W53" s="133">
        <v>42628</v>
      </c>
      <c r="X53" s="10" t="s">
        <v>327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160.93559999999999</v>
      </c>
      <c r="Q54" s="2"/>
      <c r="T54" s="136" t="s">
        <v>108</v>
      </c>
      <c r="U54" s="88" t="s">
        <v>462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159.29339999999999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157.65119999999999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156.00899999999999</v>
      </c>
      <c r="T57" s="136" t="s">
        <v>109</v>
      </c>
      <c r="U57" s="88" t="s">
        <v>463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154.36679999999998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152.72460000000001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151.08240000000001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149.4402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147.798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69.27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69.27</v>
      </c>
      <c r="R4" s="524">
        <v>1.17E-2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9" t="s">
        <v>78</v>
      </c>
      <c r="P40" s="619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76.197000000000003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75.504300000000001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74.811599999999999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74.118899999999996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73.426199999999994</v>
      </c>
      <c r="Q45" s="2"/>
      <c r="T45" s="93" t="s">
        <v>100</v>
      </c>
      <c r="U45" s="88" t="s">
        <v>592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72.733499999999992</v>
      </c>
      <c r="Q46" s="2"/>
      <c r="T46" s="93" t="s">
        <v>101</v>
      </c>
      <c r="U46" s="88" t="s">
        <v>593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72.040800000000004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71.348100000000002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70.6554</v>
      </c>
      <c r="Q49" s="2"/>
      <c r="T49" s="93" t="s">
        <v>122</v>
      </c>
      <c r="U49" s="88" t="s">
        <v>370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69.962699999999998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69.27</v>
      </c>
      <c r="Q51" s="2"/>
      <c r="T51" s="93" t="s">
        <v>105</v>
      </c>
      <c r="U51" s="88" t="s">
        <v>594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68.577299999999994</v>
      </c>
      <c r="Q52" s="2"/>
      <c r="T52" s="93" t="s">
        <v>106</v>
      </c>
      <c r="U52" s="88" t="s">
        <v>595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67.884599999999992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67.19189999999999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66.499199999999988</v>
      </c>
      <c r="T55" s="93" t="s">
        <v>108</v>
      </c>
      <c r="U55" s="88" t="s">
        <v>596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65.8065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65.113799999999998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64.421099999999996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63.728400000000001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63.035699999999999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62.342999999999996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8" t="s">
        <v>201</v>
      </c>
      <c r="B94" s="489"/>
      <c r="C94" s="490">
        <f>SumByColor($A$19,C77:C92)</f>
        <v>0</v>
      </c>
      <c r="D94" s="490"/>
      <c r="E94" s="490"/>
      <c r="F94" s="491">
        <f>SumByColor($A$19,F77:F92)</f>
        <v>0</v>
      </c>
      <c r="G94" s="490"/>
      <c r="H94" s="490">
        <f>SumByColor($A$19,H78:H92)</f>
        <v>0</v>
      </c>
      <c r="I94" s="490"/>
      <c r="J94" s="490"/>
      <c r="K94" s="491">
        <f>SumByColor($A$19,K78:K92)</f>
        <v>0</v>
      </c>
      <c r="L94" s="490"/>
      <c r="M94" s="49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42706</v>
      </c>
      <c r="X2" s="10">
        <v>71.19</v>
      </c>
      <c r="Y2" s="10">
        <v>71.680000000000007</v>
      </c>
      <c r="Z2" s="10">
        <v>70.739999999999995</v>
      </c>
      <c r="AA2" s="10">
        <v>70.83</v>
      </c>
      <c r="AB2" s="95">
        <v>2362700</v>
      </c>
      <c r="AC2" s="10">
        <v>70.83</v>
      </c>
      <c r="AD2" s="2">
        <f>Y2-Z2</f>
        <v>0.94000000000001194</v>
      </c>
      <c r="AE2" s="138">
        <f>AC2/AC3-1</f>
        <v>-1.4098406880024283E-3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42705</v>
      </c>
      <c r="X3" s="10">
        <v>70.94</v>
      </c>
      <c r="Y3" s="10">
        <v>71.89</v>
      </c>
      <c r="Z3" s="10">
        <v>70.66</v>
      </c>
      <c r="AA3" s="10">
        <v>70.930000000000007</v>
      </c>
      <c r="AB3" s="95">
        <v>3313400</v>
      </c>
      <c r="AC3" s="10">
        <v>70.930000000000007</v>
      </c>
      <c r="AD3" s="2">
        <f t="shared" ref="AD3:AD66" si="0">Y3-Z3</f>
        <v>1.230000000000004</v>
      </c>
      <c r="AE3" s="138">
        <f t="shared" ref="AE3:AE66" si="1">AC3/AC4-1</f>
        <v>-1.126601887058154E-3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70.83</v>
      </c>
      <c r="R4" s="556">
        <v>-1.4E-3</v>
      </c>
      <c r="T4" s="163">
        <v>42627</v>
      </c>
      <c r="U4" s="1" t="s">
        <v>307</v>
      </c>
      <c r="W4" s="133">
        <v>42704</v>
      </c>
      <c r="X4" s="10">
        <v>71.02</v>
      </c>
      <c r="Y4" s="10">
        <v>71.569999999999993</v>
      </c>
      <c r="Z4" s="10">
        <v>70.77</v>
      </c>
      <c r="AA4" s="10">
        <v>71.010000000000005</v>
      </c>
      <c r="AB4" s="95">
        <v>4722100</v>
      </c>
      <c r="AC4" s="10">
        <v>71.010000000000005</v>
      </c>
      <c r="AD4" s="2">
        <f t="shared" si="0"/>
        <v>0.79999999999999716</v>
      </c>
      <c r="AE4" s="138">
        <f t="shared" si="1"/>
        <v>2.8172982110175049E-4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7083</v>
      </c>
      <c r="T5" t="s">
        <v>328</v>
      </c>
      <c r="W5" s="133">
        <v>42703</v>
      </c>
      <c r="X5" s="10">
        <v>71.510000000000005</v>
      </c>
      <c r="Y5" s="10">
        <v>71.78</v>
      </c>
      <c r="Z5" s="10">
        <v>70.44</v>
      </c>
      <c r="AA5" s="10">
        <v>70.989999999999995</v>
      </c>
      <c r="AB5" s="95">
        <v>3994700</v>
      </c>
      <c r="AC5" s="10">
        <v>70.989999999999995</v>
      </c>
      <c r="AD5" s="2">
        <f t="shared" si="0"/>
        <v>1.3400000000000034</v>
      </c>
      <c r="AE5" s="138">
        <f t="shared" si="1"/>
        <v>-8.1039541707419449E-3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42702</v>
      </c>
      <c r="X6" s="10">
        <v>71.33</v>
      </c>
      <c r="Y6" s="10">
        <v>71.95</v>
      </c>
      <c r="Z6" s="10">
        <v>70.900000000000006</v>
      </c>
      <c r="AA6" s="10">
        <v>71.569999999999993</v>
      </c>
      <c r="AB6" s="95">
        <v>3002200</v>
      </c>
      <c r="AC6" s="10">
        <v>71.569999999999993</v>
      </c>
      <c r="AD6" s="2">
        <f t="shared" si="0"/>
        <v>1.0499999999999972</v>
      </c>
      <c r="AE6" s="138">
        <f t="shared" si="1"/>
        <v>6.4688510757979767E-3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266.85999999999876</v>
      </c>
      <c r="R7">
        <v>100</v>
      </c>
      <c r="W7" s="133">
        <v>42699</v>
      </c>
      <c r="X7" s="10">
        <v>70.959999999999994</v>
      </c>
      <c r="Y7" s="10">
        <v>71.84</v>
      </c>
      <c r="Z7" s="10">
        <v>70.37</v>
      </c>
      <c r="AA7" s="10">
        <v>71.11</v>
      </c>
      <c r="AB7" s="95">
        <v>1035100</v>
      </c>
      <c r="AC7" s="10">
        <v>71.11</v>
      </c>
      <c r="AD7" s="2">
        <f t="shared" si="0"/>
        <v>1.4699999999999989</v>
      </c>
      <c r="AE7" s="138">
        <f t="shared" si="1"/>
        <v>7.9376328844791288E-3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-224.09000000000015</v>
      </c>
      <c r="W8" s="133">
        <v>42697</v>
      </c>
      <c r="X8" s="10">
        <v>69.790000000000006</v>
      </c>
      <c r="Y8" s="10">
        <v>70.58</v>
      </c>
      <c r="Z8" s="10">
        <v>69.64</v>
      </c>
      <c r="AA8" s="10">
        <v>70.55</v>
      </c>
      <c r="AB8" s="95">
        <v>1806400</v>
      </c>
      <c r="AC8" s="10">
        <v>70.55</v>
      </c>
      <c r="AD8" s="2">
        <f t="shared" si="0"/>
        <v>0.93999999999999773</v>
      </c>
      <c r="AE8" s="138">
        <f t="shared" si="1"/>
        <v>5.9888777983745367E-3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-3.0667475013993282E-2</v>
      </c>
      <c r="W9" s="133">
        <v>42696</v>
      </c>
      <c r="X9" s="10">
        <v>70.16</v>
      </c>
      <c r="Y9" s="10">
        <v>70.41</v>
      </c>
      <c r="Z9" s="10">
        <v>69.349999999999994</v>
      </c>
      <c r="AA9" s="10">
        <v>70.13</v>
      </c>
      <c r="AB9" s="95">
        <v>2711400</v>
      </c>
      <c r="AC9" s="10">
        <v>70.13</v>
      </c>
      <c r="AD9" s="2">
        <f t="shared" si="0"/>
        <v>1.0600000000000023</v>
      </c>
      <c r="AE9" s="138">
        <f t="shared" si="1"/>
        <v>-1.708185053380884E-3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42695</v>
      </c>
      <c r="X10" s="10">
        <v>70.849999999999994</v>
      </c>
      <c r="Y10" s="10">
        <v>71.17</v>
      </c>
      <c r="Z10" s="10">
        <v>69.95</v>
      </c>
      <c r="AA10" s="10">
        <v>70.25</v>
      </c>
      <c r="AB10" s="95">
        <v>3705800</v>
      </c>
      <c r="AC10" s="10">
        <v>70.25</v>
      </c>
      <c r="AD10" s="2">
        <f t="shared" si="0"/>
        <v>1.2199999999999989</v>
      </c>
      <c r="AE10" s="138">
        <f t="shared" si="1"/>
        <v>-7.3477462201497756E-3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42692</v>
      </c>
      <c r="X11" s="10">
        <v>71.53</v>
      </c>
      <c r="Y11" s="10">
        <v>71.59</v>
      </c>
      <c r="Z11" s="10">
        <v>70.650000000000006</v>
      </c>
      <c r="AA11" s="10">
        <v>70.77</v>
      </c>
      <c r="AB11" s="95">
        <v>2594400</v>
      </c>
      <c r="AC11" s="10">
        <v>70.77</v>
      </c>
      <c r="AD11" s="2">
        <f t="shared" si="0"/>
        <v>0.93999999999999773</v>
      </c>
      <c r="AE11" s="138">
        <f t="shared" si="1"/>
        <v>-1.2144053601340077E-2</v>
      </c>
    </row>
    <row r="12" spans="1:31" x14ac:dyDescent="0.25">
      <c r="H12" s="72"/>
      <c r="W12" s="133">
        <v>42691</v>
      </c>
      <c r="X12" s="10">
        <v>71.19</v>
      </c>
      <c r="Y12" s="10">
        <v>72.09</v>
      </c>
      <c r="Z12" s="10">
        <v>70.989999999999995</v>
      </c>
      <c r="AA12" s="10">
        <v>71.64</v>
      </c>
      <c r="AB12" s="95">
        <v>2343400</v>
      </c>
      <c r="AC12" s="10">
        <v>71.64</v>
      </c>
      <c r="AD12" s="2">
        <f t="shared" si="0"/>
        <v>1.1000000000000085</v>
      </c>
      <c r="AE12" s="138">
        <f t="shared" si="1"/>
        <v>1.14358322744601E-2</v>
      </c>
    </row>
    <row r="13" spans="1:31" x14ac:dyDescent="0.25">
      <c r="H13" s="72"/>
      <c r="W13" s="133">
        <v>42690</v>
      </c>
      <c r="X13" s="10">
        <v>71.13</v>
      </c>
      <c r="Y13" s="10">
        <v>71.959999999999994</v>
      </c>
      <c r="Z13" s="10">
        <v>70.67</v>
      </c>
      <c r="AA13" s="10">
        <v>70.83</v>
      </c>
      <c r="AB13" s="95">
        <v>2360400</v>
      </c>
      <c r="AC13" s="10">
        <v>70.83</v>
      </c>
      <c r="AD13" s="2">
        <f t="shared" si="0"/>
        <v>1.289999999999992</v>
      </c>
      <c r="AE13" s="138">
        <f t="shared" si="1"/>
        <v>-7.8442358873792584E-3</v>
      </c>
    </row>
    <row r="14" spans="1:31" x14ac:dyDescent="0.25">
      <c r="H14" s="72"/>
      <c r="W14" s="133">
        <v>42689</v>
      </c>
      <c r="X14" s="10">
        <v>72.53</v>
      </c>
      <c r="Y14" s="10">
        <v>72.819999999999993</v>
      </c>
      <c r="Z14" s="10">
        <v>71.2</v>
      </c>
      <c r="AA14" s="10">
        <v>71.39</v>
      </c>
      <c r="AB14" s="95">
        <v>4434900</v>
      </c>
      <c r="AC14" s="10">
        <v>71.39</v>
      </c>
      <c r="AD14" s="2">
        <f t="shared" si="0"/>
        <v>1.6199999999999903</v>
      </c>
      <c r="AE14" s="138">
        <f t="shared" si="1"/>
        <v>-1.3268832066344105E-2</v>
      </c>
    </row>
    <row r="15" spans="1:31" x14ac:dyDescent="0.25">
      <c r="H15" s="72"/>
      <c r="W15" s="133">
        <v>42688</v>
      </c>
      <c r="X15" s="10">
        <v>71.45</v>
      </c>
      <c r="Y15" s="10">
        <v>72.81</v>
      </c>
      <c r="Z15" s="10">
        <v>71.16</v>
      </c>
      <c r="AA15" s="10">
        <v>72.349999999999994</v>
      </c>
      <c r="AB15" s="95">
        <v>3133600</v>
      </c>
      <c r="AC15" s="10">
        <v>72.349999999999994</v>
      </c>
      <c r="AD15" s="2">
        <f t="shared" si="0"/>
        <v>1.6500000000000057</v>
      </c>
      <c r="AE15" s="138">
        <f t="shared" si="1"/>
        <v>1.3731259632898896E-2</v>
      </c>
    </row>
    <row r="16" spans="1:31" x14ac:dyDescent="0.25">
      <c r="H16" s="72"/>
      <c r="W16" s="133">
        <v>42685</v>
      </c>
      <c r="X16" s="10">
        <v>71.42</v>
      </c>
      <c r="Y16" s="10">
        <v>71.86</v>
      </c>
      <c r="Z16" s="10">
        <v>70.39</v>
      </c>
      <c r="AA16" s="10">
        <v>71.37</v>
      </c>
      <c r="AB16" s="95">
        <v>3162400</v>
      </c>
      <c r="AC16" s="10">
        <v>71.37</v>
      </c>
      <c r="AD16" s="2">
        <f t="shared" si="0"/>
        <v>1.4699999999999989</v>
      </c>
      <c r="AE16" s="138">
        <f t="shared" si="1"/>
        <v>-4.8800892359174286E-3</v>
      </c>
    </row>
    <row r="17" spans="1:31" x14ac:dyDescent="0.25">
      <c r="H17" s="72"/>
      <c r="W17" s="133">
        <v>42684</v>
      </c>
      <c r="X17" s="10">
        <v>69.760000000000005</v>
      </c>
      <c r="Y17" s="10">
        <v>71.97</v>
      </c>
      <c r="Z17" s="10">
        <v>69.760000000000005</v>
      </c>
      <c r="AA17" s="10">
        <v>71.72</v>
      </c>
      <c r="AB17" s="95">
        <v>5995300</v>
      </c>
      <c r="AC17" s="10">
        <v>71.72</v>
      </c>
      <c r="AD17" s="2">
        <f t="shared" si="0"/>
        <v>2.2099999999999937</v>
      </c>
      <c r="AE17" s="138">
        <f t="shared" si="1"/>
        <v>3.5667870036101057E-2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42683</v>
      </c>
      <c r="X18" s="10">
        <v>68.53</v>
      </c>
      <c r="Y18" s="10">
        <v>71.72</v>
      </c>
      <c r="Z18" s="10">
        <v>65.72</v>
      </c>
      <c r="AA18" s="10">
        <v>69.25</v>
      </c>
      <c r="AB18" s="95">
        <v>6743900</v>
      </c>
      <c r="AC18" s="10">
        <v>69.25</v>
      </c>
      <c r="AD18" s="2">
        <f t="shared" si="0"/>
        <v>6</v>
      </c>
      <c r="AE18" s="138">
        <f t="shared" si="1"/>
        <v>5.9678653404743764E-2</v>
      </c>
    </row>
    <row r="19" spans="1:31" ht="15.75" thickBot="1" x14ac:dyDescent="0.3">
      <c r="A19" s="358" t="s">
        <v>201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1772</v>
      </c>
      <c r="L19" s="360"/>
      <c r="M19" s="361">
        <f t="shared" ref="M19" si="2">SumByColor($A$19,M2:M17)</f>
        <v>0</v>
      </c>
      <c r="W19" s="133">
        <v>42682</v>
      </c>
      <c r="X19" s="10">
        <v>64.459999999999994</v>
      </c>
      <c r="Y19" s="10">
        <v>65.64</v>
      </c>
      <c r="Z19" s="10">
        <v>62.7</v>
      </c>
      <c r="AA19" s="10">
        <v>65.349999999999994</v>
      </c>
      <c r="AB19" s="95">
        <v>5771100</v>
      </c>
      <c r="AC19" s="10">
        <v>65.349999999999994</v>
      </c>
      <c r="AD19" s="2">
        <f t="shared" si="0"/>
        <v>2.9399999999999977</v>
      </c>
      <c r="AE19" s="138">
        <f t="shared" si="1"/>
        <v>-9.8484848484848841E-3</v>
      </c>
    </row>
    <row r="20" spans="1:31" x14ac:dyDescent="0.25">
      <c r="W20" s="133">
        <v>42681</v>
      </c>
      <c r="X20" s="10">
        <v>66.23</v>
      </c>
      <c r="Y20" s="10">
        <v>66.39</v>
      </c>
      <c r="Z20" s="10">
        <v>65.38</v>
      </c>
      <c r="AA20" s="10">
        <v>66</v>
      </c>
      <c r="AB20" s="95">
        <v>3356900</v>
      </c>
      <c r="AC20" s="10">
        <v>66</v>
      </c>
      <c r="AD20" s="2">
        <f t="shared" si="0"/>
        <v>1.0100000000000051</v>
      </c>
      <c r="AE20" s="138">
        <f t="shared" si="1"/>
        <v>1.2735921436243691E-2</v>
      </c>
    </row>
    <row r="21" spans="1:31" x14ac:dyDescent="0.25">
      <c r="W21" s="133">
        <v>42678</v>
      </c>
      <c r="X21" s="10">
        <v>65.58</v>
      </c>
      <c r="Y21" s="10">
        <v>66.010000000000005</v>
      </c>
      <c r="Z21" s="10">
        <v>64.77</v>
      </c>
      <c r="AA21" s="10">
        <v>65.17</v>
      </c>
      <c r="AB21" s="95">
        <v>5803600</v>
      </c>
      <c r="AC21" s="10">
        <v>65.17</v>
      </c>
      <c r="AD21" s="2">
        <f t="shared" si="0"/>
        <v>1.2400000000000091</v>
      </c>
      <c r="AE21" s="138">
        <f t="shared" si="1"/>
        <v>-3.2119914346894207E-3</v>
      </c>
    </row>
    <row r="22" spans="1:31" x14ac:dyDescent="0.25">
      <c r="W22" s="133">
        <v>42677</v>
      </c>
      <c r="X22" s="10">
        <v>69.010000000000005</v>
      </c>
      <c r="Y22" s="10">
        <v>69.55</v>
      </c>
      <c r="Z22" s="10">
        <v>65.02</v>
      </c>
      <c r="AA22" s="10">
        <v>65.38</v>
      </c>
      <c r="AB22" s="95">
        <v>5542100</v>
      </c>
      <c r="AC22" s="10">
        <v>65.38</v>
      </c>
      <c r="AD22" s="2">
        <f t="shared" si="0"/>
        <v>4.5300000000000011</v>
      </c>
      <c r="AE22" s="138">
        <f t="shared" si="1"/>
        <v>-4.7771628313428516E-2</v>
      </c>
    </row>
    <row r="23" spans="1:31" x14ac:dyDescent="0.25">
      <c r="W23" s="133">
        <v>42676</v>
      </c>
      <c r="X23" s="10">
        <v>67.09</v>
      </c>
      <c r="Y23" s="10">
        <v>68.95</v>
      </c>
      <c r="Z23" s="10">
        <v>66.92</v>
      </c>
      <c r="AA23" s="10">
        <v>68.66</v>
      </c>
      <c r="AB23" s="95">
        <v>4877800</v>
      </c>
      <c r="AC23" s="10">
        <v>68.66</v>
      </c>
      <c r="AD23" s="2">
        <f t="shared" si="0"/>
        <v>2.0300000000000011</v>
      </c>
      <c r="AE23" s="138">
        <f t="shared" si="1"/>
        <v>2.646135446255049E-2</v>
      </c>
    </row>
    <row r="24" spans="1:31" x14ac:dyDescent="0.25">
      <c r="B24" s="382" t="s">
        <v>114</v>
      </c>
      <c r="C24" s="383" t="s">
        <v>149</v>
      </c>
      <c r="D24" s="384" t="s">
        <v>148</v>
      </c>
      <c r="E24" s="384" t="s">
        <v>150</v>
      </c>
      <c r="F24" s="384" t="s">
        <v>65</v>
      </c>
      <c r="G24" s="384" t="s">
        <v>154</v>
      </c>
      <c r="H24" s="385" t="s">
        <v>88</v>
      </c>
      <c r="I24" s="384" t="s">
        <v>158</v>
      </c>
      <c r="W24" s="133">
        <v>42675</v>
      </c>
      <c r="X24" s="10">
        <v>68.53</v>
      </c>
      <c r="Y24" s="10">
        <v>68.900000000000006</v>
      </c>
      <c r="Z24" s="10">
        <v>66.33</v>
      </c>
      <c r="AA24" s="10">
        <v>66.89</v>
      </c>
      <c r="AB24" s="95">
        <v>6047400</v>
      </c>
      <c r="AC24" s="10">
        <v>66.89</v>
      </c>
      <c r="AD24" s="2">
        <f t="shared" si="0"/>
        <v>2.5700000000000074</v>
      </c>
      <c r="AE24" s="138">
        <f t="shared" si="1"/>
        <v>-2.6204687727471199E-2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3">C25*(E25-D25)</f>
        <v>-25.199999999999676</v>
      </c>
      <c r="G25" s="384">
        <f t="shared" ref="G25:G37" si="4">D25*C25</f>
        <v>2380.5</v>
      </c>
      <c r="H25" s="385">
        <f t="shared" ref="H25:H37" si="5">(E25-D25)/D25</f>
        <v>-1.0586011342154875E-2</v>
      </c>
      <c r="I25" s="384"/>
      <c r="W25" s="133">
        <v>42674</v>
      </c>
      <c r="X25" s="10">
        <v>68.53</v>
      </c>
      <c r="Y25" s="10">
        <v>71.13</v>
      </c>
      <c r="Z25" s="10">
        <v>67.84</v>
      </c>
      <c r="AA25" s="10">
        <v>68.69</v>
      </c>
      <c r="AB25" s="95">
        <v>7407200</v>
      </c>
      <c r="AC25" s="10">
        <v>68.69</v>
      </c>
      <c r="AD25" s="2">
        <f t="shared" si="0"/>
        <v>3.289999999999992</v>
      </c>
      <c r="AE25" s="138">
        <f t="shared" si="1"/>
        <v>1.7629629629629662E-2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3"/>
        <v>-55.199999999999676</v>
      </c>
      <c r="G26" s="384">
        <f t="shared" si="4"/>
        <v>2380.5</v>
      </c>
      <c r="H26" s="385">
        <f t="shared" si="5"/>
        <v>-2.3188405797101314E-2</v>
      </c>
      <c r="I26" s="384"/>
      <c r="W26" s="133">
        <v>42671</v>
      </c>
      <c r="X26" s="10">
        <v>65.069999999999993</v>
      </c>
      <c r="Y26" s="10">
        <v>68.900000000000006</v>
      </c>
      <c r="Z26" s="10">
        <v>63.26</v>
      </c>
      <c r="AA26" s="10">
        <v>67.5</v>
      </c>
      <c r="AB26" s="95">
        <v>13666700</v>
      </c>
      <c r="AC26" s="10">
        <v>67.5</v>
      </c>
      <c r="AD26" s="2">
        <f t="shared" si="0"/>
        <v>5.6400000000000077</v>
      </c>
      <c r="AE26" s="138">
        <f t="shared" si="1"/>
        <v>-9.7593582887700481E-2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3"/>
        <v>21.999999999999886</v>
      </c>
      <c r="G27" s="384">
        <f t="shared" si="4"/>
        <v>3905.5</v>
      </c>
      <c r="H27" s="385">
        <f t="shared" si="5"/>
        <v>5.6330815516578894E-3</v>
      </c>
      <c r="I27" s="384"/>
      <c r="W27" s="133">
        <v>42670</v>
      </c>
      <c r="X27" s="10">
        <v>74.69</v>
      </c>
      <c r="Y27" s="10">
        <v>75.180000000000007</v>
      </c>
      <c r="Z27" s="10">
        <v>74.3</v>
      </c>
      <c r="AA27" s="10">
        <v>74.8</v>
      </c>
      <c r="AB27" s="95">
        <v>1757000</v>
      </c>
      <c r="AC27" s="10">
        <v>74.8</v>
      </c>
      <c r="AD27" s="2">
        <f t="shared" si="0"/>
        <v>0.88000000000000966</v>
      </c>
      <c r="AE27" s="138">
        <f t="shared" si="1"/>
        <v>5.3763440860215006E-3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3"/>
        <v>-63.000000000000256</v>
      </c>
      <c r="G28" s="384">
        <f t="shared" si="4"/>
        <v>3905.5</v>
      </c>
      <c r="H28" s="385">
        <f t="shared" si="5"/>
        <v>-1.6131097170656833E-2</v>
      </c>
      <c r="I28" s="384"/>
      <c r="W28" s="133">
        <v>42669</v>
      </c>
      <c r="X28" s="10">
        <v>74.56</v>
      </c>
      <c r="Y28" s="10">
        <v>74.87</v>
      </c>
      <c r="Z28" s="10">
        <v>73.5</v>
      </c>
      <c r="AA28" s="10">
        <v>74.400000000000006</v>
      </c>
      <c r="AB28" s="95">
        <v>2151600</v>
      </c>
      <c r="AC28" s="10">
        <v>74.400000000000006</v>
      </c>
      <c r="AD28" s="2">
        <f t="shared" si="0"/>
        <v>1.3700000000000045</v>
      </c>
      <c r="AE28" s="138">
        <f t="shared" si="1"/>
        <v>-6.8081698037644189E-3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3"/>
        <v>-68.999999999999773</v>
      </c>
      <c r="G29" s="384">
        <f t="shared" si="4"/>
        <v>3905.5</v>
      </c>
      <c r="H29" s="385">
        <f t="shared" si="5"/>
        <v>-1.7667392139290687E-2</v>
      </c>
      <c r="I29" s="384"/>
      <c r="W29" s="133">
        <v>42668</v>
      </c>
      <c r="X29" s="10">
        <v>75.33</v>
      </c>
      <c r="Y29" s="10">
        <v>75.33</v>
      </c>
      <c r="Z29" s="10">
        <v>74.34</v>
      </c>
      <c r="AA29" s="10">
        <v>74.91</v>
      </c>
      <c r="AB29" s="95">
        <v>2252200</v>
      </c>
      <c r="AC29" s="10">
        <v>74.91</v>
      </c>
      <c r="AD29" s="2">
        <f t="shared" si="0"/>
        <v>0.98999999999999488</v>
      </c>
      <c r="AE29" s="138">
        <f t="shared" si="1"/>
        <v>-9.2580346515012124E-3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3"/>
        <v>2.0000000000003126</v>
      </c>
      <c r="G30" s="384">
        <f t="shared" si="4"/>
        <v>3905.5</v>
      </c>
      <c r="H30" s="385">
        <f t="shared" si="5"/>
        <v>5.1209832287807259E-4</v>
      </c>
      <c r="I30" s="384"/>
      <c r="W30" s="133">
        <v>42667</v>
      </c>
      <c r="X30" s="10">
        <v>75.58</v>
      </c>
      <c r="Y30" s="10">
        <v>76.349999999999994</v>
      </c>
      <c r="Z30" s="10">
        <v>75.55</v>
      </c>
      <c r="AA30" s="10">
        <v>75.61</v>
      </c>
      <c r="AB30" s="95">
        <v>1427700</v>
      </c>
      <c r="AC30" s="10">
        <v>75.61</v>
      </c>
      <c r="AD30" s="2">
        <f t="shared" si="0"/>
        <v>0.79999999999999716</v>
      </c>
      <c r="AE30" s="138">
        <f t="shared" si="1"/>
        <v>6.1210911510312105E-3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3"/>
        <v>38.710000000000022</v>
      </c>
      <c r="G31" s="384">
        <f t="shared" si="4"/>
        <v>1929.29</v>
      </c>
      <c r="H31" s="385">
        <f t="shared" si="5"/>
        <v>2.0064376013974063E-2</v>
      </c>
      <c r="I31" s="384"/>
      <c r="W31" s="133">
        <v>42664</v>
      </c>
      <c r="X31" s="10">
        <v>75.150000000000006</v>
      </c>
      <c r="Y31" s="10">
        <v>75.209999999999994</v>
      </c>
      <c r="Z31" s="10">
        <v>74.540000000000006</v>
      </c>
      <c r="AA31" s="10">
        <v>75.150000000000006</v>
      </c>
      <c r="AB31" s="95">
        <v>1689600</v>
      </c>
      <c r="AC31" s="10">
        <v>75.150000000000006</v>
      </c>
      <c r="AD31" s="2">
        <f t="shared" si="0"/>
        <v>0.66999999999998749</v>
      </c>
      <c r="AE31" s="138">
        <f t="shared" si="1"/>
        <v>-5.689335803122475E-3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3"/>
        <v>81.210000000000093</v>
      </c>
      <c r="G32" s="384">
        <f t="shared" si="4"/>
        <v>1929.29</v>
      </c>
      <c r="H32" s="385">
        <f t="shared" si="5"/>
        <v>4.209320527240596E-2</v>
      </c>
      <c r="I32" s="384"/>
      <c r="W32" s="133">
        <v>42663</v>
      </c>
      <c r="X32" s="10">
        <v>75.239999999999995</v>
      </c>
      <c r="Y32" s="10">
        <v>75.73</v>
      </c>
      <c r="Z32" s="10">
        <v>75.05</v>
      </c>
      <c r="AA32" s="10">
        <v>75.58</v>
      </c>
      <c r="AB32" s="95">
        <v>1209100</v>
      </c>
      <c r="AC32" s="10">
        <v>75.58</v>
      </c>
      <c r="AD32" s="2">
        <f t="shared" si="0"/>
        <v>0.68000000000000682</v>
      </c>
      <c r="AE32" s="138">
        <f t="shared" si="1"/>
        <v>4.919558569339344E-3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3"/>
        <v>25.710000000000122</v>
      </c>
      <c r="G33" s="384">
        <f t="shared" si="4"/>
        <v>1929.29</v>
      </c>
      <c r="H33" s="385">
        <f t="shared" si="5"/>
        <v>1.3326145887865548E-2</v>
      </c>
      <c r="I33" s="384"/>
      <c r="W33" s="133">
        <v>42662</v>
      </c>
      <c r="X33" s="10">
        <v>75.739999999999995</v>
      </c>
      <c r="Y33" s="10">
        <v>75.88</v>
      </c>
      <c r="Z33" s="10">
        <v>75.14</v>
      </c>
      <c r="AA33" s="10">
        <v>75.209999999999994</v>
      </c>
      <c r="AB33" s="95">
        <v>1697200</v>
      </c>
      <c r="AC33" s="10">
        <v>75.209999999999994</v>
      </c>
      <c r="AD33" s="2">
        <f t="shared" si="0"/>
        <v>0.73999999999999488</v>
      </c>
      <c r="AE33" s="138">
        <f t="shared" si="1"/>
        <v>-6.8664994057838769E-3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3"/>
        <v>0.71000000000012164</v>
      </c>
      <c r="G34" s="384">
        <f t="shared" si="4"/>
        <v>3826.29</v>
      </c>
      <c r="H34" s="385">
        <f t="shared" si="5"/>
        <v>1.8555833457477652E-4</v>
      </c>
      <c r="I34" s="384"/>
      <c r="W34" s="133">
        <v>42661</v>
      </c>
      <c r="X34" s="10">
        <v>75.53</v>
      </c>
      <c r="Y34" s="10">
        <v>75.849999999999994</v>
      </c>
      <c r="Z34" s="10">
        <v>75.14</v>
      </c>
      <c r="AA34" s="10">
        <v>75.73</v>
      </c>
      <c r="AB34" s="95">
        <v>1296000</v>
      </c>
      <c r="AC34" s="10">
        <v>75.73</v>
      </c>
      <c r="AD34" s="2">
        <f t="shared" si="0"/>
        <v>0.70999999999999375</v>
      </c>
      <c r="AE34" s="138">
        <f t="shared" si="1"/>
        <v>1.0272145144077038E-2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3"/>
        <v>-64.999999999999858</v>
      </c>
      <c r="G35" s="384">
        <f t="shared" si="4"/>
        <v>3826.5</v>
      </c>
      <c r="H35" s="385">
        <f t="shared" si="5"/>
        <v>-1.6986802561087117E-2</v>
      </c>
      <c r="I35" s="384"/>
      <c r="W35" s="133">
        <v>42660</v>
      </c>
      <c r="X35" s="10">
        <v>75.27</v>
      </c>
      <c r="Y35" s="10">
        <v>75.510000000000005</v>
      </c>
      <c r="Z35" s="10">
        <v>74.91</v>
      </c>
      <c r="AA35" s="10">
        <v>74.959999999999994</v>
      </c>
      <c r="AB35" s="95">
        <v>1050100</v>
      </c>
      <c r="AC35" s="10">
        <v>74.959999999999994</v>
      </c>
      <c r="AD35" s="2">
        <f t="shared" si="0"/>
        <v>0.60000000000000853</v>
      </c>
      <c r="AE35" s="138">
        <f t="shared" si="1"/>
        <v>-4.1185067091803473E-3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3"/>
        <v>-139.04249999999968</v>
      </c>
      <c r="G36" s="384">
        <f t="shared" si="4"/>
        <v>5665.7924999999996</v>
      </c>
      <c r="H36" s="385">
        <f t="shared" si="5"/>
        <v>-2.4540697528192164E-2</v>
      </c>
      <c r="I36" s="384"/>
      <c r="W36" s="133">
        <v>42657</v>
      </c>
      <c r="X36" s="10">
        <v>75.66</v>
      </c>
      <c r="Y36" s="10">
        <v>75.849999999999994</v>
      </c>
      <c r="Z36" s="10">
        <v>75.069999999999993</v>
      </c>
      <c r="AA36" s="10">
        <v>75.27</v>
      </c>
      <c r="AB36" s="95">
        <v>1469100</v>
      </c>
      <c r="AC36" s="10">
        <v>75.27</v>
      </c>
      <c r="AD36" s="2">
        <f t="shared" si="0"/>
        <v>0.78000000000000114</v>
      </c>
      <c r="AE36" s="138">
        <f t="shared" si="1"/>
        <v>-9.2912131669775633E-4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3"/>
        <v>-8.5424999999990092</v>
      </c>
      <c r="G37" s="384">
        <f t="shared" si="4"/>
        <v>5665.7924999999996</v>
      </c>
      <c r="H37" s="385">
        <f t="shared" si="5"/>
        <v>-1.5077325899243593E-3</v>
      </c>
      <c r="I37" s="384"/>
      <c r="W37" s="133">
        <v>42656</v>
      </c>
      <c r="X37" s="10">
        <v>75.36</v>
      </c>
      <c r="Y37" s="10">
        <v>75.599999999999994</v>
      </c>
      <c r="Z37" s="10">
        <v>74.69</v>
      </c>
      <c r="AA37" s="10">
        <v>75.34</v>
      </c>
      <c r="AB37" s="95">
        <v>1344000</v>
      </c>
      <c r="AC37" s="10">
        <v>75.34</v>
      </c>
      <c r="AD37" s="2">
        <f t="shared" si="0"/>
        <v>0.90999999999999659</v>
      </c>
      <c r="AE37" s="138">
        <f t="shared" si="1"/>
        <v>-5.9374587676475077E-3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6">C38*(E38-D38)</f>
        <v>130.95750000000095</v>
      </c>
      <c r="G38" s="384">
        <f t="shared" ref="G38:G39" si="7">D38*C38</f>
        <v>5665.7924999999996</v>
      </c>
      <c r="H38" s="385">
        <f t="shared" ref="H38:H39" si="8">(E38-D38)/D38</f>
        <v>2.3113712688913504E-2</v>
      </c>
      <c r="I38" s="384"/>
      <c r="W38" s="133">
        <v>42655</v>
      </c>
      <c r="X38" s="10">
        <v>75.52</v>
      </c>
      <c r="Y38" s="10">
        <v>76.209999999999994</v>
      </c>
      <c r="Z38" s="10">
        <v>75.150000000000006</v>
      </c>
      <c r="AA38" s="10">
        <v>75.790000000000006</v>
      </c>
      <c r="AB38" s="95">
        <v>1237400</v>
      </c>
      <c r="AC38" s="10">
        <v>75.790000000000006</v>
      </c>
      <c r="AD38" s="2">
        <f t="shared" si="0"/>
        <v>1.0599999999999881</v>
      </c>
      <c r="AE38" s="138">
        <f t="shared" si="1"/>
        <v>6.2400424853958913E-3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6"/>
        <v>205.17000000000039</v>
      </c>
      <c r="G39" s="384">
        <f t="shared" si="7"/>
        <v>3708.8299999999995</v>
      </c>
      <c r="H39" s="385">
        <f t="shared" si="8"/>
        <v>5.5319332511870427E-2</v>
      </c>
      <c r="I39" s="384"/>
      <c r="W39" s="133">
        <v>42654</v>
      </c>
      <c r="X39" s="10">
        <v>76.239999999999995</v>
      </c>
      <c r="Y39" s="10">
        <v>76.3</v>
      </c>
      <c r="Z39" s="10">
        <v>75.12</v>
      </c>
      <c r="AA39" s="10">
        <v>75.319999999999993</v>
      </c>
      <c r="AB39" s="95">
        <v>1620900</v>
      </c>
      <c r="AC39" s="10">
        <v>75.319999999999993</v>
      </c>
      <c r="AD39" s="2">
        <f t="shared" si="0"/>
        <v>1.1799999999999926</v>
      </c>
      <c r="AE39" s="138">
        <f t="shared" si="1"/>
        <v>-1.5038577219824822E-2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9">C40*(E40-D40)</f>
        <v>290.67000000000007</v>
      </c>
      <c r="G40" s="384">
        <f t="shared" ref="G40" si="10">D40*C40</f>
        <v>3708.8299999999995</v>
      </c>
      <c r="H40" s="385">
        <f t="shared" ref="H40" si="11">(E40-D40)/D40</f>
        <v>7.837242472693548E-2</v>
      </c>
      <c r="I40" s="384"/>
      <c r="O40" s="619" t="s">
        <v>78</v>
      </c>
      <c r="P40" s="619"/>
      <c r="W40" s="133">
        <v>42653</v>
      </c>
      <c r="X40" s="10">
        <v>76.37</v>
      </c>
      <c r="Y40" s="10">
        <v>76.790000000000006</v>
      </c>
      <c r="Z40" s="10">
        <v>75.91</v>
      </c>
      <c r="AA40" s="10">
        <v>76.47</v>
      </c>
      <c r="AB40" s="95">
        <v>1238800</v>
      </c>
      <c r="AC40" s="10">
        <v>76.47</v>
      </c>
      <c r="AD40" s="2">
        <f t="shared" si="0"/>
        <v>0.88000000000000966</v>
      </c>
      <c r="AE40" s="138">
        <f t="shared" si="1"/>
        <v>9.1623036649202128E-4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2">C41*(E41-D41)</f>
        <v>344.17000000000041</v>
      </c>
      <c r="G41" s="384">
        <f t="shared" ref="G41" si="13">D41*C41</f>
        <v>3708.8299999999995</v>
      </c>
      <c r="H41" s="385">
        <f t="shared" ref="H41" si="14">(E41-D41)/D41</f>
        <v>9.2797459036947083E-2</v>
      </c>
      <c r="I41" s="384"/>
      <c r="O41" s="83">
        <v>1.1000000000000001</v>
      </c>
      <c r="P41" s="83">
        <f>O41*$Q$4</f>
        <v>77.913000000000011</v>
      </c>
      <c r="Q41" s="2"/>
      <c r="W41" s="133">
        <v>42650</v>
      </c>
      <c r="X41" s="10">
        <v>76.87</v>
      </c>
      <c r="Y41" s="10">
        <v>77.12</v>
      </c>
      <c r="Z41" s="10">
        <v>75.86</v>
      </c>
      <c r="AA41" s="10">
        <v>76.400000000000006</v>
      </c>
      <c r="AB41" s="95">
        <v>2442400</v>
      </c>
      <c r="AC41" s="10">
        <v>76.400000000000006</v>
      </c>
      <c r="AD41" s="2">
        <f t="shared" si="0"/>
        <v>1.2600000000000051</v>
      </c>
      <c r="AE41" s="138">
        <f t="shared" si="1"/>
        <v>-4.0411941076781144E-3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5">C42*(E42-D42)</f>
        <v>409.1700000000003</v>
      </c>
      <c r="G42" s="384">
        <f t="shared" ref="G42" si="16">D42*C42</f>
        <v>3708.8299999999995</v>
      </c>
      <c r="H42" s="385">
        <f t="shared" ref="H42" si="17">(E42-D42)/D42</f>
        <v>0.11032320165658721</v>
      </c>
      <c r="I42" s="485">
        <v>72.5</v>
      </c>
      <c r="O42" s="83">
        <v>1.0900000000000001</v>
      </c>
      <c r="P42" s="83">
        <f t="shared" ref="P42:P61" si="18">O42*$Q$4</f>
        <v>77.204700000000003</v>
      </c>
      <c r="Q42" s="2"/>
      <c r="T42" s="91" t="s">
        <v>113</v>
      </c>
      <c r="W42" s="133">
        <v>42649</v>
      </c>
      <c r="X42" s="10">
        <v>75.430000000000007</v>
      </c>
      <c r="Y42" s="10">
        <v>76.72</v>
      </c>
      <c r="Z42" s="10">
        <v>75.099999999999994</v>
      </c>
      <c r="AA42" s="10">
        <v>76.709999999999994</v>
      </c>
      <c r="AB42" s="95">
        <v>2068700</v>
      </c>
      <c r="AC42" s="10">
        <v>76.709999999999994</v>
      </c>
      <c r="AD42" s="2">
        <f t="shared" si="0"/>
        <v>1.6200000000000045</v>
      </c>
      <c r="AE42" s="138">
        <f t="shared" si="1"/>
        <v>1.0938323668950867E-2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19">C43*(E43-D43)</f>
        <v>485.33999999999935</v>
      </c>
      <c r="G43" s="384">
        <f t="shared" ref="G43" si="20">D43*C43</f>
        <v>3675.1600000000003</v>
      </c>
      <c r="H43" s="385">
        <f t="shared" ref="H43" si="21">(E43-D43)/D43</f>
        <v>0.13205955659073326</v>
      </c>
      <c r="I43" s="384" t="s">
        <v>259</v>
      </c>
      <c r="O43" s="83">
        <v>1.08</v>
      </c>
      <c r="P43" s="83">
        <f t="shared" si="18"/>
        <v>76.496400000000008</v>
      </c>
      <c r="Q43" s="2"/>
      <c r="T43" s="128" t="s">
        <v>98</v>
      </c>
      <c r="U43" s="98">
        <v>70.930000000000007</v>
      </c>
      <c r="W43" s="133">
        <v>42648</v>
      </c>
      <c r="X43" s="10">
        <v>75.97</v>
      </c>
      <c r="Y43" s="10">
        <v>76.55</v>
      </c>
      <c r="Z43" s="10">
        <v>75.680000000000007</v>
      </c>
      <c r="AA43" s="10">
        <v>75.88</v>
      </c>
      <c r="AB43" s="95">
        <v>1864700</v>
      </c>
      <c r="AC43" s="10">
        <v>75.88</v>
      </c>
      <c r="AD43" s="2">
        <f t="shared" si="0"/>
        <v>0.86999999999999034</v>
      </c>
      <c r="AE43" s="138">
        <f t="shared" si="1"/>
        <v>2.5102391333069463E-3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2">C44*(E44-D44)</f>
        <v>465.83999999999935</v>
      </c>
      <c r="G44" s="384">
        <f>D44*C44</f>
        <v>3675.1600000000003</v>
      </c>
      <c r="H44" s="385">
        <f t="shared" ref="H44:H45" si="23">(E44-D44)/D44</f>
        <v>0.12675366514655126</v>
      </c>
      <c r="I44" s="384"/>
      <c r="O44" s="83">
        <v>1.07</v>
      </c>
      <c r="P44" s="83">
        <f t="shared" si="18"/>
        <v>75.7881</v>
      </c>
      <c r="Q44" s="2"/>
      <c r="T44" s="93" t="s">
        <v>99</v>
      </c>
      <c r="U44" s="88">
        <v>71.19</v>
      </c>
      <c r="W44" s="133">
        <v>42647</v>
      </c>
      <c r="X44" s="10">
        <v>76.05</v>
      </c>
      <c r="Y44" s="10">
        <v>76.34</v>
      </c>
      <c r="Z44" s="10">
        <v>75.27</v>
      </c>
      <c r="AA44" s="10">
        <v>75.69</v>
      </c>
      <c r="AB44" s="95">
        <v>1933900</v>
      </c>
      <c r="AC44" s="10">
        <v>75.69</v>
      </c>
      <c r="AD44" s="2">
        <f t="shared" si="0"/>
        <v>1.0700000000000074</v>
      </c>
      <c r="AE44" s="138">
        <f t="shared" si="1"/>
        <v>-1.3194352816995325E-3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2"/>
        <v>503.41999999999985</v>
      </c>
      <c r="G45" s="384">
        <f>D45*C45</f>
        <v>2842.1800000000003</v>
      </c>
      <c r="H45" s="385">
        <f t="shared" si="23"/>
        <v>0.17712460153825579</v>
      </c>
      <c r="I45" s="384"/>
      <c r="O45" s="83">
        <v>1.06</v>
      </c>
      <c r="P45" s="83">
        <f t="shared" si="18"/>
        <v>75.079800000000006</v>
      </c>
      <c r="Q45" s="2"/>
      <c r="T45" s="93" t="s">
        <v>100</v>
      </c>
      <c r="U45" s="88" t="s">
        <v>612</v>
      </c>
      <c r="W45" s="133">
        <v>42646</v>
      </c>
      <c r="X45" s="10">
        <v>77.400000000000006</v>
      </c>
      <c r="Y45" s="10">
        <v>77.540000000000006</v>
      </c>
      <c r="Z45" s="10">
        <v>75.69</v>
      </c>
      <c r="AA45" s="10">
        <v>75.790000000000006</v>
      </c>
      <c r="AB45" s="95">
        <v>2471600</v>
      </c>
      <c r="AC45" s="10">
        <v>75.790000000000006</v>
      </c>
      <c r="AD45" s="2">
        <f t="shared" si="0"/>
        <v>1.8500000000000085</v>
      </c>
      <c r="AE45" s="138">
        <f t="shared" si="1"/>
        <v>-2.4581724581724584E-2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8"/>
        <v>74.371499999999997</v>
      </c>
      <c r="Q46" s="2"/>
      <c r="T46" s="93" t="s">
        <v>101</v>
      </c>
      <c r="U46" s="88" t="s">
        <v>613</v>
      </c>
      <c r="W46" s="133">
        <v>42643</v>
      </c>
      <c r="X46" s="10">
        <v>77.11</v>
      </c>
      <c r="Y46" s="10">
        <v>78</v>
      </c>
      <c r="Z46" s="10">
        <v>76.78</v>
      </c>
      <c r="AA46" s="10">
        <v>77.7</v>
      </c>
      <c r="AB46" s="95">
        <v>2614000</v>
      </c>
      <c r="AC46" s="10">
        <v>77.7</v>
      </c>
      <c r="AD46" s="2">
        <f t="shared" si="0"/>
        <v>1.2199999999999989</v>
      </c>
      <c r="AE46" s="138">
        <f t="shared" si="1"/>
        <v>1.040312093628093E-2</v>
      </c>
    </row>
    <row r="47" spans="2:31" x14ac:dyDescent="0.25">
      <c r="O47" s="83">
        <v>1.04</v>
      </c>
      <c r="P47" s="83">
        <f t="shared" si="18"/>
        <v>73.663200000000003</v>
      </c>
      <c r="Q47" s="2"/>
      <c r="T47" s="93" t="s">
        <v>102</v>
      </c>
      <c r="U47" s="88">
        <v>80.47</v>
      </c>
      <c r="W47" s="133">
        <v>42642</v>
      </c>
      <c r="X47" s="10">
        <v>77.489999999999995</v>
      </c>
      <c r="Y47" s="10">
        <v>77.849999999999994</v>
      </c>
      <c r="Z47" s="10">
        <v>76.8</v>
      </c>
      <c r="AA47" s="10">
        <v>76.900000000000006</v>
      </c>
      <c r="AB47" s="95">
        <v>2676800</v>
      </c>
      <c r="AC47" s="10">
        <v>76.900000000000006</v>
      </c>
      <c r="AD47" s="2">
        <f t="shared" si="0"/>
        <v>1.0499999999999972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18"/>
        <v>72.954899999999995</v>
      </c>
      <c r="Q48" s="2"/>
      <c r="T48" s="93" t="s">
        <v>103</v>
      </c>
      <c r="U48" s="88">
        <v>0.83326999999999996</v>
      </c>
      <c r="W48" s="133">
        <v>42642</v>
      </c>
      <c r="X48" s="10" t="s">
        <v>251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72.246600000000001</v>
      </c>
      <c r="Q49" s="2"/>
      <c r="T49" s="93" t="s">
        <v>122</v>
      </c>
      <c r="U49" s="88" t="s">
        <v>385</v>
      </c>
      <c r="W49" s="133">
        <v>42641</v>
      </c>
      <c r="X49" s="10">
        <v>78.09</v>
      </c>
      <c r="Y49" s="10">
        <v>78.38</v>
      </c>
      <c r="Z49" s="10">
        <v>77.61</v>
      </c>
      <c r="AA49" s="10">
        <v>78.260000000000005</v>
      </c>
      <c r="AB49" s="95">
        <v>2482100</v>
      </c>
      <c r="AC49" s="10">
        <v>77.81</v>
      </c>
      <c r="AD49" s="2">
        <f t="shared" si="0"/>
        <v>0.76999999999999602</v>
      </c>
      <c r="AE49" s="138">
        <f t="shared" si="1"/>
        <v>1.5446003346635262E-3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6">
        <v>77</v>
      </c>
      <c r="O50" s="83">
        <v>1.01</v>
      </c>
      <c r="P50" s="83">
        <f t="shared" si="18"/>
        <v>71.538299999999992</v>
      </c>
      <c r="Q50" s="2"/>
      <c r="T50" s="93"/>
      <c r="U50" s="88"/>
      <c r="W50" s="133">
        <v>42640</v>
      </c>
      <c r="X50" s="10">
        <v>76.709999999999994</v>
      </c>
      <c r="Y50" s="10">
        <v>78.180000000000007</v>
      </c>
      <c r="Z50" s="10">
        <v>76.62</v>
      </c>
      <c r="AA50" s="10">
        <v>78.14</v>
      </c>
      <c r="AB50" s="95">
        <v>2649100</v>
      </c>
      <c r="AC50" s="10">
        <v>77.69</v>
      </c>
      <c r="AD50" s="2">
        <f t="shared" si="0"/>
        <v>1.5600000000000023</v>
      </c>
      <c r="AE50" s="138">
        <f t="shared" si="1"/>
        <v>1.6352694924123501E-2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70.83</v>
      </c>
      <c r="Q51" s="2"/>
      <c r="T51" s="93" t="s">
        <v>105</v>
      </c>
      <c r="U51" s="88" t="s">
        <v>614</v>
      </c>
      <c r="W51" s="133">
        <v>42639</v>
      </c>
      <c r="X51" s="10">
        <v>77.2</v>
      </c>
      <c r="Y51" s="10">
        <v>77.430000000000007</v>
      </c>
      <c r="Z51" s="10">
        <v>76.67</v>
      </c>
      <c r="AA51" s="10">
        <v>76.88</v>
      </c>
      <c r="AB51" s="95">
        <v>1700600</v>
      </c>
      <c r="AC51" s="10">
        <v>76.44</v>
      </c>
      <c r="AD51" s="2">
        <f t="shared" si="0"/>
        <v>0.76000000000000512</v>
      </c>
      <c r="AE51" s="138">
        <f t="shared" si="1"/>
        <v>-9.9728014505892082E-3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70.121700000000004</v>
      </c>
      <c r="Q52" s="2"/>
      <c r="T52" s="93" t="s">
        <v>106</v>
      </c>
      <c r="U52" s="88" t="s">
        <v>597</v>
      </c>
      <c r="W52" s="133">
        <v>42636</v>
      </c>
      <c r="X52" s="10">
        <v>77.52</v>
      </c>
      <c r="Y52" s="10">
        <v>77.97</v>
      </c>
      <c r="Z52" s="10">
        <v>77.33</v>
      </c>
      <c r="AA52" s="10">
        <v>77.66</v>
      </c>
      <c r="AB52" s="95">
        <v>2098500</v>
      </c>
      <c r="AC52" s="10">
        <v>77.209999999999994</v>
      </c>
      <c r="AD52" s="2">
        <f t="shared" si="0"/>
        <v>0.64000000000000057</v>
      </c>
      <c r="AE52" s="138">
        <f t="shared" si="1"/>
        <v>1.1670124481326649E-3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69.413399999999996</v>
      </c>
      <c r="Q53" s="2"/>
      <c r="T53" s="93" t="s">
        <v>107</v>
      </c>
      <c r="U53" s="90">
        <v>2362930</v>
      </c>
      <c r="W53" s="133">
        <v>42635</v>
      </c>
      <c r="X53" s="10">
        <v>77.37</v>
      </c>
      <c r="Y53" s="10">
        <v>77.75</v>
      </c>
      <c r="Z53" s="10">
        <v>77.14</v>
      </c>
      <c r="AA53" s="10">
        <v>77.56</v>
      </c>
      <c r="AB53" s="95">
        <v>2467700</v>
      </c>
      <c r="AC53" s="10">
        <v>77.12</v>
      </c>
      <c r="AD53" s="2">
        <f t="shared" si="0"/>
        <v>0.60999999999999943</v>
      </c>
      <c r="AE53" s="138">
        <f t="shared" si="1"/>
        <v>9.2919774898574392E-3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68.705100000000002</v>
      </c>
      <c r="T54" s="93" t="s">
        <v>110</v>
      </c>
      <c r="U54" s="90">
        <v>3100420</v>
      </c>
      <c r="W54" s="133">
        <v>42634</v>
      </c>
      <c r="X54" s="10">
        <v>76.05</v>
      </c>
      <c r="Y54" s="10">
        <v>76.989999999999995</v>
      </c>
      <c r="Z54" s="10">
        <v>75.72</v>
      </c>
      <c r="AA54" s="10">
        <v>76.849999999999994</v>
      </c>
      <c r="AB54" s="95">
        <v>1885700</v>
      </c>
      <c r="AC54" s="10">
        <v>76.41</v>
      </c>
      <c r="AD54" s="2">
        <f t="shared" si="0"/>
        <v>1.269999999999996</v>
      </c>
      <c r="AE54" s="138">
        <f t="shared" si="1"/>
        <v>1.1784957627118731E-2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67.996799999999993</v>
      </c>
      <c r="T55" s="93" t="s">
        <v>108</v>
      </c>
      <c r="U55" s="88" t="s">
        <v>615</v>
      </c>
      <c r="W55" s="133">
        <v>42633</v>
      </c>
      <c r="X55" s="10">
        <v>76.78</v>
      </c>
      <c r="Y55" s="10">
        <v>76.849999999999994</v>
      </c>
      <c r="Z55" s="10">
        <v>75.94</v>
      </c>
      <c r="AA55" s="10">
        <v>75.959999999999994</v>
      </c>
      <c r="AB55" s="95">
        <v>2539900</v>
      </c>
      <c r="AC55" s="10">
        <v>75.52</v>
      </c>
      <c r="AD55" s="2">
        <f t="shared" si="0"/>
        <v>0.90999999999999659</v>
      </c>
      <c r="AE55" s="138">
        <f t="shared" si="1"/>
        <v>-8.0126100091948427E-3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67.288499999999999</v>
      </c>
      <c r="T56" s="93" t="s">
        <v>111</v>
      </c>
      <c r="U56" s="88">
        <v>17.149999999999999</v>
      </c>
      <c r="W56" s="133">
        <v>42632</v>
      </c>
      <c r="X56" s="10">
        <v>77.06</v>
      </c>
      <c r="Y56" s="10">
        <v>77.63</v>
      </c>
      <c r="Z56" s="10">
        <v>76.540000000000006</v>
      </c>
      <c r="AA56" s="10">
        <v>76.569999999999993</v>
      </c>
      <c r="AB56" s="95">
        <v>3089100</v>
      </c>
      <c r="AC56" s="10">
        <v>76.13</v>
      </c>
      <c r="AD56" s="2">
        <f t="shared" si="0"/>
        <v>1.0899999999999892</v>
      </c>
      <c r="AE56" s="138">
        <f t="shared" si="1"/>
        <v>-5.6165099268548069E-3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66.580199999999991</v>
      </c>
      <c r="T57" s="93" t="s">
        <v>112</v>
      </c>
      <c r="U57" s="88">
        <v>4.13</v>
      </c>
      <c r="W57" s="133">
        <v>42629</v>
      </c>
      <c r="X57" s="10">
        <v>76.12</v>
      </c>
      <c r="Y57" s="10">
        <v>77.05</v>
      </c>
      <c r="Z57" s="10">
        <v>75.53</v>
      </c>
      <c r="AA57" s="10">
        <v>77</v>
      </c>
      <c r="AB57" s="95">
        <v>5941700</v>
      </c>
      <c r="AC57" s="10">
        <v>76.56</v>
      </c>
      <c r="AD57" s="2">
        <f t="shared" si="0"/>
        <v>1.519999999999996</v>
      </c>
      <c r="AE57" s="138">
        <f t="shared" si="1"/>
        <v>5.2521008403361158E-3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65.871899999999997</v>
      </c>
      <c r="T58" s="93" t="s">
        <v>109</v>
      </c>
      <c r="U58" s="88" t="s">
        <v>598</v>
      </c>
      <c r="W58" s="133">
        <v>42628</v>
      </c>
      <c r="X58" s="10">
        <v>75.099999999999994</v>
      </c>
      <c r="Y58" s="10">
        <v>76.849999999999994</v>
      </c>
      <c r="Z58" s="10">
        <v>74.41</v>
      </c>
      <c r="AA58" s="10">
        <v>76.599999999999994</v>
      </c>
      <c r="AB58" s="95">
        <v>4224700</v>
      </c>
      <c r="AC58" s="10">
        <v>76.16</v>
      </c>
      <c r="AD58" s="2">
        <f t="shared" si="0"/>
        <v>2.4399999999999977</v>
      </c>
      <c r="AE58" s="138">
        <f t="shared" si="1"/>
        <v>1.7773620205799867E-2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65.163600000000002</v>
      </c>
      <c r="W59" s="133">
        <v>42627</v>
      </c>
      <c r="X59" s="10">
        <v>78.069999999999993</v>
      </c>
      <c r="Y59" s="10">
        <v>78.069999999999993</v>
      </c>
      <c r="Z59" s="10">
        <v>75.040000000000006</v>
      </c>
      <c r="AA59" s="10">
        <v>75.260000000000005</v>
      </c>
      <c r="AB59" s="95">
        <v>7329800</v>
      </c>
      <c r="AC59" s="10">
        <v>74.83</v>
      </c>
      <c r="AD59" s="2">
        <f t="shared" si="0"/>
        <v>3.0299999999999869</v>
      </c>
      <c r="AE59" s="138">
        <f t="shared" si="1"/>
        <v>-3.6192684183410595E-2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64.455299999999994</v>
      </c>
      <c r="W60" s="133">
        <v>42626</v>
      </c>
      <c r="X60" s="10">
        <v>79.19</v>
      </c>
      <c r="Y60" s="10">
        <v>79.319999999999993</v>
      </c>
      <c r="Z60" s="10">
        <v>77.63</v>
      </c>
      <c r="AA60" s="10">
        <v>78.09</v>
      </c>
      <c r="AB60" s="95">
        <v>2458800</v>
      </c>
      <c r="AC60" s="10">
        <v>77.64</v>
      </c>
      <c r="AD60" s="2">
        <f t="shared" si="0"/>
        <v>1.6899999999999977</v>
      </c>
      <c r="AE60" s="138">
        <f t="shared" si="1"/>
        <v>-2.3641851106639744E-2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63.747</v>
      </c>
      <c r="W61" s="133">
        <v>42625</v>
      </c>
      <c r="X61" s="10">
        <v>78.489999999999995</v>
      </c>
      <c r="Y61" s="10">
        <v>80.22</v>
      </c>
      <c r="Z61" s="10">
        <v>78.400000000000006</v>
      </c>
      <c r="AA61" s="10">
        <v>79.98</v>
      </c>
      <c r="AB61" s="95">
        <v>1371200</v>
      </c>
      <c r="AC61" s="10">
        <v>79.52</v>
      </c>
      <c r="AD61" s="2">
        <f t="shared" si="0"/>
        <v>1.8199999999999932</v>
      </c>
      <c r="AE61" s="138">
        <f t="shared" si="1"/>
        <v>1.4803471158754355E-2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42622</v>
      </c>
      <c r="X62" s="10">
        <v>80.12</v>
      </c>
      <c r="Y62" s="10">
        <v>80.12</v>
      </c>
      <c r="Z62" s="10">
        <v>78.81</v>
      </c>
      <c r="AA62" s="10">
        <v>78.81</v>
      </c>
      <c r="AB62" s="95">
        <v>1869600</v>
      </c>
      <c r="AC62" s="10">
        <v>78.36</v>
      </c>
      <c r="AD62" s="2">
        <f t="shared" si="0"/>
        <v>1.3100000000000023</v>
      </c>
      <c r="AE62" s="138">
        <f t="shared" si="1"/>
        <v>-2.3551401869158939E-2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42621</v>
      </c>
      <c r="X63" s="10">
        <v>81</v>
      </c>
      <c r="Y63" s="10">
        <v>81.099999999999994</v>
      </c>
      <c r="Z63" s="10">
        <v>80.52</v>
      </c>
      <c r="AA63" s="10">
        <v>80.709999999999994</v>
      </c>
      <c r="AB63" s="95">
        <v>1157900</v>
      </c>
      <c r="AC63" s="10">
        <v>80.25</v>
      </c>
      <c r="AD63" s="2">
        <f t="shared" si="0"/>
        <v>0.57999999999999829</v>
      </c>
      <c r="AE63" s="138">
        <f t="shared" si="1"/>
        <v>-5.4529681497087479E-3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42620</v>
      </c>
      <c r="X64" s="10">
        <v>80.62</v>
      </c>
      <c r="Y64" s="10">
        <v>81.47</v>
      </c>
      <c r="Z64" s="10">
        <v>80.430000000000007</v>
      </c>
      <c r="AA64" s="10">
        <v>81.16</v>
      </c>
      <c r="AB64" s="95">
        <v>1438000</v>
      </c>
      <c r="AC64" s="10">
        <v>80.69</v>
      </c>
      <c r="AD64" s="2">
        <f t="shared" si="0"/>
        <v>1.039999999999992</v>
      </c>
      <c r="AE64" s="138">
        <f t="shared" si="1"/>
        <v>4.2314872433104611E-3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42619</v>
      </c>
      <c r="X65" s="10">
        <v>79.959999999999994</v>
      </c>
      <c r="Y65" s="10">
        <v>80.87</v>
      </c>
      <c r="Z65" s="10">
        <v>79.75</v>
      </c>
      <c r="AA65" s="10">
        <v>80.81</v>
      </c>
      <c r="AB65" s="95">
        <v>2161700</v>
      </c>
      <c r="AC65" s="10">
        <v>80.349999999999994</v>
      </c>
      <c r="AD65" s="2">
        <f t="shared" si="0"/>
        <v>1.1200000000000045</v>
      </c>
      <c r="AE65" s="138">
        <f t="shared" si="1"/>
        <v>1.3624321937681261E-2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42615</v>
      </c>
      <c r="X66" s="10">
        <v>80.099999999999994</v>
      </c>
      <c r="Y66" s="10">
        <v>80.14</v>
      </c>
      <c r="Z66" s="10">
        <v>79.53</v>
      </c>
      <c r="AA66" s="10">
        <v>79.73</v>
      </c>
      <c r="AB66" s="95">
        <v>1310000</v>
      </c>
      <c r="AC66" s="10">
        <v>79.27</v>
      </c>
      <c r="AD66" s="2">
        <f t="shared" si="0"/>
        <v>0.60999999999999943</v>
      </c>
      <c r="AE66" s="138">
        <f t="shared" si="1"/>
        <v>3.7859666834938466E-4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42614</v>
      </c>
      <c r="X67" s="10">
        <v>79.900000000000006</v>
      </c>
      <c r="Y67" s="10">
        <v>80.08</v>
      </c>
      <c r="Z67" s="10">
        <v>79.16</v>
      </c>
      <c r="AA67" s="10">
        <v>79.7</v>
      </c>
      <c r="AB67" s="95">
        <v>1638000</v>
      </c>
      <c r="AC67" s="10">
        <v>79.239999999999995</v>
      </c>
      <c r="AD67" s="2">
        <f>Y67-Z67</f>
        <v>0.92000000000000171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42613</v>
      </c>
      <c r="X68" s="10">
        <v>79.709999999999994</v>
      </c>
      <c r="Y68" s="10">
        <v>79.989999999999995</v>
      </c>
      <c r="Z68" s="10">
        <v>79.11</v>
      </c>
      <c r="AA68" s="10">
        <v>79.67</v>
      </c>
      <c r="AB68" s="95">
        <v>1657800</v>
      </c>
      <c r="AC68" s="10">
        <v>79.209999999999994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7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7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7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8" t="s">
        <v>201</v>
      </c>
      <c r="B103" s="489"/>
      <c r="C103" s="490">
        <f>SumByColor($A$19,C86:C101)</f>
        <v>0</v>
      </c>
      <c r="D103" s="490"/>
      <c r="E103" s="490"/>
      <c r="F103" s="491">
        <f>SumByColor($A$19,F86:F101)</f>
        <v>0</v>
      </c>
      <c r="G103" s="490"/>
      <c r="H103" s="490">
        <f>SumByColor($A$19,H86:H101)</f>
        <v>0</v>
      </c>
      <c r="I103" s="490"/>
      <c r="J103" s="490"/>
      <c r="K103" s="491">
        <f>SumByColor($A$19,K86:K101)</f>
        <v>0</v>
      </c>
      <c r="L103" s="490"/>
      <c r="M103" s="491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48.31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48.31</v>
      </c>
      <c r="R4" s="558">
        <v>1.1299999999999999E-2</v>
      </c>
      <c r="T4" s="543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2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8" t="s">
        <v>201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1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9" t="s">
        <v>78</v>
      </c>
      <c r="P42" s="619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53.141000000000005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52.657900000000005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52.174800000000005</v>
      </c>
      <c r="Q45" s="2"/>
      <c r="T45" s="93" t="s">
        <v>100</v>
      </c>
      <c r="U45" s="88" t="s">
        <v>464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51.691700000000004</v>
      </c>
      <c r="Q46" s="2"/>
      <c r="T46" s="93" t="s">
        <v>101</v>
      </c>
      <c r="U46" s="88" t="s">
        <v>465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51.208600000000004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50.725500000000004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50.242400000000004</v>
      </c>
      <c r="Q49" s="2"/>
      <c r="T49" s="93" t="s">
        <v>122</v>
      </c>
      <c r="U49" s="88" t="s">
        <v>359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49.759300000000003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49.276200000000003</v>
      </c>
      <c r="Q51" s="2"/>
      <c r="T51" s="93" t="s">
        <v>105</v>
      </c>
      <c r="U51" s="88" t="s">
        <v>466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48.793100000000003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48.31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47.826900000000002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47.343800000000002</v>
      </c>
      <c r="T55" s="93" t="s">
        <v>108</v>
      </c>
      <c r="U55" s="88" t="s">
        <v>467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46.860700000000001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46.377600000000001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45.894500000000001</v>
      </c>
      <c r="T58" s="93" t="s">
        <v>109</v>
      </c>
      <c r="U58" s="88" t="s">
        <v>468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45.4114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44.928300000000007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44.445200000000007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43.962100000000007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43.479000000000006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2"/>
      <c r="C92" s="191"/>
      <c r="D92" s="192"/>
      <c r="E92" s="192"/>
      <c r="F92" s="192"/>
      <c r="G92" s="192"/>
      <c r="H92" s="573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0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201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98.5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98.5</v>
      </c>
      <c r="R4" s="524">
        <v>-4.4000000000000003E-3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9" t="s">
        <v>78</v>
      </c>
      <c r="P40" s="619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108.35000000000001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107.36500000000001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106.38000000000001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105.39500000000001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104.41000000000001</v>
      </c>
      <c r="Q45" s="2"/>
      <c r="T45" s="93" t="s">
        <v>100</v>
      </c>
      <c r="U45" s="88" t="s">
        <v>469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103.42500000000001</v>
      </c>
      <c r="Q46" s="2"/>
      <c r="T46" s="93" t="s">
        <v>101</v>
      </c>
      <c r="U46" s="88" t="s">
        <v>470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102.44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101.455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100.47</v>
      </c>
      <c r="Q49" s="2"/>
      <c r="T49" s="93" t="s">
        <v>122</v>
      </c>
      <c r="U49" s="88" t="s">
        <v>471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99.484999999999999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98.5</v>
      </c>
      <c r="Q51" s="2"/>
      <c r="T51" s="93" t="s">
        <v>105</v>
      </c>
      <c r="U51" s="88" t="s">
        <v>472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97.515000000000001</v>
      </c>
      <c r="Q52" s="2"/>
      <c r="T52" s="93" t="s">
        <v>106</v>
      </c>
      <c r="U52" s="88" t="s">
        <v>473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96.53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95.545000000000002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94.56</v>
      </c>
      <c r="T55" s="93" t="s">
        <v>108</v>
      </c>
      <c r="U55" s="88" t="s">
        <v>474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93.574999999999989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92.589999999999989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91.605000000000004</v>
      </c>
      <c r="T58" s="93" t="s">
        <v>109</v>
      </c>
      <c r="U58" s="88" t="s">
        <v>475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90.62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89.635000000000005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88.65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8" t="s">
        <v>1</v>
      </c>
      <c r="B82" s="598" t="s">
        <v>2</v>
      </c>
      <c r="C82" s="598" t="s">
        <v>4</v>
      </c>
      <c r="D82" s="599" t="s">
        <v>5</v>
      </c>
      <c r="E82" s="599" t="s">
        <v>94</v>
      </c>
      <c r="F82" s="599" t="s">
        <v>60</v>
      </c>
      <c r="G82" s="598" t="s">
        <v>3</v>
      </c>
      <c r="H82" s="598" t="s">
        <v>6</v>
      </c>
      <c r="I82" s="599" t="s">
        <v>7</v>
      </c>
      <c r="J82" s="599" t="s">
        <v>95</v>
      </c>
      <c r="K82" s="599" t="s">
        <v>61</v>
      </c>
      <c r="L82" s="598" t="s">
        <v>37</v>
      </c>
      <c r="M82" s="598" t="s">
        <v>38</v>
      </c>
    </row>
    <row r="83" spans="1:13" x14ac:dyDescent="0.25">
      <c r="A83" s="600" t="s">
        <v>63</v>
      </c>
      <c r="B83" s="596">
        <v>42226</v>
      </c>
      <c r="C83" s="601">
        <v>10</v>
      </c>
      <c r="D83" s="602">
        <v>113.72</v>
      </c>
      <c r="E83" s="602">
        <v>0</v>
      </c>
      <c r="F83" s="602">
        <f t="shared" ref="F83:F92" si="67">C83*D83</f>
        <v>1137.2</v>
      </c>
      <c r="G83" s="596">
        <v>42304</v>
      </c>
      <c r="H83" s="603">
        <v>30</v>
      </c>
      <c r="I83" s="602">
        <v>111.35</v>
      </c>
      <c r="J83" s="602">
        <v>0.06</v>
      </c>
      <c r="K83" s="602">
        <f t="shared" ref="K83:K88" si="68">I83*H83-J83</f>
        <v>3340.44</v>
      </c>
      <c r="L83" s="596">
        <v>42580</v>
      </c>
      <c r="M83" s="602">
        <v>10.65</v>
      </c>
    </row>
    <row r="84" spans="1:13" x14ac:dyDescent="0.25">
      <c r="A84" s="604" t="s">
        <v>71</v>
      </c>
      <c r="B84" s="596">
        <v>42226</v>
      </c>
      <c r="C84" s="601">
        <v>5</v>
      </c>
      <c r="D84" s="602">
        <v>112.2</v>
      </c>
      <c r="E84" s="602">
        <v>0</v>
      </c>
      <c r="F84" s="602">
        <f t="shared" si="67"/>
        <v>561</v>
      </c>
      <c r="G84" s="596">
        <v>42416</v>
      </c>
      <c r="H84" s="603">
        <v>15</v>
      </c>
      <c r="I84" s="602">
        <v>92.85</v>
      </c>
      <c r="J84" s="602">
        <v>0.03</v>
      </c>
      <c r="K84" s="602">
        <f t="shared" si="68"/>
        <v>1392.72</v>
      </c>
      <c r="L84" s="601"/>
      <c r="M84" s="601"/>
    </row>
    <row r="85" spans="1:13" x14ac:dyDescent="0.25">
      <c r="A85" s="601"/>
      <c r="B85" s="596">
        <v>42226</v>
      </c>
      <c r="C85" s="601">
        <v>5</v>
      </c>
      <c r="D85" s="602">
        <v>110.93</v>
      </c>
      <c r="E85" s="602">
        <v>0</v>
      </c>
      <c r="F85" s="602">
        <f t="shared" si="67"/>
        <v>554.65000000000009</v>
      </c>
      <c r="G85" s="596">
        <v>42482</v>
      </c>
      <c r="H85" s="603">
        <v>10</v>
      </c>
      <c r="I85" s="602">
        <v>103.71</v>
      </c>
      <c r="J85" s="602">
        <v>0.02</v>
      </c>
      <c r="K85" s="602">
        <f t="shared" si="68"/>
        <v>1037.08</v>
      </c>
      <c r="L85" s="601"/>
      <c r="M85" s="601"/>
    </row>
    <row r="86" spans="1:13" x14ac:dyDescent="0.25">
      <c r="A86" s="601"/>
      <c r="B86" s="596">
        <v>42227</v>
      </c>
      <c r="C86" s="601">
        <v>10</v>
      </c>
      <c r="D86" s="602">
        <v>105</v>
      </c>
      <c r="E86" s="602">
        <v>0</v>
      </c>
      <c r="F86" s="602">
        <f t="shared" si="67"/>
        <v>1050</v>
      </c>
      <c r="G86" s="596">
        <v>42592</v>
      </c>
      <c r="H86" s="603">
        <v>15</v>
      </c>
      <c r="I86" s="602">
        <v>97.88</v>
      </c>
      <c r="J86" s="602">
        <v>0.03</v>
      </c>
      <c r="K86" s="602">
        <f t="shared" si="68"/>
        <v>1468.1699999999998</v>
      </c>
      <c r="L86" s="601"/>
      <c r="M86" s="601"/>
    </row>
    <row r="87" spans="1:13" x14ac:dyDescent="0.25">
      <c r="A87" s="601"/>
      <c r="B87" s="596">
        <v>42374</v>
      </c>
      <c r="C87" s="601">
        <v>25</v>
      </c>
      <c r="D87" s="602">
        <v>100.9</v>
      </c>
      <c r="E87" s="602">
        <v>0</v>
      </c>
      <c r="F87" s="602">
        <f t="shared" si="67"/>
        <v>2522.5</v>
      </c>
      <c r="G87" s="596">
        <v>42684</v>
      </c>
      <c r="H87" s="603">
        <v>50</v>
      </c>
      <c r="I87" s="602">
        <v>97.5</v>
      </c>
      <c r="J87" s="602">
        <v>0.11</v>
      </c>
      <c r="K87" s="602">
        <f t="shared" si="68"/>
        <v>4874.8900000000003</v>
      </c>
      <c r="L87" s="601"/>
      <c r="M87" s="601"/>
    </row>
    <row r="88" spans="1:13" x14ac:dyDescent="0.25">
      <c r="A88" s="601"/>
      <c r="B88" s="596">
        <v>42409</v>
      </c>
      <c r="C88" s="601">
        <v>15</v>
      </c>
      <c r="D88" s="602">
        <v>88.5</v>
      </c>
      <c r="E88" s="602">
        <v>0</v>
      </c>
      <c r="F88" s="602">
        <f t="shared" si="67"/>
        <v>1327.5</v>
      </c>
      <c r="G88" s="596">
        <v>42684</v>
      </c>
      <c r="H88" s="603">
        <v>20</v>
      </c>
      <c r="I88" s="602">
        <v>95.71</v>
      </c>
      <c r="J88" s="602">
        <v>0.04</v>
      </c>
      <c r="K88" s="602">
        <f t="shared" si="68"/>
        <v>1914.1599999999999</v>
      </c>
      <c r="L88" s="601"/>
      <c r="M88" s="601"/>
    </row>
    <row r="89" spans="1:13" x14ac:dyDescent="0.25">
      <c r="A89" s="601"/>
      <c r="B89" s="596">
        <v>42586</v>
      </c>
      <c r="C89" s="601">
        <v>15</v>
      </c>
      <c r="D89" s="602">
        <v>94.88</v>
      </c>
      <c r="E89" s="602">
        <v>0</v>
      </c>
      <c r="F89" s="602">
        <f t="shared" si="67"/>
        <v>1423.1999999999998</v>
      </c>
      <c r="G89" s="601"/>
      <c r="H89" s="603"/>
      <c r="I89" s="602"/>
      <c r="J89" s="602"/>
      <c r="K89" s="602"/>
      <c r="L89" s="601"/>
      <c r="M89" s="601"/>
    </row>
    <row r="90" spans="1:13" x14ac:dyDescent="0.25">
      <c r="A90" s="601"/>
      <c r="B90" s="596">
        <v>42594</v>
      </c>
      <c r="C90" s="601">
        <v>15</v>
      </c>
      <c r="D90" s="602">
        <v>96.85</v>
      </c>
      <c r="E90" s="602">
        <v>0</v>
      </c>
      <c r="F90" s="602">
        <f t="shared" si="67"/>
        <v>1452.75</v>
      </c>
      <c r="G90" s="601"/>
      <c r="H90" s="603"/>
      <c r="I90" s="602"/>
      <c r="J90" s="602"/>
      <c r="K90" s="602"/>
      <c r="L90" s="601"/>
      <c r="M90" s="601"/>
    </row>
    <row r="91" spans="1:13" x14ac:dyDescent="0.25">
      <c r="A91" s="601"/>
      <c r="B91" s="596">
        <v>42611</v>
      </c>
      <c r="C91" s="601">
        <v>25</v>
      </c>
      <c r="D91" s="602">
        <v>94.58</v>
      </c>
      <c r="E91" s="602">
        <v>0</v>
      </c>
      <c r="F91" s="602">
        <f t="shared" si="67"/>
        <v>2364.5</v>
      </c>
      <c r="G91" s="601"/>
      <c r="H91" s="601"/>
      <c r="I91" s="602"/>
      <c r="J91" s="602"/>
      <c r="K91" s="602"/>
      <c r="L91" s="601"/>
      <c r="M91" s="601"/>
    </row>
    <row r="92" spans="1:13" x14ac:dyDescent="0.25">
      <c r="A92" s="601"/>
      <c r="B92" s="596">
        <v>42622</v>
      </c>
      <c r="C92" s="601">
        <v>15</v>
      </c>
      <c r="D92" s="602">
        <v>92.5</v>
      </c>
      <c r="E92" s="602">
        <v>0</v>
      </c>
      <c r="F92" s="602">
        <f t="shared" si="67"/>
        <v>1387.5</v>
      </c>
      <c r="G92" s="601"/>
      <c r="H92" s="601"/>
      <c r="I92" s="602"/>
      <c r="J92" s="602"/>
      <c r="K92" s="602"/>
      <c r="L92" s="601"/>
      <c r="M92" s="601"/>
    </row>
    <row r="93" spans="1:13" x14ac:dyDescent="0.25">
      <c r="A93" s="601"/>
      <c r="B93" s="601"/>
      <c r="C93" s="601"/>
      <c r="D93" s="602"/>
      <c r="E93" s="602"/>
      <c r="F93" s="602"/>
      <c r="G93" s="601"/>
      <c r="H93" s="601"/>
      <c r="I93" s="602"/>
      <c r="J93" s="602"/>
      <c r="K93" s="602"/>
      <c r="L93" s="601"/>
      <c r="M93" s="601"/>
    </row>
    <row r="94" spans="1:13" x14ac:dyDescent="0.25">
      <c r="A94" s="601"/>
      <c r="B94" s="601"/>
      <c r="C94" s="601"/>
      <c r="D94" s="602"/>
      <c r="E94" s="602"/>
      <c r="F94" s="602"/>
      <c r="G94" s="601"/>
      <c r="H94" s="601"/>
      <c r="I94" s="602"/>
      <c r="J94" s="602"/>
      <c r="K94" s="602"/>
      <c r="L94" s="601"/>
      <c r="M94" s="601"/>
    </row>
    <row r="95" spans="1:13" x14ac:dyDescent="0.25">
      <c r="A95" s="601"/>
      <c r="B95" s="601"/>
      <c r="C95" s="601"/>
      <c r="D95" s="602"/>
      <c r="E95" s="602"/>
      <c r="F95" s="602"/>
      <c r="G95" s="601"/>
      <c r="H95" s="601"/>
      <c r="I95" s="602"/>
      <c r="J95" s="602"/>
      <c r="K95" s="602"/>
      <c r="L95" s="601"/>
      <c r="M95" s="601"/>
    </row>
    <row r="96" spans="1:13" x14ac:dyDescent="0.25">
      <c r="A96" s="601"/>
      <c r="B96" s="601"/>
      <c r="C96" s="601"/>
      <c r="D96" s="602"/>
      <c r="E96" s="602"/>
      <c r="F96" s="602"/>
      <c r="G96" s="601"/>
      <c r="H96" s="601"/>
      <c r="I96" s="602"/>
      <c r="J96" s="602"/>
      <c r="K96" s="602"/>
      <c r="L96" s="601"/>
      <c r="M96" s="601"/>
    </row>
    <row r="97" spans="1:13" x14ac:dyDescent="0.25">
      <c r="A97" s="601"/>
      <c r="B97" s="601"/>
      <c r="C97" s="601"/>
      <c r="D97" s="602"/>
      <c r="E97" s="602"/>
      <c r="F97" s="602"/>
      <c r="G97" s="601"/>
      <c r="H97" s="601"/>
      <c r="I97" s="602"/>
      <c r="J97" s="602"/>
      <c r="K97" s="602"/>
      <c r="L97" s="601"/>
      <c r="M97" s="601"/>
    </row>
    <row r="98" spans="1:13" x14ac:dyDescent="0.25">
      <c r="A98" s="601"/>
      <c r="B98" s="601"/>
      <c r="C98" s="601"/>
      <c r="D98" s="602"/>
      <c r="E98" s="602"/>
      <c r="F98" s="602"/>
      <c r="G98" s="601"/>
      <c r="H98" s="601"/>
      <c r="I98" s="602"/>
      <c r="J98" s="602"/>
      <c r="K98" s="602"/>
      <c r="L98" s="601"/>
      <c r="M98" s="601"/>
    </row>
    <row r="99" spans="1:13" x14ac:dyDescent="0.25">
      <c r="A99" s="605" t="s">
        <v>81</v>
      </c>
      <c r="B99" s="606"/>
      <c r="C99" s="606">
        <f>SUM(C83:C92)</f>
        <v>140</v>
      </c>
      <c r="D99" s="607"/>
      <c r="E99" s="607"/>
      <c r="F99" s="607">
        <f>SUM(F83:F92)</f>
        <v>13780.8</v>
      </c>
      <c r="G99" s="606"/>
      <c r="H99" s="608">
        <f>SUM(H83:H88)</f>
        <v>140</v>
      </c>
      <c r="I99" s="607"/>
      <c r="J99" s="607"/>
      <c r="K99" s="607">
        <f>SUM(K83:K88)</f>
        <v>14027.46</v>
      </c>
      <c r="L99" s="606"/>
      <c r="M99" s="607">
        <f>SUM(M83:M86)</f>
        <v>10.65</v>
      </c>
    </row>
    <row r="100" spans="1:13" ht="15.75" thickBot="1" x14ac:dyDescent="0.3">
      <c r="A100" s="609" t="s">
        <v>201</v>
      </c>
      <c r="B100" s="610"/>
      <c r="C100" s="611">
        <f>SumByColor($A$19,C83:C98)</f>
        <v>0</v>
      </c>
      <c r="D100" s="611"/>
      <c r="E100" s="611"/>
      <c r="F100" s="612">
        <f>SumByColor($A$19,F83:F98)</f>
        <v>0</v>
      </c>
      <c r="G100" s="611"/>
      <c r="H100" s="611">
        <f>SumByColor($A$19,H83:H98)</f>
        <v>0</v>
      </c>
      <c r="I100" s="611"/>
      <c r="J100" s="611"/>
      <c r="K100" s="612">
        <f>SumByColor($A$19,K83:K98)</f>
        <v>0</v>
      </c>
      <c r="L100" s="611"/>
      <c r="M100" s="61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42706</v>
      </c>
      <c r="X2" s="9">
        <v>3.53</v>
      </c>
      <c r="Y2" s="9">
        <v>3.55</v>
      </c>
      <c r="Z2" s="9">
        <v>3.46</v>
      </c>
      <c r="AA2" s="9">
        <v>3.48</v>
      </c>
      <c r="AB2" s="104">
        <v>14255700</v>
      </c>
      <c r="AC2" s="9">
        <v>3.48</v>
      </c>
      <c r="AD2" s="40">
        <f>Y2-Z2</f>
        <v>8.9999999999999858E-2</v>
      </c>
      <c r="AE2" s="162">
        <f>AC2/AC3-1</f>
        <v>-8.5470085470085166E-3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2">
        <f>IF(Q2=0, Q4, (F18-K18)/Q2)</f>
        <v>3.6873428571428564</v>
      </c>
      <c r="T3" s="1"/>
      <c r="W3" s="110">
        <v>42705</v>
      </c>
      <c r="X3" s="9">
        <v>3.63</v>
      </c>
      <c r="Y3" s="9">
        <v>3.68</v>
      </c>
      <c r="Z3" s="9">
        <v>3.48</v>
      </c>
      <c r="AA3" s="9">
        <v>3.51</v>
      </c>
      <c r="AB3" s="104">
        <v>21093900</v>
      </c>
      <c r="AC3" s="9">
        <v>3.51</v>
      </c>
      <c r="AD3" s="40">
        <f t="shared" ref="AD3:AD66" si="2">Y3-Z3</f>
        <v>0.20000000000000018</v>
      </c>
      <c r="AE3" s="162">
        <f t="shared" ref="AE3:AE66" si="3">AC3/AC4-1</f>
        <v>-3.8356164383561708E-2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3.48</v>
      </c>
      <c r="R4" s="524">
        <v>-8.5000000000000006E-3</v>
      </c>
      <c r="T4" s="163"/>
      <c r="W4" s="110">
        <v>42704</v>
      </c>
      <c r="X4" s="9">
        <v>3.67</v>
      </c>
      <c r="Y4" s="9">
        <v>3.73</v>
      </c>
      <c r="Z4" s="9">
        <v>3.64</v>
      </c>
      <c r="AA4" s="9">
        <v>3.65</v>
      </c>
      <c r="AB4" s="104">
        <v>18102500</v>
      </c>
      <c r="AC4" s="9">
        <v>3.65</v>
      </c>
      <c r="AD4" s="40">
        <f t="shared" si="2"/>
        <v>8.9999999999999858E-2</v>
      </c>
      <c r="AE4" s="162">
        <f t="shared" si="3"/>
        <v>-5.4495912806539204E-3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2436</v>
      </c>
      <c r="W5" s="110">
        <v>42703</v>
      </c>
      <c r="X5" s="9">
        <v>3.74</v>
      </c>
      <c r="Y5" s="9">
        <v>3.76</v>
      </c>
      <c r="Z5" s="9">
        <v>3.66</v>
      </c>
      <c r="AA5" s="9">
        <v>3.67</v>
      </c>
      <c r="AB5" s="104">
        <v>12996800</v>
      </c>
      <c r="AC5" s="9">
        <v>3.67</v>
      </c>
      <c r="AD5" s="40">
        <f t="shared" si="2"/>
        <v>9.9999999999999645E-2</v>
      </c>
      <c r="AE5" s="162">
        <f t="shared" si="3"/>
        <v>-1.8716577540107027E-2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42702</v>
      </c>
      <c r="X6" s="9">
        <v>3.67</v>
      </c>
      <c r="Y6" s="9">
        <v>3.78</v>
      </c>
      <c r="Z6" s="9">
        <v>3.67</v>
      </c>
      <c r="AA6" s="9">
        <v>3.74</v>
      </c>
      <c r="AB6" s="104">
        <v>16098000</v>
      </c>
      <c r="AC6" s="9">
        <v>3.74</v>
      </c>
      <c r="AD6" s="40">
        <f t="shared" si="2"/>
        <v>0.10999999999999988</v>
      </c>
      <c r="AE6" s="162">
        <f t="shared" si="3"/>
        <v>1.3550135501354976E-2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289.79000000000087</v>
      </c>
      <c r="R7">
        <v>700</v>
      </c>
      <c r="W7" s="110">
        <v>42699</v>
      </c>
      <c r="X7" s="9">
        <v>3.63</v>
      </c>
      <c r="Y7" s="9">
        <v>3.7</v>
      </c>
      <c r="Z7" s="9">
        <v>3.62</v>
      </c>
      <c r="AA7" s="9">
        <v>3.69</v>
      </c>
      <c r="AB7" s="104">
        <v>5669400</v>
      </c>
      <c r="AC7" s="9">
        <v>3.69</v>
      </c>
      <c r="AD7" s="40">
        <f t="shared" si="2"/>
        <v>8.0000000000000071E-2</v>
      </c>
      <c r="AE7" s="162">
        <f t="shared" si="3"/>
        <v>1.9337016574585641E-2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-145.13999999999942</v>
      </c>
      <c r="W8" s="110">
        <v>42697</v>
      </c>
      <c r="X8" s="9">
        <v>3.55</v>
      </c>
      <c r="Y8" s="9">
        <v>3.62</v>
      </c>
      <c r="Z8" s="9">
        <v>3.55</v>
      </c>
      <c r="AA8" s="9">
        <v>3.62</v>
      </c>
      <c r="AB8" s="104">
        <v>10192600</v>
      </c>
      <c r="AC8" s="9">
        <v>3.62</v>
      </c>
      <c r="AD8" s="40">
        <f t="shared" si="2"/>
        <v>7.0000000000000284E-2</v>
      </c>
      <c r="AE8" s="162">
        <f t="shared" si="3"/>
        <v>8.3565459610028814E-3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-5.623096771194102E-2</v>
      </c>
      <c r="W9" s="110">
        <v>42696</v>
      </c>
      <c r="X9" s="9">
        <v>3.54</v>
      </c>
      <c r="Y9" s="9">
        <v>3.6</v>
      </c>
      <c r="Z9" s="9">
        <v>3.52</v>
      </c>
      <c r="AA9" s="9">
        <v>3.59</v>
      </c>
      <c r="AB9" s="104">
        <v>15489400</v>
      </c>
      <c r="AC9" s="9">
        <v>3.59</v>
      </c>
      <c r="AD9" s="40">
        <f t="shared" si="2"/>
        <v>8.0000000000000071E-2</v>
      </c>
      <c r="AE9" s="162">
        <f t="shared" si="3"/>
        <v>2.2792022792022859E-2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42695</v>
      </c>
      <c r="X10" s="9">
        <v>3.47</v>
      </c>
      <c r="Y10" s="9">
        <v>3.52</v>
      </c>
      <c r="Z10" s="9">
        <v>3.45</v>
      </c>
      <c r="AA10" s="9">
        <v>3.51</v>
      </c>
      <c r="AB10" s="104">
        <v>16922900</v>
      </c>
      <c r="AC10" s="9">
        <v>3.51</v>
      </c>
      <c r="AD10" s="40">
        <f t="shared" si="2"/>
        <v>6.999999999999984E-2</v>
      </c>
      <c r="AE10" s="162">
        <f t="shared" si="3"/>
        <v>2.631578947368407E-2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42692</v>
      </c>
      <c r="X11" s="9">
        <v>3.39</v>
      </c>
      <c r="Y11" s="9">
        <v>3.44</v>
      </c>
      <c r="Z11" s="9">
        <v>3.35</v>
      </c>
      <c r="AA11" s="9">
        <v>3.42</v>
      </c>
      <c r="AB11" s="104">
        <v>12619000</v>
      </c>
      <c r="AC11" s="9">
        <v>3.42</v>
      </c>
      <c r="AD11" s="40">
        <f t="shared" si="2"/>
        <v>8.9999999999999858E-2</v>
      </c>
      <c r="AE11" s="162">
        <f t="shared" si="3"/>
        <v>1.7857142857142794E-2</v>
      </c>
    </row>
    <row r="12" spans="1:31" x14ac:dyDescent="0.25">
      <c r="W12" s="110">
        <v>42691</v>
      </c>
      <c r="X12" s="9">
        <v>3.46</v>
      </c>
      <c r="Y12" s="9">
        <v>3.48</v>
      </c>
      <c r="Z12" s="9">
        <v>3.36</v>
      </c>
      <c r="AA12" s="9">
        <v>3.36</v>
      </c>
      <c r="AB12" s="104">
        <v>16905900</v>
      </c>
      <c r="AC12" s="9">
        <v>3.36</v>
      </c>
      <c r="AD12" s="40">
        <f t="shared" si="2"/>
        <v>0.12000000000000011</v>
      </c>
      <c r="AE12" s="162">
        <f t="shared" si="3"/>
        <v>-2.0408163265306256E-2</v>
      </c>
    </row>
    <row r="13" spans="1:31" x14ac:dyDescent="0.25">
      <c r="W13" s="110">
        <v>42690</v>
      </c>
      <c r="X13" s="9">
        <v>3.3</v>
      </c>
      <c r="Y13" s="9">
        <v>3.47</v>
      </c>
      <c r="Z13" s="9">
        <v>3.28</v>
      </c>
      <c r="AA13" s="9">
        <v>3.43</v>
      </c>
      <c r="AB13" s="104">
        <v>24516700</v>
      </c>
      <c r="AC13" s="9">
        <v>3.43</v>
      </c>
      <c r="AD13" s="40">
        <f t="shared" si="2"/>
        <v>0.19000000000000039</v>
      </c>
      <c r="AE13" s="162">
        <f t="shared" si="3"/>
        <v>3.9393939393939537E-2</v>
      </c>
    </row>
    <row r="14" spans="1:31" x14ac:dyDescent="0.25">
      <c r="W14" s="110">
        <v>42689</v>
      </c>
      <c r="X14" s="9">
        <v>3.24</v>
      </c>
      <c r="Y14" s="9">
        <v>3.3</v>
      </c>
      <c r="Z14" s="9">
        <v>3.22</v>
      </c>
      <c r="AA14" s="9">
        <v>3.3</v>
      </c>
      <c r="AB14" s="104">
        <v>13519600</v>
      </c>
      <c r="AC14" s="9">
        <v>3.3</v>
      </c>
      <c r="AD14" s="40">
        <f t="shared" si="2"/>
        <v>7.9999999999999627E-2</v>
      </c>
      <c r="AE14" s="162">
        <f t="shared" si="3"/>
        <v>1.8518518518518379E-2</v>
      </c>
    </row>
    <row r="15" spans="1:31" x14ac:dyDescent="0.25">
      <c r="W15" s="110">
        <v>42688</v>
      </c>
      <c r="X15" s="9">
        <v>3.15</v>
      </c>
      <c r="Y15" s="9">
        <v>3.24</v>
      </c>
      <c r="Z15" s="9">
        <v>3.14</v>
      </c>
      <c r="AA15" s="9">
        <v>3.24</v>
      </c>
      <c r="AB15" s="104">
        <v>15431900</v>
      </c>
      <c r="AC15" s="9">
        <v>3.24</v>
      </c>
      <c r="AD15" s="40">
        <f t="shared" si="2"/>
        <v>0.10000000000000009</v>
      </c>
      <c r="AE15" s="162">
        <f t="shared" si="3"/>
        <v>1.8867924528301883E-2</v>
      </c>
    </row>
    <row r="16" spans="1:31" x14ac:dyDescent="0.25">
      <c r="W16" s="110">
        <v>42685</v>
      </c>
      <c r="X16" s="9">
        <v>3.15</v>
      </c>
      <c r="Y16" s="9">
        <v>3.23</v>
      </c>
      <c r="Z16" s="9">
        <v>3.11</v>
      </c>
      <c r="AA16" s="9">
        <v>3.18</v>
      </c>
      <c r="AB16" s="104">
        <v>18804500</v>
      </c>
      <c r="AC16" s="9">
        <v>3.18</v>
      </c>
      <c r="AD16" s="40">
        <f t="shared" si="2"/>
        <v>0.12000000000000011</v>
      </c>
      <c r="AE16" s="162">
        <f t="shared" si="3"/>
        <v>6.3291139240506666E-3</v>
      </c>
    </row>
    <row r="17" spans="1:31" x14ac:dyDescent="0.25">
      <c r="H17" s="72"/>
      <c r="W17" s="110">
        <v>42684</v>
      </c>
      <c r="X17" s="9">
        <v>3.23</v>
      </c>
      <c r="Y17" s="9">
        <v>3.26</v>
      </c>
      <c r="Z17" s="9">
        <v>3.15</v>
      </c>
      <c r="AA17" s="9">
        <v>3.16</v>
      </c>
      <c r="AB17" s="104">
        <v>21523500</v>
      </c>
      <c r="AC17" s="9">
        <v>3.16</v>
      </c>
      <c r="AD17" s="40">
        <f t="shared" si="2"/>
        <v>0.10999999999999988</v>
      </c>
      <c r="AE17" s="162">
        <f t="shared" si="3"/>
        <v>-1.5576323987538832E-2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42683</v>
      </c>
      <c r="X18" s="9">
        <v>3.19</v>
      </c>
      <c r="Y18" s="9">
        <v>3.22</v>
      </c>
      <c r="Z18" s="9">
        <v>3.13</v>
      </c>
      <c r="AA18" s="9">
        <v>3.21</v>
      </c>
      <c r="AB18" s="104">
        <v>22316500</v>
      </c>
      <c r="AC18" s="9">
        <v>3.21</v>
      </c>
      <c r="AD18" s="40">
        <f t="shared" si="2"/>
        <v>9.0000000000000302E-2</v>
      </c>
      <c r="AE18" s="162">
        <f t="shared" si="3"/>
        <v>-9.2592592592593004E-3</v>
      </c>
    </row>
    <row r="19" spans="1:31" x14ac:dyDescent="0.25">
      <c r="W19" s="110">
        <v>42682</v>
      </c>
      <c r="X19" s="9">
        <v>3.25</v>
      </c>
      <c r="Y19" s="9">
        <v>3.31</v>
      </c>
      <c r="Z19" s="9">
        <v>3.21</v>
      </c>
      <c r="AA19" s="9">
        <v>3.24</v>
      </c>
      <c r="AB19" s="104">
        <v>27613300</v>
      </c>
      <c r="AC19" s="9">
        <v>3.24</v>
      </c>
      <c r="AD19" s="40">
        <f t="shared" si="2"/>
        <v>0.10000000000000009</v>
      </c>
      <c r="AE19" s="162">
        <f t="shared" si="3"/>
        <v>9.3457943925234765E-3</v>
      </c>
    </row>
    <row r="20" spans="1:31" x14ac:dyDescent="0.25">
      <c r="W20" s="110">
        <v>42681</v>
      </c>
      <c r="X20" s="9">
        <v>3.2</v>
      </c>
      <c r="Y20" s="9">
        <v>3.29</v>
      </c>
      <c r="Z20" s="9">
        <v>3.16</v>
      </c>
      <c r="AA20" s="9">
        <v>3.21</v>
      </c>
      <c r="AB20" s="104">
        <v>30989400</v>
      </c>
      <c r="AC20" s="9">
        <v>3.21</v>
      </c>
      <c r="AD20" s="40">
        <f t="shared" si="2"/>
        <v>0.12999999999999989</v>
      </c>
      <c r="AE20" s="162">
        <f t="shared" si="3"/>
        <v>2.8846153846153744E-2</v>
      </c>
    </row>
    <row r="21" spans="1:31" x14ac:dyDescent="0.25">
      <c r="B21" s="548" t="s">
        <v>114</v>
      </c>
      <c r="C21" s="548" t="s">
        <v>149</v>
      </c>
      <c r="D21" s="549" t="s">
        <v>148</v>
      </c>
      <c r="E21" s="550" t="s">
        <v>150</v>
      </c>
      <c r="F21" s="551" t="s">
        <v>65</v>
      </c>
      <c r="G21" s="552" t="s">
        <v>154</v>
      </c>
      <c r="H21" s="551" t="s">
        <v>88</v>
      </c>
      <c r="I21" s="552" t="s">
        <v>158</v>
      </c>
      <c r="W21" s="110">
        <v>42678</v>
      </c>
      <c r="X21" s="9">
        <v>3.17</v>
      </c>
      <c r="Y21" s="9">
        <v>3.24</v>
      </c>
      <c r="Z21" s="9">
        <v>3.1</v>
      </c>
      <c r="AA21" s="9">
        <v>3.12</v>
      </c>
      <c r="AB21" s="104">
        <v>43146000</v>
      </c>
      <c r="AC21" s="9">
        <v>3.12</v>
      </c>
      <c r="AD21" s="40">
        <f t="shared" si="2"/>
        <v>0.14000000000000012</v>
      </c>
      <c r="AE21" s="162">
        <f t="shared" si="3"/>
        <v>-3.1948881789136685E-3</v>
      </c>
    </row>
    <row r="22" spans="1:31" x14ac:dyDescent="0.25">
      <c r="B22" s="382">
        <v>42353</v>
      </c>
      <c r="C22" s="383">
        <v>250</v>
      </c>
      <c r="D22" s="553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42677</v>
      </c>
      <c r="X22" s="9">
        <v>3.42</v>
      </c>
      <c r="Y22" s="9">
        <v>3.43</v>
      </c>
      <c r="Z22" s="9">
        <v>3.12</v>
      </c>
      <c r="AA22" s="9">
        <v>3.13</v>
      </c>
      <c r="AB22" s="104">
        <v>54916600</v>
      </c>
      <c r="AC22" s="9">
        <v>3.13</v>
      </c>
      <c r="AD22" s="40">
        <f t="shared" si="2"/>
        <v>0.31000000000000005</v>
      </c>
      <c r="AE22" s="162">
        <f t="shared" si="3"/>
        <v>-7.6696165191740495E-2</v>
      </c>
    </row>
    <row r="23" spans="1:31" x14ac:dyDescent="0.25">
      <c r="B23" s="382">
        <v>42356</v>
      </c>
      <c r="C23" s="383">
        <v>250</v>
      </c>
      <c r="D23" s="553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42676</v>
      </c>
      <c r="X23" s="9">
        <v>3.8</v>
      </c>
      <c r="Y23" s="9">
        <v>3.8</v>
      </c>
      <c r="Z23" s="9">
        <v>3.38</v>
      </c>
      <c r="AA23" s="9">
        <v>3.39</v>
      </c>
      <c r="AB23" s="104">
        <v>85892100</v>
      </c>
      <c r="AC23" s="9">
        <v>3.39</v>
      </c>
      <c r="AD23" s="40">
        <f t="shared" si="2"/>
        <v>0.41999999999999993</v>
      </c>
      <c r="AE23" s="162">
        <f t="shared" si="3"/>
        <v>-0.13740458015267176</v>
      </c>
    </row>
    <row r="24" spans="1:31" x14ac:dyDescent="0.25">
      <c r="B24" s="382">
        <v>42382</v>
      </c>
      <c r="C24" s="383">
        <v>500</v>
      </c>
      <c r="D24" s="553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42675</v>
      </c>
      <c r="X24" s="9">
        <v>4.04</v>
      </c>
      <c r="Y24" s="9">
        <v>4.07</v>
      </c>
      <c r="Z24" s="9">
        <v>3.9</v>
      </c>
      <c r="AA24" s="9">
        <v>3.93</v>
      </c>
      <c r="AB24" s="104">
        <v>19346400</v>
      </c>
      <c r="AC24" s="9">
        <v>3.93</v>
      </c>
      <c r="AD24" s="40">
        <f t="shared" si="2"/>
        <v>0.17000000000000037</v>
      </c>
      <c r="AE24" s="162">
        <f t="shared" si="3"/>
        <v>-2.238805970149238E-2</v>
      </c>
    </row>
    <row r="25" spans="1:31" x14ac:dyDescent="0.25">
      <c r="B25" s="382">
        <v>42398</v>
      </c>
      <c r="C25" s="383">
        <v>250</v>
      </c>
      <c r="D25" s="553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42674</v>
      </c>
      <c r="X25" s="9">
        <v>4.05</v>
      </c>
      <c r="Y25" s="9">
        <v>4.09</v>
      </c>
      <c r="Z25" s="9">
        <v>4</v>
      </c>
      <c r="AA25" s="9">
        <v>4.0199999999999996</v>
      </c>
      <c r="AB25" s="104">
        <v>23321700</v>
      </c>
      <c r="AC25" s="9">
        <v>4.0199999999999996</v>
      </c>
      <c r="AD25" s="40">
        <f t="shared" si="2"/>
        <v>8.9999999999999858E-2</v>
      </c>
      <c r="AE25" s="162">
        <f t="shared" si="3"/>
        <v>-2.4813895781639062E-3</v>
      </c>
    </row>
    <row r="26" spans="1:31" x14ac:dyDescent="0.25">
      <c r="B26" s="382">
        <v>42402</v>
      </c>
      <c r="C26" s="383">
        <v>500</v>
      </c>
      <c r="D26" s="553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42671</v>
      </c>
      <c r="X26" s="9">
        <v>4.16</v>
      </c>
      <c r="Y26" s="9">
        <v>4.24</v>
      </c>
      <c r="Z26" s="9">
        <v>4.03</v>
      </c>
      <c r="AA26" s="9">
        <v>4.03</v>
      </c>
      <c r="AB26" s="104">
        <v>20753500</v>
      </c>
      <c r="AC26" s="9">
        <v>4.03</v>
      </c>
      <c r="AD26" s="40">
        <f t="shared" si="2"/>
        <v>0.20999999999999996</v>
      </c>
      <c r="AE26" s="162">
        <f t="shared" si="3"/>
        <v>-3.3573141486810454E-2</v>
      </c>
    </row>
    <row r="27" spans="1:31" x14ac:dyDescent="0.25">
      <c r="B27" s="382">
        <v>42403</v>
      </c>
      <c r="C27" s="383">
        <v>500</v>
      </c>
      <c r="D27" s="553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42670</v>
      </c>
      <c r="X27" s="9">
        <v>4.0999999999999996</v>
      </c>
      <c r="Y27" s="9">
        <v>4.26</v>
      </c>
      <c r="Z27" s="9">
        <v>4.0199999999999996</v>
      </c>
      <c r="AA27" s="9">
        <v>4.17</v>
      </c>
      <c r="AB27" s="104">
        <v>24739300</v>
      </c>
      <c r="AC27" s="9">
        <v>4.17</v>
      </c>
      <c r="AD27" s="40">
        <f t="shared" si="2"/>
        <v>0.24000000000000021</v>
      </c>
      <c r="AE27" s="162">
        <f t="shared" si="3"/>
        <v>1.9559902200489088E-2</v>
      </c>
    </row>
    <row r="28" spans="1:31" x14ac:dyDescent="0.25">
      <c r="B28" s="382">
        <v>42418</v>
      </c>
      <c r="C28" s="383">
        <v>250</v>
      </c>
      <c r="D28" s="553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42669</v>
      </c>
      <c r="X28" s="9">
        <v>4.1100000000000003</v>
      </c>
      <c r="Y28" s="9">
        <v>4.13</v>
      </c>
      <c r="Z28" s="9">
        <v>4.05</v>
      </c>
      <c r="AA28" s="9">
        <v>4.09</v>
      </c>
      <c r="AB28" s="104">
        <v>7883700</v>
      </c>
      <c r="AC28" s="9">
        <v>4.09</v>
      </c>
      <c r="AD28" s="40">
        <f t="shared" si="2"/>
        <v>8.0000000000000071E-2</v>
      </c>
      <c r="AE28" s="162">
        <f t="shared" si="3"/>
        <v>-4.8661800486619056E-3</v>
      </c>
    </row>
    <row r="29" spans="1:31" x14ac:dyDescent="0.25">
      <c r="B29" s="382">
        <v>42421</v>
      </c>
      <c r="C29" s="383">
        <v>250</v>
      </c>
      <c r="D29" s="553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42668</v>
      </c>
      <c r="X29" s="9">
        <v>4.0999999999999996</v>
      </c>
      <c r="Y29" s="9">
        <v>4.1399999999999997</v>
      </c>
      <c r="Z29" s="9">
        <v>4.07</v>
      </c>
      <c r="AA29" s="9">
        <v>4.1100000000000003</v>
      </c>
      <c r="AB29" s="104">
        <v>8635300</v>
      </c>
      <c r="AC29" s="9">
        <v>4.1100000000000003</v>
      </c>
      <c r="AD29" s="40">
        <f t="shared" si="2"/>
        <v>6.9999999999999396E-2</v>
      </c>
      <c r="AE29" s="162">
        <f t="shared" si="3"/>
        <v>2.4390243902441266E-3</v>
      </c>
    </row>
    <row r="30" spans="1:31" x14ac:dyDescent="0.25">
      <c r="B30" s="382">
        <v>42424</v>
      </c>
      <c r="C30" s="383">
        <v>250</v>
      </c>
      <c r="D30" s="553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42667</v>
      </c>
      <c r="X30" s="9">
        <v>4.09</v>
      </c>
      <c r="Y30" s="9">
        <v>4.12</v>
      </c>
      <c r="Z30" s="9">
        <v>4.05</v>
      </c>
      <c r="AA30" s="9">
        <v>4.0999999999999996</v>
      </c>
      <c r="AB30" s="104">
        <v>5841100</v>
      </c>
      <c r="AC30" s="9">
        <v>4.0999999999999996</v>
      </c>
      <c r="AD30" s="40">
        <f t="shared" si="2"/>
        <v>7.0000000000000284E-2</v>
      </c>
      <c r="AE30" s="162">
        <f t="shared" si="3"/>
        <v>7.3710073710071544E-3</v>
      </c>
    </row>
    <row r="31" spans="1:31" x14ac:dyDescent="0.25">
      <c r="B31" s="382">
        <v>42430</v>
      </c>
      <c r="C31" s="383">
        <v>250</v>
      </c>
      <c r="D31" s="553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42664</v>
      </c>
      <c r="X31" s="9">
        <v>4.0599999999999996</v>
      </c>
      <c r="Y31" s="9">
        <v>4.13</v>
      </c>
      <c r="Z31" s="9">
        <v>4.0599999999999996</v>
      </c>
      <c r="AA31" s="9">
        <v>4.07</v>
      </c>
      <c r="AB31" s="104">
        <v>11225900</v>
      </c>
      <c r="AC31" s="9">
        <v>4.07</v>
      </c>
      <c r="AD31" s="40">
        <f t="shared" si="2"/>
        <v>7.0000000000000284E-2</v>
      </c>
      <c r="AE31" s="162">
        <f t="shared" si="3"/>
        <v>-4.8899755501221609E-3</v>
      </c>
    </row>
    <row r="32" spans="1:31" x14ac:dyDescent="0.25">
      <c r="B32" s="382">
        <v>42431</v>
      </c>
      <c r="C32" s="383">
        <v>250</v>
      </c>
      <c r="D32" s="553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42663</v>
      </c>
      <c r="X32" s="9">
        <v>4.0999999999999996</v>
      </c>
      <c r="Y32" s="9">
        <v>4.12</v>
      </c>
      <c r="Z32" s="9">
        <v>4.04</v>
      </c>
      <c r="AA32" s="9">
        <v>4.09</v>
      </c>
      <c r="AB32" s="104">
        <v>10307200</v>
      </c>
      <c r="AC32" s="9">
        <v>4.09</v>
      </c>
      <c r="AD32" s="40">
        <f t="shared" si="2"/>
        <v>8.0000000000000071E-2</v>
      </c>
      <c r="AE32" s="162">
        <f t="shared" si="3"/>
        <v>0</v>
      </c>
    </row>
    <row r="33" spans="2:31" x14ac:dyDescent="0.25">
      <c r="B33" s="382">
        <v>42436</v>
      </c>
      <c r="C33" s="383">
        <v>0</v>
      </c>
      <c r="D33" s="553"/>
      <c r="E33" s="384">
        <v>5.79</v>
      </c>
      <c r="F33" s="485">
        <v>434.93</v>
      </c>
      <c r="G33" s="384"/>
      <c r="H33" s="386"/>
      <c r="I33" s="384"/>
      <c r="W33" s="110">
        <v>42662</v>
      </c>
      <c r="X33" s="9">
        <v>4.12</v>
      </c>
      <c r="Y33" s="9">
        <v>4.13</v>
      </c>
      <c r="Z33" s="9">
        <v>4.04</v>
      </c>
      <c r="AA33" s="9">
        <v>4.09</v>
      </c>
      <c r="AB33" s="104">
        <v>14172600</v>
      </c>
      <c r="AC33" s="9">
        <v>4.09</v>
      </c>
      <c r="AD33" s="40">
        <f t="shared" si="2"/>
        <v>8.9999999999999858E-2</v>
      </c>
      <c r="AE33" s="162">
        <f t="shared" si="3"/>
        <v>2.450980392156854E-3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42661</v>
      </c>
      <c r="X34" s="9">
        <v>3.95</v>
      </c>
      <c r="Y34" s="9">
        <v>4.09</v>
      </c>
      <c r="Z34" s="9">
        <v>3.93</v>
      </c>
      <c r="AA34" s="9">
        <v>4.08</v>
      </c>
      <c r="AB34" s="104">
        <v>20453700</v>
      </c>
      <c r="AC34" s="9">
        <v>4.08</v>
      </c>
      <c r="AD34" s="40">
        <f t="shared" si="2"/>
        <v>0.1599999999999997</v>
      </c>
      <c r="AE34" s="162">
        <f t="shared" si="3"/>
        <v>4.6153846153846212E-2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42660</v>
      </c>
      <c r="X35" s="9">
        <v>3.96</v>
      </c>
      <c r="Y35" s="9">
        <v>3.99</v>
      </c>
      <c r="Z35" s="9">
        <v>3.88</v>
      </c>
      <c r="AA35" s="9">
        <v>3.9</v>
      </c>
      <c r="AB35" s="104">
        <v>11834900</v>
      </c>
      <c r="AC35" s="9">
        <v>3.9</v>
      </c>
      <c r="AD35" s="40">
        <f t="shared" si="2"/>
        <v>0.11000000000000032</v>
      </c>
      <c r="AE35" s="162">
        <f t="shared" si="3"/>
        <v>-1.0152284263959421E-2</v>
      </c>
    </row>
    <row r="36" spans="2:31" x14ac:dyDescent="0.25">
      <c r="B36" s="193">
        <v>42629</v>
      </c>
      <c r="C36" s="237">
        <v>400</v>
      </c>
      <c r="D36" s="580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42657</v>
      </c>
      <c r="X36" s="9">
        <v>4.01</v>
      </c>
      <c r="Y36" s="9">
        <v>4.04</v>
      </c>
      <c r="Z36" s="9">
        <v>3.93</v>
      </c>
      <c r="AA36" s="9">
        <v>3.94</v>
      </c>
      <c r="AB36" s="104">
        <v>11454800</v>
      </c>
      <c r="AC36" s="9">
        <v>3.94</v>
      </c>
      <c r="AD36" s="40">
        <f t="shared" si="2"/>
        <v>0.10999999999999988</v>
      </c>
      <c r="AE36" s="162">
        <f t="shared" si="3"/>
        <v>-1.5000000000000013E-2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42656</v>
      </c>
      <c r="X37" s="9">
        <v>4</v>
      </c>
      <c r="Y37" s="9">
        <v>4.03</v>
      </c>
      <c r="Z37" s="9">
        <v>3.94</v>
      </c>
      <c r="AA37" s="9">
        <v>4</v>
      </c>
      <c r="AB37" s="104">
        <v>14406500</v>
      </c>
      <c r="AC37" s="9">
        <v>4</v>
      </c>
      <c r="AD37" s="40">
        <f t="shared" si="2"/>
        <v>9.0000000000000302E-2</v>
      </c>
      <c r="AE37" s="162">
        <f t="shared" si="3"/>
        <v>-4.9751243781093191E-3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42655</v>
      </c>
      <c r="X38" s="9">
        <v>4.16</v>
      </c>
      <c r="Y38" s="9">
        <v>4.1900000000000004</v>
      </c>
      <c r="Z38" s="9">
        <v>4.01</v>
      </c>
      <c r="AA38" s="9">
        <v>4.0199999999999996</v>
      </c>
      <c r="AB38" s="104">
        <v>12999800</v>
      </c>
      <c r="AC38" s="9">
        <v>4.0199999999999996</v>
      </c>
      <c r="AD38" s="40">
        <f t="shared" si="2"/>
        <v>0.1800000000000006</v>
      </c>
      <c r="AE38" s="162">
        <f t="shared" si="3"/>
        <v>-3.1325301204819467E-2</v>
      </c>
    </row>
    <row r="39" spans="2:31" x14ac:dyDescent="0.25">
      <c r="B39" s="193">
        <v>42634</v>
      </c>
      <c r="C39" s="7">
        <v>800</v>
      </c>
      <c r="D39" s="579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42654</v>
      </c>
      <c r="X39" s="9">
        <v>4.0999999999999996</v>
      </c>
      <c r="Y39" s="9">
        <v>4.1900000000000004</v>
      </c>
      <c r="Z39" s="9">
        <v>4.0999999999999996</v>
      </c>
      <c r="AA39" s="9">
        <v>4.1500000000000004</v>
      </c>
      <c r="AB39" s="104">
        <v>17771000</v>
      </c>
      <c r="AC39" s="9">
        <v>4.1500000000000004</v>
      </c>
      <c r="AD39" s="40">
        <f t="shared" si="2"/>
        <v>9.0000000000000746E-2</v>
      </c>
      <c r="AE39" s="162">
        <f t="shared" si="3"/>
        <v>0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9" t="s">
        <v>78</v>
      </c>
      <c r="P40" s="619"/>
      <c r="W40" s="110">
        <v>42653</v>
      </c>
      <c r="X40" s="9">
        <v>4.25</v>
      </c>
      <c r="Y40" s="9">
        <v>4.29</v>
      </c>
      <c r="Z40" s="9">
        <v>4.1399999999999997</v>
      </c>
      <c r="AA40" s="9">
        <v>4.1500000000000004</v>
      </c>
      <c r="AB40" s="104">
        <v>17634600</v>
      </c>
      <c r="AC40" s="9">
        <v>4.1500000000000004</v>
      </c>
      <c r="AD40" s="40">
        <f t="shared" si="2"/>
        <v>0.15000000000000036</v>
      </c>
      <c r="AE40" s="162">
        <f t="shared" si="3"/>
        <v>-1.891252955082745E-2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3.8280000000000003</v>
      </c>
      <c r="Q41" s="2"/>
      <c r="W41" s="110">
        <v>42650</v>
      </c>
      <c r="X41" s="9">
        <v>3.99</v>
      </c>
      <c r="Y41" s="9">
        <v>4.3600000000000003</v>
      </c>
      <c r="Z41" s="9">
        <v>3.94</v>
      </c>
      <c r="AA41" s="9">
        <v>4.2300000000000004</v>
      </c>
      <c r="AB41" s="104">
        <v>73382200</v>
      </c>
      <c r="AC41" s="9">
        <v>4.2300000000000004</v>
      </c>
      <c r="AD41" s="40">
        <f t="shared" si="2"/>
        <v>0.42000000000000037</v>
      </c>
      <c r="AE41" s="162">
        <f t="shared" si="3"/>
        <v>6.0150375939849621E-2</v>
      </c>
    </row>
    <row r="42" spans="2:31" ht="20.25" thickBot="1" x14ac:dyDescent="0.35">
      <c r="B42" s="193">
        <v>42648</v>
      </c>
      <c r="C42" s="7">
        <v>800</v>
      </c>
      <c r="D42" s="579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9">
        <v>4</v>
      </c>
      <c r="O42" s="83">
        <v>1.0900000000000001</v>
      </c>
      <c r="P42" s="83">
        <f t="shared" ref="P42:P61" si="10">O42*$Q$4</f>
        <v>3.7932000000000001</v>
      </c>
      <c r="Q42" s="2"/>
      <c r="T42" s="91" t="s">
        <v>113</v>
      </c>
      <c r="W42" s="110">
        <v>42649</v>
      </c>
      <c r="X42" s="9">
        <v>4</v>
      </c>
      <c r="Y42" s="9">
        <v>4.03</v>
      </c>
      <c r="Z42" s="9">
        <v>3.9</v>
      </c>
      <c r="AA42" s="9">
        <v>3.99</v>
      </c>
      <c r="AB42" s="104">
        <v>29323000</v>
      </c>
      <c r="AC42" s="9">
        <v>3.99</v>
      </c>
      <c r="AD42" s="40">
        <f t="shared" si="2"/>
        <v>0.13000000000000034</v>
      </c>
      <c r="AE42" s="162">
        <f t="shared" si="3"/>
        <v>-9.9255583126550695E-3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3.7584000000000004</v>
      </c>
      <c r="Q43" s="2"/>
      <c r="T43" s="128" t="s">
        <v>98</v>
      </c>
      <c r="U43" s="98">
        <v>3.62</v>
      </c>
      <c r="W43" s="110">
        <v>42648</v>
      </c>
      <c r="X43" s="9">
        <v>4.07</v>
      </c>
      <c r="Y43" s="9">
        <v>4.0999999999999996</v>
      </c>
      <c r="Z43" s="9">
        <v>4.01</v>
      </c>
      <c r="AA43" s="9">
        <v>4.03</v>
      </c>
      <c r="AB43" s="104">
        <v>33544800</v>
      </c>
      <c r="AC43" s="9">
        <v>4.03</v>
      </c>
      <c r="AD43" s="40">
        <f t="shared" si="2"/>
        <v>8.9999999999999858E-2</v>
      </c>
      <c r="AE43" s="162">
        <f t="shared" si="3"/>
        <v>-1.7073170731707221E-2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352</v>
      </c>
      <c r="O44" s="83">
        <v>1.07</v>
      </c>
      <c r="P44" s="83">
        <f t="shared" si="10"/>
        <v>3.7236000000000002</v>
      </c>
      <c r="Q44" s="2"/>
      <c r="T44" s="93" t="s">
        <v>99</v>
      </c>
      <c r="U44" s="88" t="s">
        <v>129</v>
      </c>
      <c r="W44" s="110">
        <v>42647</v>
      </c>
      <c r="X44" s="9">
        <v>4.1500000000000004</v>
      </c>
      <c r="Y44" s="9">
        <v>4.16</v>
      </c>
      <c r="Z44" s="9">
        <v>4.03</v>
      </c>
      <c r="AA44" s="9">
        <v>4.0999999999999996</v>
      </c>
      <c r="AB44" s="104">
        <v>27830100</v>
      </c>
      <c r="AC44" s="9">
        <v>4.0999999999999996</v>
      </c>
      <c r="AD44" s="40">
        <f t="shared" si="2"/>
        <v>0.12999999999999989</v>
      </c>
      <c r="AE44" s="162">
        <f t="shared" si="3"/>
        <v>-9.6618357487923134E-3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3.6888000000000001</v>
      </c>
      <c r="Q45" s="2"/>
      <c r="T45" s="93" t="s">
        <v>100</v>
      </c>
      <c r="U45" s="88" t="s">
        <v>129</v>
      </c>
      <c r="W45" s="110">
        <v>42646</v>
      </c>
      <c r="X45" s="9">
        <v>4.16</v>
      </c>
      <c r="Y45" s="9">
        <v>4.25</v>
      </c>
      <c r="Z45" s="9">
        <v>4.1399999999999997</v>
      </c>
      <c r="AA45" s="9">
        <v>4.1399999999999997</v>
      </c>
      <c r="AB45" s="104">
        <v>16728900</v>
      </c>
      <c r="AC45" s="9">
        <v>4.1399999999999997</v>
      </c>
      <c r="AD45" s="40">
        <f t="shared" si="2"/>
        <v>0.11000000000000032</v>
      </c>
      <c r="AE45" s="162">
        <f t="shared" si="3"/>
        <v>-4.8076923076924016E-3</v>
      </c>
    </row>
    <row r="46" spans="2:31" x14ac:dyDescent="0.25">
      <c r="B46" s="193">
        <v>42670</v>
      </c>
      <c r="C46" s="237">
        <v>400</v>
      </c>
      <c r="D46" s="580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0">
        <v>3.9</v>
      </c>
      <c r="O46" s="83">
        <v>1.05</v>
      </c>
      <c r="P46" s="83">
        <f t="shared" si="10"/>
        <v>3.6539999999999999</v>
      </c>
      <c r="Q46" s="2"/>
      <c r="T46" s="93" t="s">
        <v>101</v>
      </c>
      <c r="U46" s="88" t="s">
        <v>129</v>
      </c>
      <c r="W46" s="110">
        <v>42643</v>
      </c>
      <c r="X46" s="9">
        <v>4.3099999999999996</v>
      </c>
      <c r="Y46" s="9">
        <v>4.3099999999999996</v>
      </c>
      <c r="Z46" s="9">
        <v>4.1500000000000004</v>
      </c>
      <c r="AA46" s="9">
        <v>4.16</v>
      </c>
      <c r="AB46" s="104">
        <v>20358300</v>
      </c>
      <c r="AC46" s="9">
        <v>4.16</v>
      </c>
      <c r="AD46" s="40">
        <f t="shared" si="2"/>
        <v>0.15999999999999925</v>
      </c>
      <c r="AE46" s="162">
        <f t="shared" si="3"/>
        <v>-2.1176470588235241E-2</v>
      </c>
    </row>
    <row r="47" spans="2:31" x14ac:dyDescent="0.25">
      <c r="B47" s="193">
        <v>42674</v>
      </c>
      <c r="C47" s="7">
        <v>800</v>
      </c>
      <c r="D47" s="579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9" t="s">
        <v>377</v>
      </c>
      <c r="O47" s="83">
        <v>1.04</v>
      </c>
      <c r="P47" s="83">
        <f t="shared" si="10"/>
        <v>3.6192000000000002</v>
      </c>
      <c r="Q47" s="2"/>
      <c r="T47" s="93" t="s">
        <v>102</v>
      </c>
      <c r="U47" s="88">
        <v>4.8499999999999996</v>
      </c>
      <c r="W47" s="110">
        <v>42642</v>
      </c>
      <c r="X47" s="9">
        <v>4.32</v>
      </c>
      <c r="Y47" s="9">
        <v>4.3899999999999997</v>
      </c>
      <c r="Z47" s="9">
        <v>4.22</v>
      </c>
      <c r="AA47" s="9">
        <v>4.25</v>
      </c>
      <c r="AB47" s="104">
        <v>15052300</v>
      </c>
      <c r="AC47" s="9">
        <v>4.25</v>
      </c>
      <c r="AD47" s="40">
        <f t="shared" si="2"/>
        <v>0.16999999999999993</v>
      </c>
      <c r="AE47" s="162">
        <f t="shared" si="3"/>
        <v>-2.0737327188940058E-2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3.5844</v>
      </c>
      <c r="Q48" s="2"/>
      <c r="T48" s="93" t="s">
        <v>103</v>
      </c>
      <c r="U48" s="88">
        <v>0.74265400000000004</v>
      </c>
      <c r="W48" s="110">
        <v>42641</v>
      </c>
      <c r="X48" s="9">
        <v>4.3499999999999996</v>
      </c>
      <c r="Y48" s="9">
        <v>4.38</v>
      </c>
      <c r="Z48" s="9">
        <v>4.25</v>
      </c>
      <c r="AA48" s="9">
        <v>4.34</v>
      </c>
      <c r="AB48" s="104">
        <v>17621300</v>
      </c>
      <c r="AC48" s="9">
        <v>4.34</v>
      </c>
      <c r="AD48" s="40">
        <f t="shared" si="2"/>
        <v>0.12999999999999989</v>
      </c>
      <c r="AE48" s="162">
        <f t="shared" si="3"/>
        <v>0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3.5495999999999999</v>
      </c>
      <c r="Q49" s="2"/>
      <c r="T49" s="93" t="s">
        <v>122</v>
      </c>
      <c r="U49" s="88" t="s">
        <v>476</v>
      </c>
      <c r="W49" s="110">
        <v>42640</v>
      </c>
      <c r="X49" s="9">
        <v>4.37</v>
      </c>
      <c r="Y49" s="9">
        <v>4.4000000000000004</v>
      </c>
      <c r="Z49" s="9">
        <v>4.3099999999999996</v>
      </c>
      <c r="AA49" s="9">
        <v>4.34</v>
      </c>
      <c r="AB49" s="104">
        <v>13581800</v>
      </c>
      <c r="AC49" s="9">
        <v>4.34</v>
      </c>
      <c r="AD49" s="40">
        <f t="shared" si="2"/>
        <v>9.0000000000000746E-2</v>
      </c>
      <c r="AE49" s="162">
        <f t="shared" si="3"/>
        <v>-4.5871559633028358E-3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3.5148000000000001</v>
      </c>
      <c r="Q50" s="2"/>
      <c r="T50" s="93"/>
      <c r="U50" s="88"/>
      <c r="W50" s="110">
        <v>42639</v>
      </c>
      <c r="X50" s="9">
        <v>4.3</v>
      </c>
      <c r="Y50" s="9">
        <v>4.4000000000000004</v>
      </c>
      <c r="Z50" s="9">
        <v>4.29</v>
      </c>
      <c r="AA50" s="9">
        <v>4.3600000000000003</v>
      </c>
      <c r="AB50" s="104">
        <v>11918800</v>
      </c>
      <c r="AC50" s="9">
        <v>4.3600000000000003</v>
      </c>
      <c r="AD50" s="40">
        <f t="shared" si="2"/>
        <v>0.11000000000000032</v>
      </c>
      <c r="AE50" s="162">
        <f t="shared" si="3"/>
        <v>6.9284064665127154E-3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3.48</v>
      </c>
      <c r="Q51" s="2"/>
      <c r="T51" s="93" t="s">
        <v>105</v>
      </c>
      <c r="U51" s="88" t="s">
        <v>401</v>
      </c>
      <c r="W51" s="110">
        <v>42636</v>
      </c>
      <c r="X51" s="9">
        <v>4.38</v>
      </c>
      <c r="Y51" s="9">
        <v>4.3899999999999997</v>
      </c>
      <c r="Z51" s="9">
        <v>4.28</v>
      </c>
      <c r="AA51" s="9">
        <v>4.33</v>
      </c>
      <c r="AB51" s="104">
        <v>19247400</v>
      </c>
      <c r="AC51" s="9">
        <v>4.33</v>
      </c>
      <c r="AD51" s="40">
        <f t="shared" si="2"/>
        <v>0.10999999999999943</v>
      </c>
      <c r="AE51" s="162">
        <f t="shared" si="3"/>
        <v>0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3.4451999999999998</v>
      </c>
      <c r="Q52" s="2"/>
      <c r="T52" s="93" t="s">
        <v>106</v>
      </c>
      <c r="U52" s="88" t="s">
        <v>392</v>
      </c>
      <c r="W52" s="110">
        <v>42635</v>
      </c>
      <c r="X52" s="9">
        <v>4.18</v>
      </c>
      <c r="Y52" s="9">
        <v>4.37</v>
      </c>
      <c r="Z52" s="9">
        <v>4.1100000000000003</v>
      </c>
      <c r="AA52" s="9">
        <v>4.33</v>
      </c>
      <c r="AB52" s="104">
        <v>44037400</v>
      </c>
      <c r="AC52" s="9">
        <v>4.33</v>
      </c>
      <c r="AD52" s="40">
        <f t="shared" si="2"/>
        <v>0.25999999999999979</v>
      </c>
      <c r="AE52" s="162">
        <f t="shared" si="3"/>
        <v>4.8426150121065437E-2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3.4104000000000001</v>
      </c>
      <c r="Q53" s="2"/>
      <c r="T53" s="93" t="s">
        <v>107</v>
      </c>
      <c r="U53" s="90">
        <v>0</v>
      </c>
      <c r="W53" s="110">
        <v>42634</v>
      </c>
      <c r="X53" s="9">
        <v>4.21</v>
      </c>
      <c r="Y53" s="9">
        <v>4.29</v>
      </c>
      <c r="Z53" s="9">
        <v>4.07</v>
      </c>
      <c r="AA53" s="9">
        <v>4.13</v>
      </c>
      <c r="AB53" s="104">
        <v>45243600</v>
      </c>
      <c r="AC53" s="9">
        <v>4.13</v>
      </c>
      <c r="AD53" s="40">
        <f t="shared" si="2"/>
        <v>0.21999999999999975</v>
      </c>
      <c r="AE53" s="162">
        <f t="shared" si="3"/>
        <v>-1.9002375296912177E-2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3.3755999999999999</v>
      </c>
      <c r="T54" s="93" t="s">
        <v>110</v>
      </c>
      <c r="U54" s="90">
        <v>22155300</v>
      </c>
      <c r="W54" s="110">
        <v>42633</v>
      </c>
      <c r="X54" s="9">
        <v>4.3099999999999996</v>
      </c>
      <c r="Y54" s="9">
        <v>4.33</v>
      </c>
      <c r="Z54" s="9">
        <v>4.21</v>
      </c>
      <c r="AA54" s="9">
        <v>4.21</v>
      </c>
      <c r="AB54" s="104">
        <v>21813100</v>
      </c>
      <c r="AC54" s="9">
        <v>4.21</v>
      </c>
      <c r="AD54" s="40">
        <f t="shared" si="2"/>
        <v>0.12000000000000011</v>
      </c>
      <c r="AE54" s="162">
        <f t="shared" si="3"/>
        <v>-2.0930232558139528E-2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3.3407999999999998</v>
      </c>
      <c r="T55" s="93" t="s">
        <v>108</v>
      </c>
      <c r="U55" s="88" t="s">
        <v>477</v>
      </c>
      <c r="W55" s="110">
        <v>42632</v>
      </c>
      <c r="X55" s="9">
        <v>4.28</v>
      </c>
      <c r="Y55" s="9">
        <v>4.3099999999999996</v>
      </c>
      <c r="Z55" s="9">
        <v>4.21</v>
      </c>
      <c r="AA55" s="9">
        <v>4.3</v>
      </c>
      <c r="AB55" s="104">
        <v>21542400</v>
      </c>
      <c r="AC55" s="9">
        <v>4.3</v>
      </c>
      <c r="AD55" s="40">
        <f t="shared" si="2"/>
        <v>9.9999999999999645E-2</v>
      </c>
      <c r="AE55" s="162">
        <f t="shared" si="3"/>
        <v>4.6728971962615162E-3</v>
      </c>
    </row>
    <row r="56" spans="1:31" x14ac:dyDescent="0.25">
      <c r="O56" s="83">
        <v>0.95</v>
      </c>
      <c r="P56" s="83">
        <f t="shared" si="10"/>
        <v>3.306</v>
      </c>
      <c r="T56" s="93" t="s">
        <v>111</v>
      </c>
      <c r="U56" s="88" t="s">
        <v>129</v>
      </c>
      <c r="W56" s="110">
        <v>42629</v>
      </c>
      <c r="X56" s="9">
        <v>4.3</v>
      </c>
      <c r="Y56" s="9">
        <v>4.33</v>
      </c>
      <c r="Z56" s="9">
        <v>4.0999999999999996</v>
      </c>
      <c r="AA56" s="9">
        <v>4.28</v>
      </c>
      <c r="AB56" s="104">
        <v>53904700</v>
      </c>
      <c r="AC56" s="9">
        <v>4.28</v>
      </c>
      <c r="AD56" s="40">
        <f t="shared" si="2"/>
        <v>0.23000000000000043</v>
      </c>
      <c r="AE56" s="162">
        <f t="shared" si="3"/>
        <v>-1.6091954022988353E-2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3.2711999999999999</v>
      </c>
      <c r="T57" s="93" t="s">
        <v>112</v>
      </c>
      <c r="U57" s="88">
        <v>-0.53</v>
      </c>
      <c r="W57" s="110">
        <v>42628</v>
      </c>
      <c r="X57" s="9">
        <v>4.4000000000000004</v>
      </c>
      <c r="Y57" s="9">
        <v>4.4400000000000004</v>
      </c>
      <c r="Z57" s="9">
        <v>4.33</v>
      </c>
      <c r="AA57" s="9">
        <v>4.3499999999999996</v>
      </c>
      <c r="AB57" s="104">
        <v>18543200</v>
      </c>
      <c r="AC57" s="9">
        <v>4.3499999999999996</v>
      </c>
      <c r="AD57" s="40">
        <f t="shared" si="2"/>
        <v>0.11000000000000032</v>
      </c>
      <c r="AE57" s="162">
        <f t="shared" si="3"/>
        <v>-9.1116173120728838E-3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3.2364000000000002</v>
      </c>
      <c r="T58" s="93" t="s">
        <v>109</v>
      </c>
      <c r="U58" s="88" t="s">
        <v>478</v>
      </c>
      <c r="W58" s="110">
        <v>42627</v>
      </c>
      <c r="X58" s="9">
        <v>4.49</v>
      </c>
      <c r="Y58" s="9">
        <v>4.51</v>
      </c>
      <c r="Z58" s="9">
        <v>4.3899999999999997</v>
      </c>
      <c r="AA58" s="9">
        <v>4.3899999999999997</v>
      </c>
      <c r="AB58" s="104">
        <v>18932400</v>
      </c>
      <c r="AC58" s="9">
        <v>4.3899999999999997</v>
      </c>
      <c r="AD58" s="40">
        <f t="shared" si="2"/>
        <v>0.12000000000000011</v>
      </c>
      <c r="AE58" s="162">
        <f t="shared" si="3"/>
        <v>-2.008928571428592E-2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3.2016</v>
      </c>
      <c r="W59" s="110">
        <v>42626</v>
      </c>
      <c r="X59" s="9">
        <v>4.54</v>
      </c>
      <c r="Y59" s="9">
        <v>4.5599999999999996</v>
      </c>
      <c r="Z59" s="9">
        <v>4.34</v>
      </c>
      <c r="AA59" s="9">
        <v>4.4800000000000004</v>
      </c>
      <c r="AB59" s="104">
        <v>30774300</v>
      </c>
      <c r="AC59" s="9">
        <v>4.4800000000000004</v>
      </c>
      <c r="AD59" s="40">
        <f t="shared" si="2"/>
        <v>0.21999999999999975</v>
      </c>
      <c r="AE59" s="162" t="e">
        <f t="shared" si="3"/>
        <v>#DIV/0!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3.1668000000000003</v>
      </c>
      <c r="W60" s="110">
        <v>42626</v>
      </c>
      <c r="X60" s="9" t="s">
        <v>174</v>
      </c>
      <c r="Y60" s="9"/>
      <c r="Z60" s="9"/>
      <c r="AA60" s="9"/>
      <c r="AB60" s="104"/>
      <c r="AC60" s="9"/>
      <c r="AD60" s="40">
        <f t="shared" si="2"/>
        <v>0</v>
      </c>
      <c r="AE60" s="162">
        <f t="shared" si="3"/>
        <v>-1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3.1320000000000001</v>
      </c>
      <c r="W61" s="110">
        <v>42625</v>
      </c>
      <c r="X61" s="9">
        <v>4.55</v>
      </c>
      <c r="Y61" s="9">
        <v>4.6500000000000004</v>
      </c>
      <c r="Z61" s="9">
        <v>4.5</v>
      </c>
      <c r="AA61" s="9">
        <v>4.6399999999999997</v>
      </c>
      <c r="AB61" s="104">
        <v>24529400</v>
      </c>
      <c r="AC61" s="9">
        <v>4.54</v>
      </c>
      <c r="AD61" s="40">
        <f t="shared" si="2"/>
        <v>0.15000000000000036</v>
      </c>
      <c r="AE61" s="162">
        <f t="shared" si="3"/>
        <v>1.7937219730941756E-2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42622</v>
      </c>
      <c r="X62" s="9">
        <v>4.75</v>
      </c>
      <c r="Y62" s="9">
        <v>4.8</v>
      </c>
      <c r="Z62" s="9">
        <v>4.55</v>
      </c>
      <c r="AA62" s="9">
        <v>4.5599999999999996</v>
      </c>
      <c r="AB62" s="104">
        <v>26578600</v>
      </c>
      <c r="AC62" s="9">
        <v>4.46</v>
      </c>
      <c r="AD62" s="40">
        <f t="shared" si="2"/>
        <v>0.25</v>
      </c>
      <c r="AE62" s="162">
        <f t="shared" si="3"/>
        <v>-4.2918454935622408E-2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42621</v>
      </c>
      <c r="X63" s="9">
        <v>4.75</v>
      </c>
      <c r="Y63" s="9">
        <v>4.8</v>
      </c>
      <c r="Z63" s="9">
        <v>4.71</v>
      </c>
      <c r="AA63" s="9">
        <v>4.7699999999999996</v>
      </c>
      <c r="AB63" s="104">
        <v>15791200</v>
      </c>
      <c r="AC63" s="9">
        <v>4.66</v>
      </c>
      <c r="AD63" s="40">
        <f t="shared" si="2"/>
        <v>8.9999999999999858E-2</v>
      </c>
      <c r="AE63" s="162">
        <f t="shared" si="3"/>
        <v>8.6580086580085869E-3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42620</v>
      </c>
      <c r="X64" s="9">
        <v>4.7</v>
      </c>
      <c r="Y64" s="9">
        <v>4.78</v>
      </c>
      <c r="Z64" s="9">
        <v>4.68</v>
      </c>
      <c r="AA64" s="9">
        <v>4.7300000000000004</v>
      </c>
      <c r="AB64" s="104">
        <v>21574600</v>
      </c>
      <c r="AC64" s="9">
        <v>4.62</v>
      </c>
      <c r="AD64" s="40">
        <f t="shared" si="2"/>
        <v>0.10000000000000053</v>
      </c>
      <c r="AE64" s="162">
        <f t="shared" si="3"/>
        <v>1.0940919037199182E-2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42619</v>
      </c>
      <c r="X65" s="9">
        <v>4.62</v>
      </c>
      <c r="Y65" s="9">
        <v>4.71</v>
      </c>
      <c r="Z65" s="9">
        <v>4.5599999999999996</v>
      </c>
      <c r="AA65" s="9">
        <v>4.68</v>
      </c>
      <c r="AB65" s="104">
        <v>19632700</v>
      </c>
      <c r="AC65" s="9">
        <v>4.57</v>
      </c>
      <c r="AD65" s="40">
        <f t="shared" si="2"/>
        <v>0.15000000000000036</v>
      </c>
      <c r="AE65" s="162">
        <f t="shared" si="3"/>
        <v>2.4663677130045025E-2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42615</v>
      </c>
      <c r="X66" s="9">
        <v>4.57</v>
      </c>
      <c r="Y66" s="9">
        <v>4.63</v>
      </c>
      <c r="Z66" s="9">
        <v>4.5</v>
      </c>
      <c r="AA66" s="9">
        <v>4.5599999999999996</v>
      </c>
      <c r="AB66" s="104">
        <v>15957400</v>
      </c>
      <c r="AC66" s="9">
        <v>4.46</v>
      </c>
      <c r="AD66" s="40">
        <f t="shared" si="2"/>
        <v>0.12999999999999989</v>
      </c>
      <c r="AE66" s="162">
        <f t="shared" si="3"/>
        <v>4.5045045045044585E-3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42614</v>
      </c>
      <c r="X67" s="9">
        <v>4.62</v>
      </c>
      <c r="Y67" s="9">
        <v>4.6399999999999997</v>
      </c>
      <c r="Z67" s="9">
        <v>4.5199999999999996</v>
      </c>
      <c r="AA67" s="9">
        <v>4.54</v>
      </c>
      <c r="AB67" s="104">
        <v>19165700</v>
      </c>
      <c r="AC67" s="9">
        <v>4.4400000000000004</v>
      </c>
      <c r="AD67" s="40">
        <f>Y67-Z67</f>
        <v>0.12000000000000011</v>
      </c>
      <c r="AE67" s="162">
        <f>AC67/AC68-1</f>
        <v>-1.3333333333333197E-2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42613</v>
      </c>
      <c r="X68" s="9">
        <v>4.58</v>
      </c>
      <c r="Y68" s="9">
        <v>4.66</v>
      </c>
      <c r="Z68" s="9">
        <v>4.58</v>
      </c>
      <c r="AA68" s="9">
        <v>4.5999999999999996</v>
      </c>
      <c r="AB68" s="104">
        <v>11228100</v>
      </c>
      <c r="AC68" s="9">
        <v>4.5</v>
      </c>
      <c r="AD68" s="40">
        <f>Y68-Z68</f>
        <v>8.0000000000000071E-2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42706</v>
      </c>
      <c r="X2" s="10">
        <v>73.040000000000006</v>
      </c>
      <c r="Y2" s="10">
        <v>73.599999999999994</v>
      </c>
      <c r="Z2" s="10">
        <v>72.16</v>
      </c>
      <c r="AA2" s="10">
        <v>72.42</v>
      </c>
      <c r="AB2" s="95">
        <v>9208900</v>
      </c>
      <c r="AC2" s="10">
        <v>72.42</v>
      </c>
      <c r="AD2" s="40">
        <f>Y2-Z2</f>
        <v>1.4399999999999977</v>
      </c>
      <c r="AE2" s="162">
        <f>AC2/AC3-1</f>
        <v>-5.7660626029654161E-3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42705</v>
      </c>
      <c r="X3" s="10">
        <v>73.97</v>
      </c>
      <c r="Y3" s="10">
        <v>74.03</v>
      </c>
      <c r="Z3" s="10">
        <v>72.72</v>
      </c>
      <c r="AA3" s="10">
        <v>72.84</v>
      </c>
      <c r="AB3" s="95">
        <v>8245100</v>
      </c>
      <c r="AC3" s="10">
        <v>72.84</v>
      </c>
      <c r="AD3" s="40">
        <f t="shared" ref="AD3:AD66" si="1">Y3-Z3</f>
        <v>1.3100000000000023</v>
      </c>
      <c r="AE3" s="162">
        <f t="shared" ref="AE3:AE66" si="2">AC3/AC4-1</f>
        <v>-1.1668928086838504E-2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72.42</v>
      </c>
      <c r="R4" s="524">
        <v>-5.7999999999999996E-3</v>
      </c>
      <c r="W4" s="133">
        <v>42704</v>
      </c>
      <c r="X4" s="10">
        <v>75</v>
      </c>
      <c r="Y4" s="10">
        <v>75.08</v>
      </c>
      <c r="Z4" s="10">
        <v>73.59</v>
      </c>
      <c r="AA4" s="10">
        <v>73.7</v>
      </c>
      <c r="AB4" s="95">
        <v>10551100</v>
      </c>
      <c r="AC4" s="10">
        <v>73.7</v>
      </c>
      <c r="AD4" s="40">
        <f t="shared" si="1"/>
        <v>1.4899999999999949</v>
      </c>
      <c r="AE4" s="162">
        <f t="shared" si="2"/>
        <v>-1.5627086950714575E-2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18105</v>
      </c>
      <c r="T5" s="1"/>
      <c r="W5" s="133">
        <v>42703</v>
      </c>
      <c r="X5" s="10">
        <v>74.69</v>
      </c>
      <c r="Y5" s="10">
        <v>75.400000000000006</v>
      </c>
      <c r="Z5" s="10">
        <v>74.290000000000006</v>
      </c>
      <c r="AA5" s="10">
        <v>74.87</v>
      </c>
      <c r="AB5" s="95">
        <v>7132100</v>
      </c>
      <c r="AC5" s="10">
        <v>74.87</v>
      </c>
      <c r="AD5" s="40">
        <f t="shared" si="1"/>
        <v>1.1099999999999994</v>
      </c>
      <c r="AE5" s="162">
        <f t="shared" si="2"/>
        <v>4.4271532063322461E-3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42702</v>
      </c>
      <c r="X6" s="10">
        <v>75.3</v>
      </c>
      <c r="Y6" s="10">
        <v>75.44</v>
      </c>
      <c r="Z6" s="10">
        <v>74.22</v>
      </c>
      <c r="AA6" s="10">
        <v>74.540000000000006</v>
      </c>
      <c r="AB6" s="95">
        <v>9269100</v>
      </c>
      <c r="AC6" s="10">
        <v>74.540000000000006</v>
      </c>
      <c r="AD6" s="40">
        <f t="shared" si="1"/>
        <v>1.2199999999999989</v>
      </c>
      <c r="AE6" s="162">
        <f t="shared" si="2"/>
        <v>-1.1930010604453756E-2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184</v>
      </c>
      <c r="Q7" s="2">
        <f>Q10+Q8</f>
        <v>-2059.0099999999984</v>
      </c>
      <c r="R7">
        <v>100</v>
      </c>
      <c r="W7" s="133">
        <v>42699</v>
      </c>
      <c r="X7" s="10">
        <v>75.47</v>
      </c>
      <c r="Y7" s="10">
        <v>75.55</v>
      </c>
      <c r="Z7" s="10">
        <v>74.87</v>
      </c>
      <c r="AA7" s="10">
        <v>75.44</v>
      </c>
      <c r="AB7" s="95">
        <v>3058900</v>
      </c>
      <c r="AC7" s="10">
        <v>75.44</v>
      </c>
      <c r="AD7" s="40">
        <f t="shared" si="1"/>
        <v>0.67999999999999261</v>
      </c>
      <c r="AE7" s="162">
        <f t="shared" si="2"/>
        <v>1.85922974767605E-3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187</v>
      </c>
      <c r="P8" s="34"/>
      <c r="Q8" s="2">
        <f>K31+M31-F31+Q2*Q4</f>
        <v>-2059.0099999999984</v>
      </c>
      <c r="T8" s="1"/>
      <c r="W8" s="133">
        <v>42697</v>
      </c>
      <c r="X8" s="10">
        <v>73.849999999999994</v>
      </c>
      <c r="Y8" s="10">
        <v>75.349999999999994</v>
      </c>
      <c r="Z8" s="10">
        <v>73.760000000000005</v>
      </c>
      <c r="AA8" s="10">
        <v>75.3</v>
      </c>
      <c r="AB8" s="95">
        <v>6532600</v>
      </c>
      <c r="AC8" s="10">
        <v>75.3</v>
      </c>
      <c r="AD8" s="40">
        <f t="shared" si="1"/>
        <v>1.5899999999999892</v>
      </c>
      <c r="AE8" s="162">
        <f t="shared" si="2"/>
        <v>1.1281224818694646E-2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219</v>
      </c>
      <c r="Q9" s="138">
        <f>IF(Q2=0, 0, Q8/Q6)</f>
        <v>-0.10211312134838252</v>
      </c>
      <c r="W9" s="133">
        <v>42696</v>
      </c>
      <c r="X9" s="10">
        <v>75.06</v>
      </c>
      <c r="Y9" s="10">
        <v>75.44</v>
      </c>
      <c r="Z9" s="10">
        <v>74.02</v>
      </c>
      <c r="AA9" s="10">
        <v>74.459999999999994</v>
      </c>
      <c r="AB9" s="95">
        <v>6018100</v>
      </c>
      <c r="AC9" s="10">
        <v>74.459999999999994</v>
      </c>
      <c r="AD9" s="40">
        <f t="shared" si="1"/>
        <v>1.4200000000000017</v>
      </c>
      <c r="AE9" s="162">
        <f t="shared" si="2"/>
        <v>-6.9351827153909529E-3</v>
      </c>
    </row>
    <row r="10" spans="1:40" x14ac:dyDescent="0.25">
      <c r="A10" s="425" t="s">
        <v>221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42695</v>
      </c>
      <c r="X10" s="10">
        <v>74.66</v>
      </c>
      <c r="Y10" s="10">
        <v>75.19</v>
      </c>
      <c r="Z10" s="10">
        <v>74.45</v>
      </c>
      <c r="AA10" s="10">
        <v>74.98</v>
      </c>
      <c r="AB10" s="95">
        <v>6802900</v>
      </c>
      <c r="AC10" s="10">
        <v>74.98</v>
      </c>
      <c r="AD10" s="40">
        <f t="shared" si="1"/>
        <v>0.73999999999999488</v>
      </c>
      <c r="AE10" s="162">
        <f t="shared" si="2"/>
        <v>4.8244438488340702E-3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42692</v>
      </c>
      <c r="X11" s="10">
        <v>75.59</v>
      </c>
      <c r="Y11" s="10">
        <v>75.739999999999995</v>
      </c>
      <c r="Z11" s="10">
        <v>74.25</v>
      </c>
      <c r="AA11" s="10">
        <v>74.62</v>
      </c>
      <c r="AB11" s="95">
        <v>8135700</v>
      </c>
      <c r="AC11" s="10">
        <v>74.62</v>
      </c>
      <c r="AD11" s="40">
        <f t="shared" si="1"/>
        <v>1.4899999999999949</v>
      </c>
      <c r="AE11" s="162">
        <f t="shared" si="2"/>
        <v>-1.2701772955808321E-2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42691</v>
      </c>
      <c r="X12" s="10">
        <v>75.72</v>
      </c>
      <c r="Y12" s="10">
        <v>76.02</v>
      </c>
      <c r="Z12" s="10">
        <v>74.849999999999994</v>
      </c>
      <c r="AA12" s="10">
        <v>75.58</v>
      </c>
      <c r="AB12" s="95">
        <v>9342000</v>
      </c>
      <c r="AC12" s="10">
        <v>75.58</v>
      </c>
      <c r="AD12" s="40">
        <f t="shared" si="1"/>
        <v>1.1700000000000017</v>
      </c>
      <c r="AE12" s="162">
        <f t="shared" si="2"/>
        <v>-5.5263157894737125E-3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42690</v>
      </c>
      <c r="X13" s="10">
        <v>76.08</v>
      </c>
      <c r="Y13" s="10">
        <v>76.88</v>
      </c>
      <c r="Z13" s="10">
        <v>75.569999999999993</v>
      </c>
      <c r="AA13" s="10">
        <v>76</v>
      </c>
      <c r="AB13" s="95">
        <v>8361200</v>
      </c>
      <c r="AC13" s="10">
        <v>76</v>
      </c>
      <c r="AD13" s="40">
        <f t="shared" si="1"/>
        <v>1.3100000000000023</v>
      </c>
      <c r="AE13" s="162">
        <f t="shared" si="2"/>
        <v>-4.5841519318925439E-3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42689</v>
      </c>
      <c r="X14" s="10">
        <v>77.03</v>
      </c>
      <c r="Y14" s="10">
        <v>77.11</v>
      </c>
      <c r="Z14" s="10">
        <v>75</v>
      </c>
      <c r="AA14" s="10">
        <v>76.349999999999994</v>
      </c>
      <c r="AB14" s="95">
        <v>8457400</v>
      </c>
      <c r="AC14" s="10">
        <v>76.349999999999994</v>
      </c>
      <c r="AD14" s="40">
        <f t="shared" si="1"/>
        <v>2.1099999999999994</v>
      </c>
      <c r="AE14" s="162">
        <f t="shared" si="2"/>
        <v>-5.2117263843648454E-3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42688</v>
      </c>
      <c r="X15" s="10">
        <v>77.040000000000006</v>
      </c>
      <c r="Y15" s="10">
        <v>77.13</v>
      </c>
      <c r="Z15" s="10">
        <v>76.069999999999993</v>
      </c>
      <c r="AA15" s="10">
        <v>76.75</v>
      </c>
      <c r="AB15" s="95">
        <v>8781800</v>
      </c>
      <c r="AC15" s="10">
        <v>76.75</v>
      </c>
      <c r="AD15" s="40">
        <f t="shared" si="1"/>
        <v>1.0600000000000023</v>
      </c>
      <c r="AE15" s="162">
        <f t="shared" si="2"/>
        <v>4.3182412980895535E-3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42685</v>
      </c>
      <c r="X16" s="10">
        <v>77.48</v>
      </c>
      <c r="Y16" s="10">
        <v>77.510000000000005</v>
      </c>
      <c r="Z16" s="10">
        <v>75.290000000000006</v>
      </c>
      <c r="AA16" s="10">
        <v>76.42</v>
      </c>
      <c r="AB16" s="95">
        <v>12857700</v>
      </c>
      <c r="AC16" s="10">
        <v>76.42</v>
      </c>
      <c r="AD16" s="40">
        <f t="shared" si="1"/>
        <v>2.2199999999999989</v>
      </c>
      <c r="AE16" s="162">
        <f t="shared" si="2"/>
        <v>-1.82425488180884E-2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42684</v>
      </c>
      <c r="X17" s="10">
        <v>79.66</v>
      </c>
      <c r="Y17" s="10">
        <v>80</v>
      </c>
      <c r="Z17" s="10">
        <v>76.94</v>
      </c>
      <c r="AA17" s="10">
        <v>77.84</v>
      </c>
      <c r="AB17" s="95">
        <v>16649400</v>
      </c>
      <c r="AC17" s="10">
        <v>77.84</v>
      </c>
      <c r="AD17" s="40">
        <f t="shared" si="1"/>
        <v>3.0600000000000023</v>
      </c>
      <c r="AE17" s="162">
        <f t="shared" si="2"/>
        <v>-8.0285459411238991E-3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42683</v>
      </c>
      <c r="X18" s="10">
        <v>76.8</v>
      </c>
      <c r="Y18" s="10">
        <v>80</v>
      </c>
      <c r="Z18" s="10">
        <v>76.75</v>
      </c>
      <c r="AA18" s="10">
        <v>78.47</v>
      </c>
      <c r="AB18" s="95">
        <v>26500000</v>
      </c>
      <c r="AC18" s="10">
        <v>78.47</v>
      </c>
      <c r="AD18" s="40">
        <f t="shared" si="1"/>
        <v>3.25</v>
      </c>
      <c r="AE18" s="162">
        <f t="shared" si="2"/>
        <v>5.9832522960561851E-2</v>
      </c>
    </row>
    <row r="19" spans="1:31" x14ac:dyDescent="0.25">
      <c r="B19" s="52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42682</v>
      </c>
      <c r="X19" s="10">
        <v>73.930000000000007</v>
      </c>
      <c r="Y19" s="10">
        <v>74.66</v>
      </c>
      <c r="Z19" s="10">
        <v>73.290000000000006</v>
      </c>
      <c r="AA19" s="10">
        <v>74.040000000000006</v>
      </c>
      <c r="AB19" s="95">
        <v>7440600</v>
      </c>
      <c r="AC19" s="10">
        <v>74.040000000000006</v>
      </c>
      <c r="AD19" s="40">
        <f t="shared" si="1"/>
        <v>1.3699999999999903</v>
      </c>
      <c r="AE19" s="162">
        <f t="shared" si="2"/>
        <v>5.4054054054053502E-4</v>
      </c>
    </row>
    <row r="20" spans="1:31" x14ac:dyDescent="0.25">
      <c r="B20" s="522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42681</v>
      </c>
      <c r="X20" s="10">
        <v>73.48</v>
      </c>
      <c r="Y20" s="10">
        <v>74.709999999999994</v>
      </c>
      <c r="Z20" s="10">
        <v>73.05</v>
      </c>
      <c r="AA20" s="10">
        <v>74</v>
      </c>
      <c r="AB20" s="95">
        <v>9446800</v>
      </c>
      <c r="AC20" s="10">
        <v>74</v>
      </c>
      <c r="AD20" s="40">
        <f t="shared" si="1"/>
        <v>1.6599999999999966</v>
      </c>
      <c r="AE20" s="162">
        <f t="shared" si="2"/>
        <v>2.1676101063095254E-2</v>
      </c>
    </row>
    <row r="21" spans="1:31" x14ac:dyDescent="0.25">
      <c r="B21" s="522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42678</v>
      </c>
      <c r="X21" s="10">
        <v>71.52</v>
      </c>
      <c r="Y21" s="10">
        <v>73.290000000000006</v>
      </c>
      <c r="Z21" s="10">
        <v>71.39</v>
      </c>
      <c r="AA21" s="10">
        <v>72.430000000000007</v>
      </c>
      <c r="AB21" s="95">
        <v>11715800</v>
      </c>
      <c r="AC21" s="10">
        <v>72.430000000000007</v>
      </c>
      <c r="AD21" s="40">
        <f t="shared" si="1"/>
        <v>1.9000000000000057</v>
      </c>
      <c r="AE21" s="162">
        <f t="shared" si="2"/>
        <v>9.336677814938632E-3</v>
      </c>
    </row>
    <row r="22" spans="1:31" x14ac:dyDescent="0.25">
      <c r="W22" s="133">
        <v>42677</v>
      </c>
      <c r="X22" s="10">
        <v>72.33</v>
      </c>
      <c r="Y22" s="10">
        <v>72.930000000000007</v>
      </c>
      <c r="Z22" s="10">
        <v>71.680000000000007</v>
      </c>
      <c r="AA22" s="10">
        <v>71.760000000000005</v>
      </c>
      <c r="AB22" s="95">
        <v>9286200</v>
      </c>
      <c r="AC22" s="10">
        <v>71.760000000000005</v>
      </c>
      <c r="AD22" s="40">
        <f t="shared" si="1"/>
        <v>1.25</v>
      </c>
      <c r="AE22" s="162">
        <f t="shared" si="2"/>
        <v>-1.0343400910219236E-2</v>
      </c>
    </row>
    <row r="23" spans="1:31" x14ac:dyDescent="0.25">
      <c r="W23" s="133">
        <v>42676</v>
      </c>
      <c r="X23" s="10">
        <v>74</v>
      </c>
      <c r="Y23" s="10">
        <v>74.349999999999994</v>
      </c>
      <c r="Z23" s="10">
        <v>72.45</v>
      </c>
      <c r="AA23" s="10">
        <v>72.510000000000005</v>
      </c>
      <c r="AB23" s="95">
        <v>14620000</v>
      </c>
      <c r="AC23" s="10">
        <v>72.510000000000005</v>
      </c>
      <c r="AD23" s="40">
        <f t="shared" si="1"/>
        <v>1.8999999999999915</v>
      </c>
      <c r="AE23" s="162">
        <f t="shared" si="2"/>
        <v>-2.1061158363709809E-2</v>
      </c>
    </row>
    <row r="24" spans="1:31" x14ac:dyDescent="0.25">
      <c r="W24" s="133">
        <v>42675</v>
      </c>
      <c r="X24" s="10">
        <v>73.63</v>
      </c>
      <c r="Y24" s="10">
        <v>74.290000000000006</v>
      </c>
      <c r="Z24" s="10">
        <v>73.06</v>
      </c>
      <c r="AA24" s="10">
        <v>74.069999999999993</v>
      </c>
      <c r="AB24" s="95">
        <v>10741600</v>
      </c>
      <c r="AC24" s="10">
        <v>74.069999999999993</v>
      </c>
      <c r="AD24" s="40">
        <f t="shared" si="1"/>
        <v>1.230000000000004</v>
      </c>
      <c r="AE24" s="162">
        <f t="shared" si="2"/>
        <v>5.9758250713024541E-3</v>
      </c>
    </row>
    <row r="25" spans="1:31" x14ac:dyDescent="0.25">
      <c r="W25" s="133">
        <v>42674</v>
      </c>
      <c r="X25" s="10">
        <v>74.09</v>
      </c>
      <c r="Y25" s="10">
        <v>74.44</v>
      </c>
      <c r="Z25" s="10">
        <v>73.55</v>
      </c>
      <c r="AA25" s="10">
        <v>73.63</v>
      </c>
      <c r="AB25" s="95">
        <v>8457000</v>
      </c>
      <c r="AC25" s="10">
        <v>73.63</v>
      </c>
      <c r="AD25" s="40">
        <f t="shared" si="1"/>
        <v>0.89000000000000057</v>
      </c>
      <c r="AE25" s="162">
        <f t="shared" si="2"/>
        <v>-3.3838657282079243E-3</v>
      </c>
    </row>
    <row r="26" spans="1:31" x14ac:dyDescent="0.25">
      <c r="W26" s="133">
        <v>42671</v>
      </c>
      <c r="X26" s="10">
        <v>74.75</v>
      </c>
      <c r="Y26" s="10">
        <v>74.78</v>
      </c>
      <c r="Z26" s="10">
        <v>73.23</v>
      </c>
      <c r="AA26" s="10">
        <v>73.88</v>
      </c>
      <c r="AB26" s="95">
        <v>13160000</v>
      </c>
      <c r="AC26" s="10">
        <v>73.88</v>
      </c>
      <c r="AD26" s="40">
        <f t="shared" si="1"/>
        <v>1.5499999999999972</v>
      </c>
      <c r="AE26" s="162">
        <f t="shared" si="2"/>
        <v>-2.5715416062244478E-2</v>
      </c>
    </row>
    <row r="27" spans="1:31" x14ac:dyDescent="0.25">
      <c r="W27" s="133">
        <v>42670</v>
      </c>
      <c r="X27" s="10">
        <v>75.930000000000007</v>
      </c>
      <c r="Y27" s="10">
        <v>76.36</v>
      </c>
      <c r="Z27" s="10">
        <v>75.64</v>
      </c>
      <c r="AA27" s="10">
        <v>75.83</v>
      </c>
      <c r="AB27" s="95">
        <v>9596400</v>
      </c>
      <c r="AC27" s="10">
        <v>75.83</v>
      </c>
      <c r="AD27" s="40">
        <f t="shared" si="1"/>
        <v>0.71999999999999886</v>
      </c>
      <c r="AE27" s="162">
        <f t="shared" si="2"/>
        <v>5.9697532501989947E-3</v>
      </c>
    </row>
    <row r="28" spans="1:31" x14ac:dyDescent="0.25">
      <c r="W28" s="133">
        <v>42669</v>
      </c>
      <c r="X28" s="10">
        <v>74.510000000000005</v>
      </c>
      <c r="Y28" s="10">
        <v>75.8</v>
      </c>
      <c r="Z28" s="10">
        <v>74.260000000000005</v>
      </c>
      <c r="AA28" s="10">
        <v>75.38</v>
      </c>
      <c r="AB28" s="95">
        <v>8333000</v>
      </c>
      <c r="AC28" s="10">
        <v>75.38</v>
      </c>
      <c r="AD28" s="40">
        <f t="shared" si="1"/>
        <v>1.539999999999992</v>
      </c>
      <c r="AE28" s="162">
        <f t="shared" si="2"/>
        <v>1.3035882273887855E-2</v>
      </c>
    </row>
    <row r="29" spans="1:31" x14ac:dyDescent="0.25">
      <c r="W29" s="133">
        <v>42668</v>
      </c>
      <c r="X29" s="10">
        <v>74.040000000000006</v>
      </c>
      <c r="Y29" s="10">
        <v>74.680000000000007</v>
      </c>
      <c r="Z29" s="10">
        <v>73.91</v>
      </c>
      <c r="AA29" s="10">
        <v>74.41</v>
      </c>
      <c r="AB29" s="95">
        <v>6140800</v>
      </c>
      <c r="AC29" s="10">
        <v>74.41</v>
      </c>
      <c r="AD29" s="40">
        <f t="shared" si="1"/>
        <v>0.77000000000001023</v>
      </c>
      <c r="AE29" s="162">
        <f t="shared" si="2"/>
        <v>3.5064059339176001E-3</v>
      </c>
    </row>
    <row r="30" spans="1:31" x14ac:dyDescent="0.25">
      <c r="C30" s="4"/>
      <c r="D30" s="3"/>
      <c r="E30" s="3"/>
      <c r="F30" s="3"/>
      <c r="H30" s="72"/>
      <c r="W30" s="133">
        <v>42667</v>
      </c>
      <c r="X30" s="10">
        <v>74.510000000000005</v>
      </c>
      <c r="Y30" s="10">
        <v>74.78</v>
      </c>
      <c r="Z30" s="10">
        <v>73.739999999999995</v>
      </c>
      <c r="AA30" s="10">
        <v>74.150000000000006</v>
      </c>
      <c r="AB30" s="95">
        <v>7404000</v>
      </c>
      <c r="AC30" s="10">
        <v>74.150000000000006</v>
      </c>
      <c r="AD30" s="40">
        <f t="shared" si="1"/>
        <v>1.0400000000000063</v>
      </c>
      <c r="AE30" s="162">
        <f t="shared" si="2"/>
        <v>-1.8845066630771568E-3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42664</v>
      </c>
      <c r="X31" s="10">
        <v>74.099999999999994</v>
      </c>
      <c r="Y31" s="10">
        <v>74.94</v>
      </c>
      <c r="Z31" s="10">
        <v>73.78</v>
      </c>
      <c r="AA31" s="10">
        <v>74.290000000000006</v>
      </c>
      <c r="AB31" s="95">
        <v>8256500</v>
      </c>
      <c r="AC31" s="10">
        <v>74.290000000000006</v>
      </c>
      <c r="AD31" s="40">
        <f t="shared" si="1"/>
        <v>1.1599999999999966</v>
      </c>
      <c r="AE31" s="162">
        <f t="shared" si="2"/>
        <v>-2.691427802448132E-4</v>
      </c>
    </row>
    <row r="32" spans="1:31" ht="15.75" thickBot="1" x14ac:dyDescent="0.3">
      <c r="A32" s="358" t="s">
        <v>201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42663</v>
      </c>
      <c r="X32" s="10">
        <v>73.14</v>
      </c>
      <c r="Y32" s="10">
        <v>74.81</v>
      </c>
      <c r="Z32" s="10">
        <v>73.099999999999994</v>
      </c>
      <c r="AA32" s="10">
        <v>74.31</v>
      </c>
      <c r="AB32" s="95">
        <v>10351400</v>
      </c>
      <c r="AC32" s="10">
        <v>74.31</v>
      </c>
      <c r="AD32" s="40">
        <f t="shared" si="1"/>
        <v>1.710000000000008</v>
      </c>
      <c r="AE32" s="162">
        <f t="shared" si="2"/>
        <v>1.3226070357240216E-2</v>
      </c>
    </row>
    <row r="33" spans="1:31" x14ac:dyDescent="0.25">
      <c r="W33" s="133">
        <v>42662</v>
      </c>
      <c r="X33" s="10">
        <v>73.5</v>
      </c>
      <c r="Y33" s="10">
        <v>73.92</v>
      </c>
      <c r="Z33" s="10">
        <v>73.31</v>
      </c>
      <c r="AA33" s="10">
        <v>73.34</v>
      </c>
      <c r="AB33" s="95">
        <v>6326400</v>
      </c>
      <c r="AC33" s="10">
        <v>73.34</v>
      </c>
      <c r="AD33" s="40">
        <f t="shared" si="1"/>
        <v>0.60999999999999943</v>
      </c>
      <c r="AE33" s="162">
        <f t="shared" si="2"/>
        <v>-9.5354856286600231E-4</v>
      </c>
    </row>
    <row r="34" spans="1:31" x14ac:dyDescent="0.25">
      <c r="W34" s="133">
        <v>42661</v>
      </c>
      <c r="X34" s="10">
        <v>73.400000000000006</v>
      </c>
      <c r="Y34" s="10">
        <v>73.83</v>
      </c>
      <c r="Z34" s="10">
        <v>72.91</v>
      </c>
      <c r="AA34" s="10">
        <v>73.41</v>
      </c>
      <c r="AB34" s="95">
        <v>6353500</v>
      </c>
      <c r="AC34" s="10">
        <v>73.41</v>
      </c>
      <c r="AD34" s="40">
        <f t="shared" si="1"/>
        <v>0.92000000000000171</v>
      </c>
      <c r="AE34" s="162">
        <f t="shared" si="2"/>
        <v>1.0600220264317173E-2</v>
      </c>
    </row>
    <row r="35" spans="1:31" x14ac:dyDescent="0.25">
      <c r="W35" s="133">
        <v>42660</v>
      </c>
      <c r="X35" s="10">
        <v>72.540000000000006</v>
      </c>
      <c r="Y35" s="10">
        <v>73.459999999999994</v>
      </c>
      <c r="Z35" s="10">
        <v>72.31</v>
      </c>
      <c r="AA35" s="10">
        <v>72.64</v>
      </c>
      <c r="AB35" s="95">
        <v>8181400</v>
      </c>
      <c r="AC35" s="10">
        <v>72.64</v>
      </c>
      <c r="AD35" s="40">
        <f t="shared" si="1"/>
        <v>1.1499999999999915</v>
      </c>
      <c r="AE35" s="162">
        <f t="shared" si="2"/>
        <v>-1.5120274914088849E-3</v>
      </c>
    </row>
    <row r="36" spans="1:31" x14ac:dyDescent="0.25">
      <c r="W36" s="133">
        <v>42657</v>
      </c>
      <c r="X36" s="10">
        <v>73.27</v>
      </c>
      <c r="Y36" s="10">
        <v>73.5</v>
      </c>
      <c r="Z36" s="10">
        <v>72.73</v>
      </c>
      <c r="AA36" s="10">
        <v>72.75</v>
      </c>
      <c r="AB36" s="95">
        <v>7359100</v>
      </c>
      <c r="AC36" s="10">
        <v>72.75</v>
      </c>
      <c r="AD36" s="40">
        <f t="shared" si="1"/>
        <v>0.76999999999999602</v>
      </c>
      <c r="AE36" s="162">
        <f t="shared" si="2"/>
        <v>-4.2430878729811106E-3</v>
      </c>
    </row>
    <row r="37" spans="1:31" x14ac:dyDescent="0.25">
      <c r="W37" s="133">
        <v>42656</v>
      </c>
      <c r="X37" s="10">
        <v>72.290000000000006</v>
      </c>
      <c r="Y37" s="10">
        <v>73.930000000000007</v>
      </c>
      <c r="Z37" s="10">
        <v>72.209999999999994</v>
      </c>
      <c r="AA37" s="10">
        <v>73.06</v>
      </c>
      <c r="AB37" s="95">
        <v>10586100</v>
      </c>
      <c r="AC37" s="10">
        <v>73.06</v>
      </c>
      <c r="AD37" s="40">
        <f t="shared" si="1"/>
        <v>1.7200000000000131</v>
      </c>
      <c r="AE37" s="162">
        <f t="shared" si="2"/>
        <v>4.1079008626598856E-4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42655</v>
      </c>
      <c r="X38" s="10">
        <v>74.180000000000007</v>
      </c>
      <c r="Y38" s="10">
        <v>74.209999999999994</v>
      </c>
      <c r="Z38" s="10">
        <v>72.92</v>
      </c>
      <c r="AA38" s="10">
        <v>73.03</v>
      </c>
      <c r="AB38" s="95">
        <v>10014500</v>
      </c>
      <c r="AC38" s="10">
        <v>73.03</v>
      </c>
      <c r="AD38" s="40">
        <f t="shared" si="1"/>
        <v>1.289999999999992</v>
      </c>
      <c r="AE38" s="162">
        <f t="shared" si="2"/>
        <v>-1.0701706854510884E-2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42654</v>
      </c>
      <c r="X39" s="10">
        <v>75.14</v>
      </c>
      <c r="Y39" s="10">
        <v>75.28</v>
      </c>
      <c r="Z39" s="10">
        <v>73.56</v>
      </c>
      <c r="AA39" s="10">
        <v>73.819999999999993</v>
      </c>
      <c r="AB39" s="95">
        <v>11910000</v>
      </c>
      <c r="AC39" s="10">
        <v>73.819999999999993</v>
      </c>
      <c r="AD39" s="40">
        <f t="shared" si="1"/>
        <v>1.7199999999999989</v>
      </c>
      <c r="AE39" s="162">
        <f t="shared" si="2"/>
        <v>-2.2122135382169894E-2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42653</v>
      </c>
      <c r="X40" s="10">
        <v>75.5</v>
      </c>
      <c r="Y40" s="10">
        <v>75.97</v>
      </c>
      <c r="Z40" s="10">
        <v>75.260000000000005</v>
      </c>
      <c r="AA40" s="10">
        <v>75.489999999999995</v>
      </c>
      <c r="AB40" s="95">
        <v>7161100</v>
      </c>
      <c r="AC40" s="10">
        <v>75.489999999999995</v>
      </c>
      <c r="AD40" s="40">
        <f t="shared" si="1"/>
        <v>0.70999999999999375</v>
      </c>
      <c r="AE40" s="162">
        <f t="shared" si="2"/>
        <v>3.3227006911218382E-3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42650</v>
      </c>
      <c r="X41" s="10">
        <v>76.45</v>
      </c>
      <c r="Y41" s="10">
        <v>76.48</v>
      </c>
      <c r="Z41" s="10">
        <v>74.92</v>
      </c>
      <c r="AA41" s="10">
        <v>75.239999999999995</v>
      </c>
      <c r="AB41" s="95">
        <v>11149200</v>
      </c>
      <c r="AC41" s="10">
        <v>75.239999999999995</v>
      </c>
      <c r="AD41" s="40">
        <f t="shared" si="1"/>
        <v>1.5600000000000023</v>
      </c>
      <c r="AE41" s="162">
        <f t="shared" si="2"/>
        <v>-1.272798845295886E-2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9" t="s">
        <v>78</v>
      </c>
      <c r="P42" s="619"/>
      <c r="T42" s="91" t="s">
        <v>113</v>
      </c>
      <c r="W42" s="133">
        <v>42649</v>
      </c>
      <c r="X42" s="10">
        <v>77.38</v>
      </c>
      <c r="Y42" s="10">
        <v>77.760000000000005</v>
      </c>
      <c r="Z42" s="10">
        <v>76.08</v>
      </c>
      <c r="AA42" s="10">
        <v>76.209999999999994</v>
      </c>
      <c r="AB42" s="95">
        <v>10168200</v>
      </c>
      <c r="AC42" s="10">
        <v>76.209999999999994</v>
      </c>
      <c r="AD42" s="40">
        <f t="shared" si="1"/>
        <v>1.6800000000000068</v>
      </c>
      <c r="AE42" s="162">
        <f t="shared" si="2"/>
        <v>-1.7532551244037631E-2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79.662000000000006</v>
      </c>
      <c r="Q43" s="2"/>
      <c r="T43" s="128" t="s">
        <v>98</v>
      </c>
      <c r="U43" s="98">
        <v>75.3</v>
      </c>
      <c r="W43" s="133">
        <v>42648</v>
      </c>
      <c r="X43" s="10">
        <v>77.349999999999994</v>
      </c>
      <c r="Y43" s="10">
        <v>78</v>
      </c>
      <c r="Z43" s="10">
        <v>77.2</v>
      </c>
      <c r="AA43" s="10">
        <v>77.569999999999993</v>
      </c>
      <c r="AB43" s="95">
        <v>7910200</v>
      </c>
      <c r="AC43" s="10">
        <v>77.569999999999993</v>
      </c>
      <c r="AD43" s="40">
        <f t="shared" si="1"/>
        <v>0.79999999999999716</v>
      </c>
      <c r="AE43" s="162">
        <f t="shared" si="2"/>
        <v>4.2723977213878772E-3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78.93780000000001</v>
      </c>
      <c r="Q44" s="2"/>
      <c r="T44" s="93" t="s">
        <v>99</v>
      </c>
      <c r="U44" s="88" t="s">
        <v>129</v>
      </c>
      <c r="W44" s="133">
        <v>42647</v>
      </c>
      <c r="X44" s="10">
        <v>77.599999999999994</v>
      </c>
      <c r="Y44" s="10">
        <v>78.42</v>
      </c>
      <c r="Z44" s="10">
        <v>77.12</v>
      </c>
      <c r="AA44" s="10">
        <v>77.239999999999995</v>
      </c>
      <c r="AB44" s="95">
        <v>8219400</v>
      </c>
      <c r="AC44" s="10">
        <v>77.239999999999995</v>
      </c>
      <c r="AD44" s="40">
        <f t="shared" si="1"/>
        <v>1.2999999999999972</v>
      </c>
      <c r="AE44" s="162">
        <f t="shared" si="2"/>
        <v>-1.0124311162373556E-2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78.213600000000014</v>
      </c>
      <c r="Q45" s="2"/>
      <c r="T45" s="93" t="s">
        <v>100</v>
      </c>
      <c r="U45" s="88" t="s">
        <v>129</v>
      </c>
      <c r="W45" s="133">
        <v>42646</v>
      </c>
      <c r="X45" s="10">
        <v>78.63</v>
      </c>
      <c r="Y45" s="10">
        <v>78.97</v>
      </c>
      <c r="Z45" s="10">
        <v>77.25</v>
      </c>
      <c r="AA45" s="10">
        <v>78.03</v>
      </c>
      <c r="AB45" s="95">
        <v>10626200</v>
      </c>
      <c r="AC45" s="10">
        <v>78.03</v>
      </c>
      <c r="AD45" s="40">
        <f t="shared" si="1"/>
        <v>1.7199999999999989</v>
      </c>
      <c r="AE45" s="162">
        <f t="shared" si="2"/>
        <v>-1.3776541961577404E-2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77.489400000000003</v>
      </c>
      <c r="Q46" s="2"/>
      <c r="T46" s="93" t="s">
        <v>101</v>
      </c>
      <c r="U46" s="88" t="s">
        <v>129</v>
      </c>
      <c r="W46" s="133">
        <v>42643</v>
      </c>
      <c r="X46" s="10">
        <v>78.06</v>
      </c>
      <c r="Y46" s="10">
        <v>79.63</v>
      </c>
      <c r="Z46" s="10">
        <v>78.05</v>
      </c>
      <c r="AA46" s="10">
        <v>79.12</v>
      </c>
      <c r="AB46" s="95">
        <v>11031500</v>
      </c>
      <c r="AC46" s="10">
        <v>79.12</v>
      </c>
      <c r="AD46" s="40">
        <f t="shared" si="1"/>
        <v>1.5799999999999983</v>
      </c>
      <c r="AE46" s="162">
        <f t="shared" si="2"/>
        <v>1.6182892370922186E-2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76.765200000000007</v>
      </c>
      <c r="Q47" s="2"/>
      <c r="T47" s="93" t="s">
        <v>102</v>
      </c>
      <c r="U47" s="88">
        <v>95.74</v>
      </c>
      <c r="W47" s="133">
        <v>42642</v>
      </c>
      <c r="X47" s="10">
        <v>79.16</v>
      </c>
      <c r="Y47" s="10">
        <v>79.34</v>
      </c>
      <c r="Z47" s="10">
        <v>77.75</v>
      </c>
      <c r="AA47" s="10">
        <v>77.86</v>
      </c>
      <c r="AB47" s="95">
        <v>7618600</v>
      </c>
      <c r="AC47" s="10">
        <v>77.86</v>
      </c>
      <c r="AD47" s="40">
        <f t="shared" si="1"/>
        <v>1.5900000000000034</v>
      </c>
      <c r="AE47" s="162">
        <f t="shared" si="2"/>
        <v>-1.4055970621755121E-2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76.041000000000011</v>
      </c>
      <c r="Q48" s="2"/>
      <c r="T48" s="93" t="s">
        <v>103</v>
      </c>
      <c r="U48" s="88">
        <v>0.93034499999999998</v>
      </c>
      <c r="W48" s="133">
        <v>42641</v>
      </c>
      <c r="X48" s="10">
        <v>79.12</v>
      </c>
      <c r="Y48" s="10">
        <v>79.5</v>
      </c>
      <c r="Z48" s="10">
        <v>78.510000000000005</v>
      </c>
      <c r="AA48" s="10">
        <v>78.97</v>
      </c>
      <c r="AB48" s="95">
        <v>6854100</v>
      </c>
      <c r="AC48" s="10">
        <v>78.97</v>
      </c>
      <c r="AD48" s="40">
        <f t="shared" si="1"/>
        <v>0.98999999999999488</v>
      </c>
      <c r="AE48" s="162">
        <f t="shared" si="2"/>
        <v>-3.5331230283911497E-3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75.316800000000001</v>
      </c>
      <c r="Q49" s="2"/>
      <c r="T49" s="93" t="s">
        <v>122</v>
      </c>
      <c r="U49" s="88" t="s">
        <v>381</v>
      </c>
      <c r="W49" s="133">
        <v>42640</v>
      </c>
      <c r="X49" s="10">
        <v>79.319999999999993</v>
      </c>
      <c r="Y49" s="10">
        <v>79.900000000000006</v>
      </c>
      <c r="Z49" s="10">
        <v>78.64</v>
      </c>
      <c r="AA49" s="10">
        <v>79.25</v>
      </c>
      <c r="AB49" s="95">
        <v>13214300</v>
      </c>
      <c r="AC49" s="10">
        <v>79.25</v>
      </c>
      <c r="AD49" s="40">
        <f t="shared" si="1"/>
        <v>1.2600000000000051</v>
      </c>
      <c r="AE49" s="162">
        <f t="shared" si="2"/>
        <v>-1.699330191019599E-2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74.592600000000004</v>
      </c>
      <c r="Q50" s="2"/>
      <c r="T50" s="93"/>
      <c r="U50" s="88"/>
      <c r="W50" s="133">
        <v>42639</v>
      </c>
      <c r="X50" s="10">
        <v>81</v>
      </c>
      <c r="Y50" s="10">
        <v>81.13</v>
      </c>
      <c r="Z50" s="10">
        <v>79.92</v>
      </c>
      <c r="AA50" s="10">
        <v>80.62</v>
      </c>
      <c r="AB50" s="95">
        <v>9036000</v>
      </c>
      <c r="AC50" s="10">
        <v>80.62</v>
      </c>
      <c r="AD50" s="40">
        <f t="shared" si="1"/>
        <v>1.2099999999999937</v>
      </c>
      <c r="AE50" s="162">
        <f t="shared" si="2"/>
        <v>-9.217156200073684E-3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73.868400000000008</v>
      </c>
      <c r="Q51" s="2"/>
      <c r="T51" s="93" t="s">
        <v>105</v>
      </c>
      <c r="U51" s="88" t="s">
        <v>401</v>
      </c>
      <c r="W51" s="133">
        <v>42636</v>
      </c>
      <c r="X51" s="10">
        <v>81.55</v>
      </c>
      <c r="Y51" s="10">
        <v>82</v>
      </c>
      <c r="Z51" s="10">
        <v>81.22</v>
      </c>
      <c r="AA51" s="10">
        <v>81.37</v>
      </c>
      <c r="AB51" s="95">
        <v>7534500</v>
      </c>
      <c r="AC51" s="10">
        <v>81.37</v>
      </c>
      <c r="AD51" s="40">
        <f t="shared" si="1"/>
        <v>0.78000000000000114</v>
      </c>
      <c r="AE51" s="162">
        <f t="shared" si="2"/>
        <v>-1.8400392541706445E-3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73.144199999999998</v>
      </c>
      <c r="Q52" s="2"/>
      <c r="T52" s="93" t="s">
        <v>106</v>
      </c>
      <c r="U52" s="88" t="s">
        <v>479</v>
      </c>
      <c r="W52" s="133">
        <v>42635</v>
      </c>
      <c r="X52" s="10">
        <v>81.97</v>
      </c>
      <c r="Y52" s="10">
        <v>82</v>
      </c>
      <c r="Z52" s="10">
        <v>80.900000000000006</v>
      </c>
      <c r="AA52" s="10">
        <v>81.52</v>
      </c>
      <c r="AB52" s="95">
        <v>8213800</v>
      </c>
      <c r="AC52" s="10">
        <v>81.52</v>
      </c>
      <c r="AD52" s="40">
        <f t="shared" si="1"/>
        <v>1.0999999999999943</v>
      </c>
      <c r="AE52" s="162">
        <f t="shared" si="2"/>
        <v>-2.2031823745410906E-3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192</v>
      </c>
      <c r="O53" s="83">
        <v>1</v>
      </c>
      <c r="P53" s="83">
        <f t="shared" si="6"/>
        <v>72.42</v>
      </c>
      <c r="Q53" s="2"/>
      <c r="T53" s="93" t="s">
        <v>107</v>
      </c>
      <c r="U53" s="90">
        <v>0</v>
      </c>
      <c r="W53" s="133">
        <v>42634</v>
      </c>
      <c r="X53" s="10">
        <v>82.03</v>
      </c>
      <c r="Y53" s="10">
        <v>82.05</v>
      </c>
      <c r="Z53" s="10">
        <v>80.66</v>
      </c>
      <c r="AA53" s="10">
        <v>81.7</v>
      </c>
      <c r="AB53" s="95">
        <v>13628800</v>
      </c>
      <c r="AC53" s="10">
        <v>81.7</v>
      </c>
      <c r="AD53" s="40">
        <f t="shared" si="1"/>
        <v>1.3900000000000006</v>
      </c>
      <c r="AE53" s="162">
        <f t="shared" si="2"/>
        <v>-9.7823428711174554E-4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71.695800000000006</v>
      </c>
      <c r="Q54" s="2"/>
      <c r="T54" s="93" t="s">
        <v>110</v>
      </c>
      <c r="U54" s="90">
        <v>9764030</v>
      </c>
      <c r="W54" s="133">
        <v>42633</v>
      </c>
      <c r="X54" s="10">
        <v>79.64</v>
      </c>
      <c r="Y54" s="10">
        <v>82.07</v>
      </c>
      <c r="Z54" s="10">
        <v>79.63</v>
      </c>
      <c r="AA54" s="10">
        <v>81.78</v>
      </c>
      <c r="AB54" s="95">
        <v>17560700</v>
      </c>
      <c r="AC54" s="10">
        <v>81.78</v>
      </c>
      <c r="AD54" s="40">
        <f t="shared" si="1"/>
        <v>2.4399999999999977</v>
      </c>
      <c r="AE54" s="162">
        <f t="shared" si="2"/>
        <v>3.53209266995822E-2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70.971599999999995</v>
      </c>
      <c r="Q55" s="2"/>
      <c r="T55" s="93" t="s">
        <v>108</v>
      </c>
      <c r="U55" s="88" t="s">
        <v>480</v>
      </c>
      <c r="W55" s="133">
        <v>42632</v>
      </c>
      <c r="X55" s="10">
        <v>78.92</v>
      </c>
      <c r="Y55" s="10">
        <v>79.510000000000005</v>
      </c>
      <c r="Z55" s="10">
        <v>78.81</v>
      </c>
      <c r="AA55" s="10">
        <v>78.989999999999995</v>
      </c>
      <c r="AB55" s="95">
        <v>7234200</v>
      </c>
      <c r="AC55" s="10">
        <v>78.989999999999995</v>
      </c>
      <c r="AD55" s="40">
        <f t="shared" si="1"/>
        <v>0.70000000000000284</v>
      </c>
      <c r="AE55" s="162">
        <f t="shared" si="2"/>
        <v>2.4111675126903265E-3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70.247399999999999</v>
      </c>
      <c r="T56" s="93" t="s">
        <v>111</v>
      </c>
      <c r="U56" s="88">
        <v>6.98</v>
      </c>
      <c r="W56" s="133">
        <v>42629</v>
      </c>
      <c r="X56" s="10">
        <v>78.849999999999994</v>
      </c>
      <c r="Y56" s="10">
        <v>79.19</v>
      </c>
      <c r="Z56" s="10">
        <v>78.41</v>
      </c>
      <c r="AA56" s="10">
        <v>78.8</v>
      </c>
      <c r="AB56" s="95">
        <v>10307900</v>
      </c>
      <c r="AC56" s="10">
        <v>78.8</v>
      </c>
      <c r="AD56" s="40">
        <f t="shared" si="1"/>
        <v>0.78000000000000114</v>
      </c>
      <c r="AE56" s="162">
        <f t="shared" si="2"/>
        <v>-5.0735667174028887E-4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69.523200000000003</v>
      </c>
      <c r="T57" s="93" t="s">
        <v>112</v>
      </c>
      <c r="U57" s="88">
        <v>10.82</v>
      </c>
      <c r="W57" s="133">
        <v>42628</v>
      </c>
      <c r="X57" s="10">
        <v>77.75</v>
      </c>
      <c r="Y57" s="10">
        <v>79.2</v>
      </c>
      <c r="Z57" s="10">
        <v>77.27</v>
      </c>
      <c r="AA57" s="10">
        <v>78.84</v>
      </c>
      <c r="AB57" s="95">
        <v>10112800</v>
      </c>
      <c r="AC57" s="10">
        <v>78.84</v>
      </c>
      <c r="AD57" s="40">
        <f t="shared" si="1"/>
        <v>1.9300000000000068</v>
      </c>
      <c r="AE57" s="162">
        <f t="shared" si="2"/>
        <v>1.5717598557072998E-2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68.798999999999992</v>
      </c>
      <c r="T58" s="93" t="s">
        <v>109</v>
      </c>
      <c r="U58" s="88" t="s">
        <v>481</v>
      </c>
      <c r="W58" s="133">
        <v>42627</v>
      </c>
      <c r="X58" s="10">
        <v>77.94</v>
      </c>
      <c r="Y58" s="10">
        <v>78.400000000000006</v>
      </c>
      <c r="Z58" s="10">
        <v>77.44</v>
      </c>
      <c r="AA58" s="10">
        <v>77.62</v>
      </c>
      <c r="AB58" s="95">
        <v>8311200</v>
      </c>
      <c r="AC58" s="10">
        <v>77.62</v>
      </c>
      <c r="AD58" s="40">
        <f t="shared" si="1"/>
        <v>0.96000000000000796</v>
      </c>
      <c r="AE58" s="162" t="e">
        <f t="shared" si="2"/>
        <v>#DIV/0!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68.074799999999996</v>
      </c>
      <c r="W59" s="133">
        <v>42627</v>
      </c>
      <c r="X59" s="10" t="s">
        <v>236</v>
      </c>
      <c r="Y59" s="10"/>
      <c r="Z59" s="10"/>
      <c r="AA59" s="10"/>
      <c r="AB59" s="95"/>
      <c r="AC59" s="10"/>
      <c r="AD59" s="40">
        <f t="shared" si="1"/>
        <v>0</v>
      </c>
      <c r="AE59" s="162">
        <f t="shared" si="2"/>
        <v>-1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67.3506</v>
      </c>
      <c r="W60" s="133">
        <v>42626</v>
      </c>
      <c r="X60" s="10">
        <v>78.66</v>
      </c>
      <c r="Y60" s="10">
        <v>78.66</v>
      </c>
      <c r="Z60" s="10">
        <v>77.5</v>
      </c>
      <c r="AA60" s="10">
        <v>78.06</v>
      </c>
      <c r="AB60" s="95">
        <v>9389600</v>
      </c>
      <c r="AC60" s="10">
        <v>77.59</v>
      </c>
      <c r="AD60" s="40">
        <f t="shared" si="1"/>
        <v>1.1599999999999966</v>
      </c>
      <c r="AE60" s="162">
        <f t="shared" si="2"/>
        <v>-1.0079101811686586E-2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66.626400000000004</v>
      </c>
      <c r="W61" s="133">
        <v>42625</v>
      </c>
      <c r="X61" s="10">
        <v>77.69</v>
      </c>
      <c r="Y61" s="10">
        <v>79.03</v>
      </c>
      <c r="Z61" s="10">
        <v>77.69</v>
      </c>
      <c r="AA61" s="10">
        <v>78.849999999999994</v>
      </c>
      <c r="AB61" s="95">
        <v>8896100</v>
      </c>
      <c r="AC61" s="10">
        <v>78.38</v>
      </c>
      <c r="AD61" s="40">
        <f t="shared" si="1"/>
        <v>1.3400000000000034</v>
      </c>
      <c r="AE61" s="162">
        <f t="shared" si="2"/>
        <v>1.0311936065996452E-2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65.902200000000008</v>
      </c>
      <c r="W62" s="133">
        <v>42622</v>
      </c>
      <c r="X62" s="10">
        <v>78.459999999999994</v>
      </c>
      <c r="Y62" s="10">
        <v>79</v>
      </c>
      <c r="Z62" s="10">
        <v>78.05</v>
      </c>
      <c r="AA62" s="10">
        <v>78.05</v>
      </c>
      <c r="AB62" s="95">
        <v>10415200</v>
      </c>
      <c r="AC62" s="10">
        <v>77.58</v>
      </c>
      <c r="AD62" s="40">
        <f t="shared" si="1"/>
        <v>0.95000000000000284</v>
      </c>
      <c r="AE62" s="162">
        <f t="shared" si="2"/>
        <v>-1.1845624761177009E-2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65.177999999999997</v>
      </c>
      <c r="W63" s="133">
        <v>42621</v>
      </c>
      <c r="X63" s="10">
        <v>78.33</v>
      </c>
      <c r="Y63" s="10">
        <v>79.14</v>
      </c>
      <c r="Z63" s="10">
        <v>77.599999999999994</v>
      </c>
      <c r="AA63" s="10">
        <v>78.989999999999995</v>
      </c>
      <c r="AB63" s="95">
        <v>8549600</v>
      </c>
      <c r="AC63" s="10">
        <v>78.510000000000005</v>
      </c>
      <c r="AD63" s="40">
        <f t="shared" si="1"/>
        <v>1.5400000000000063</v>
      </c>
      <c r="AE63" s="162">
        <f t="shared" si="2"/>
        <v>9.7749196141478922E-3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42620</v>
      </c>
      <c r="X64" s="10">
        <v>78.38</v>
      </c>
      <c r="Y64" s="10">
        <v>78.81</v>
      </c>
      <c r="Z64" s="10">
        <v>77.92</v>
      </c>
      <c r="AA64" s="10">
        <v>78.22</v>
      </c>
      <c r="AB64" s="95">
        <v>8232700</v>
      </c>
      <c r="AC64" s="10">
        <v>77.75</v>
      </c>
      <c r="AD64" s="40">
        <f t="shared" si="1"/>
        <v>0.89000000000000057</v>
      </c>
      <c r="AE64" s="162">
        <f t="shared" si="2"/>
        <v>4.3921973905181044E-3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42619</v>
      </c>
      <c r="X65" s="10">
        <v>77.78</v>
      </c>
      <c r="Y65" s="10">
        <v>78.290000000000006</v>
      </c>
      <c r="Z65" s="10">
        <v>77.25</v>
      </c>
      <c r="AA65" s="10">
        <v>77.88</v>
      </c>
      <c r="AB65" s="95">
        <v>11648400</v>
      </c>
      <c r="AC65" s="10">
        <v>77.41</v>
      </c>
      <c r="AD65" s="40">
        <f t="shared" si="1"/>
        <v>1.0400000000000063</v>
      </c>
      <c r="AE65" s="162">
        <f t="shared" si="2"/>
        <v>1.2822190239434539E-2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42615</v>
      </c>
      <c r="X66" s="10">
        <v>77.62</v>
      </c>
      <c r="Y66" s="10">
        <v>77.760000000000005</v>
      </c>
      <c r="Z66" s="10">
        <v>76.67</v>
      </c>
      <c r="AA66" s="10">
        <v>76.89</v>
      </c>
      <c r="AB66" s="95">
        <v>7956200</v>
      </c>
      <c r="AC66" s="10">
        <v>76.430000000000007</v>
      </c>
      <c r="AD66" s="40">
        <f t="shared" si="1"/>
        <v>1.0900000000000034</v>
      </c>
      <c r="AE66" s="162">
        <f t="shared" si="2"/>
        <v>-6.7576348278102216E-3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42614</v>
      </c>
      <c r="X67" s="10">
        <v>78.430000000000007</v>
      </c>
      <c r="Y67" s="10">
        <v>78.459999999999994</v>
      </c>
      <c r="Z67" s="10">
        <v>76.94</v>
      </c>
      <c r="AA67" s="10">
        <v>77.42</v>
      </c>
      <c r="AB67" s="95">
        <v>12403900</v>
      </c>
      <c r="AC67" s="10">
        <v>76.95</v>
      </c>
      <c r="AD67" s="40">
        <f>Y67-Z67</f>
        <v>1.519999999999996</v>
      </c>
      <c r="AE67" s="162">
        <f>AC67/AC68-1</f>
        <v>-1.2321909896033767E-2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42613</v>
      </c>
      <c r="X68" s="10">
        <v>77.739999999999995</v>
      </c>
      <c r="Y68" s="10">
        <v>78.599999999999994</v>
      </c>
      <c r="Z68" s="10">
        <v>77.58</v>
      </c>
      <c r="AA68" s="10">
        <v>78.38</v>
      </c>
      <c r="AB68" s="95">
        <v>9758500</v>
      </c>
      <c r="AC68" s="10">
        <v>77.91</v>
      </c>
      <c r="AD68" s="40">
        <f>Y68-Z68</f>
        <v>1.019999999999996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192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7" t="s">
        <v>398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68.94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68.94</v>
      </c>
      <c r="R4" s="524">
        <v>8.0000000000000002E-3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9" t="s">
        <v>78</v>
      </c>
      <c r="P42" s="619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75.834000000000003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75.144599999999997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74.455200000000005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73.765799999999999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73.076400000000007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72.387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71.697599999999994</v>
      </c>
      <c r="Q49" s="83"/>
      <c r="T49" s="93" t="s">
        <v>122</v>
      </c>
      <c r="U49" s="88" t="s">
        <v>359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71.008200000000002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70.318799999999996</v>
      </c>
      <c r="Q51" s="83"/>
      <c r="T51" s="93" t="s">
        <v>105</v>
      </c>
      <c r="U51" s="88" t="s">
        <v>401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69.629400000000004</v>
      </c>
      <c r="Q52" s="83"/>
      <c r="T52" s="93" t="s">
        <v>106</v>
      </c>
      <c r="U52" s="88" t="s">
        <v>482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68.94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68.250599999999991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67.561199999999999</v>
      </c>
      <c r="Q55" s="83"/>
      <c r="T55" s="93" t="s">
        <v>108</v>
      </c>
      <c r="U55" s="88" t="s">
        <v>483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66.871799999999993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66.182400000000001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65.492999999999995</v>
      </c>
      <c r="Q58" s="83"/>
      <c r="T58" s="93" t="s">
        <v>109</v>
      </c>
      <c r="U58" s="88" t="s">
        <v>484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64.803599999999989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64.114199999999997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63.424799999999998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62.735399999999998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62.045999999999999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42706</v>
      </c>
      <c r="Y2" s="10">
        <v>60.79</v>
      </c>
      <c r="Z2" s="10">
        <v>61.19</v>
      </c>
      <c r="AA2" s="10">
        <v>60.58</v>
      </c>
      <c r="AB2" s="10">
        <v>60.94</v>
      </c>
      <c r="AC2" s="95">
        <v>2349200</v>
      </c>
      <c r="AD2" s="10">
        <v>60.94</v>
      </c>
      <c r="AE2" s="2">
        <f>Z2-AA2</f>
        <v>0.60999999999999943</v>
      </c>
      <c r="AF2" s="138">
        <f>AD2/AD3-1</f>
        <v>5.7765307806567634E-3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42705</v>
      </c>
      <c r="Y3" s="10">
        <v>60.92</v>
      </c>
      <c r="Z3" s="10">
        <v>60.92</v>
      </c>
      <c r="AA3" s="10">
        <v>60.37</v>
      </c>
      <c r="AB3" s="10">
        <v>60.59</v>
      </c>
      <c r="AC3" s="95">
        <v>3215100</v>
      </c>
      <c r="AD3" s="10">
        <v>60.59</v>
      </c>
      <c r="AE3" s="2">
        <f t="shared" ref="AE3:AE66" si="0">Z3-AA3</f>
        <v>0.55000000000000426</v>
      </c>
      <c r="AF3" s="138">
        <f t="shared" ref="AF3:AF66" si="1">AD3/AD4-1</f>
        <v>-5.7433541188053328E-3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60.94</v>
      </c>
      <c r="R4" s="524">
        <v>5.7999999999999996E-3</v>
      </c>
      <c r="X4" s="133">
        <v>42704</v>
      </c>
      <c r="Y4" s="10">
        <v>62.33</v>
      </c>
      <c r="Z4" s="10">
        <v>62.4</v>
      </c>
      <c r="AA4" s="10">
        <v>60.91</v>
      </c>
      <c r="AB4" s="10">
        <v>60.94</v>
      </c>
      <c r="AC4" s="95">
        <v>5940000</v>
      </c>
      <c r="AD4" s="10">
        <v>60.94</v>
      </c>
      <c r="AE4" s="2">
        <f t="shared" si="0"/>
        <v>1.490000000000002</v>
      </c>
      <c r="AF4" s="138">
        <f t="shared" si="1"/>
        <v>-2.7449728694541986E-2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3047</v>
      </c>
      <c r="X5" s="133">
        <v>42703</v>
      </c>
      <c r="Y5" s="10">
        <v>62.25</v>
      </c>
      <c r="Z5" s="10">
        <v>62.81</v>
      </c>
      <c r="AA5" s="10">
        <v>61.79</v>
      </c>
      <c r="AB5" s="10">
        <v>62.66</v>
      </c>
      <c r="AC5" s="95">
        <v>3143600</v>
      </c>
      <c r="AD5" s="10">
        <v>62.66</v>
      </c>
      <c r="AE5" s="2">
        <f t="shared" si="0"/>
        <v>1.0200000000000031</v>
      </c>
      <c r="AF5" s="138">
        <f t="shared" si="1"/>
        <v>9.342783505154717E-3</v>
      </c>
    </row>
    <row r="6" spans="1:32" x14ac:dyDescent="0.25">
      <c r="O6" s="11" t="s">
        <v>64</v>
      </c>
      <c r="Q6" s="2">
        <f>Q3*Q2</f>
        <v>3186.5</v>
      </c>
      <c r="X6" s="133">
        <v>42702</v>
      </c>
      <c r="Y6" s="10">
        <v>62.12</v>
      </c>
      <c r="Z6" s="10">
        <v>62.38</v>
      </c>
      <c r="AA6" s="10">
        <v>61.88</v>
      </c>
      <c r="AB6" s="10">
        <v>62.08</v>
      </c>
      <c r="AC6" s="95">
        <v>2206300</v>
      </c>
      <c r="AD6" s="10">
        <v>62.08</v>
      </c>
      <c r="AE6" s="2">
        <f t="shared" si="0"/>
        <v>0.5</v>
      </c>
      <c r="AF6" s="138">
        <f t="shared" si="1"/>
        <v>-3.5313001605136174E-3</v>
      </c>
    </row>
    <row r="7" spans="1:32" x14ac:dyDescent="0.25">
      <c r="O7" s="11" t="s">
        <v>184</v>
      </c>
      <c r="Q7" s="2">
        <f>Q10+Q8</f>
        <v>-89.550000000000182</v>
      </c>
      <c r="R7">
        <v>50</v>
      </c>
      <c r="X7" s="133">
        <v>42699</v>
      </c>
      <c r="Y7" s="10">
        <v>61.74</v>
      </c>
      <c r="Z7" s="10">
        <v>62.3</v>
      </c>
      <c r="AA7" s="10">
        <v>61.74</v>
      </c>
      <c r="AB7" s="10">
        <v>62.3</v>
      </c>
      <c r="AC7" s="95">
        <v>1069500</v>
      </c>
      <c r="AD7" s="10">
        <v>62.3</v>
      </c>
      <c r="AE7" s="2">
        <f t="shared" si="0"/>
        <v>0.55999999999999517</v>
      </c>
      <c r="AF7" s="138">
        <f t="shared" si="1"/>
        <v>1.3337670787247902E-2</v>
      </c>
    </row>
    <row r="8" spans="1:32" x14ac:dyDescent="0.25">
      <c r="O8" s="11" t="s">
        <v>187</v>
      </c>
      <c r="P8" s="34"/>
      <c r="Q8" s="2">
        <f>K18+M18-F18+Q2*Q4</f>
        <v>-139.5</v>
      </c>
      <c r="X8" s="133">
        <v>42697</v>
      </c>
      <c r="Y8" s="10">
        <v>62.42</v>
      </c>
      <c r="Z8" s="10">
        <v>62.75</v>
      </c>
      <c r="AA8" s="10">
        <v>61.39</v>
      </c>
      <c r="AB8" s="10">
        <v>61.48</v>
      </c>
      <c r="AC8" s="95">
        <v>2557400</v>
      </c>
      <c r="AD8" s="10">
        <v>61.48</v>
      </c>
      <c r="AE8" s="2">
        <f t="shared" si="0"/>
        <v>1.3599999999999994</v>
      </c>
      <c r="AF8" s="138">
        <f t="shared" si="1"/>
        <v>-1.9144862795150042E-2</v>
      </c>
    </row>
    <row r="9" spans="1:32" x14ac:dyDescent="0.25">
      <c r="O9" s="11" t="s">
        <v>219</v>
      </c>
      <c r="Q9" s="138">
        <f>IF(Q2=0, 0, Q8/Q6)</f>
        <v>-4.377844029499451E-2</v>
      </c>
      <c r="X9" s="133">
        <v>42696</v>
      </c>
      <c r="Y9" s="10">
        <v>61.93</v>
      </c>
      <c r="Z9" s="10">
        <v>62.8</v>
      </c>
      <c r="AA9" s="10">
        <v>61.92</v>
      </c>
      <c r="AB9" s="10">
        <v>62.68</v>
      </c>
      <c r="AC9" s="95">
        <v>2739500</v>
      </c>
      <c r="AD9" s="10">
        <v>62.68</v>
      </c>
      <c r="AE9" s="2">
        <f t="shared" si="0"/>
        <v>0.87999999999999545</v>
      </c>
      <c r="AF9" s="138">
        <f t="shared" si="1"/>
        <v>1.7037157228622313E-2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42695</v>
      </c>
      <c r="Y10" s="10">
        <v>61.26</v>
      </c>
      <c r="Z10" s="10">
        <v>61.78</v>
      </c>
      <c r="AA10" s="10">
        <v>60.95</v>
      </c>
      <c r="AB10" s="10">
        <v>61.63</v>
      </c>
      <c r="AC10" s="95">
        <v>2392800</v>
      </c>
      <c r="AD10" s="10">
        <v>61.63</v>
      </c>
      <c r="AE10" s="2">
        <f t="shared" si="0"/>
        <v>0.82999999999999829</v>
      </c>
      <c r="AF10" s="138">
        <f t="shared" si="1"/>
        <v>6.0398302317989927E-3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42692</v>
      </c>
      <c r="Y11" s="10">
        <v>61.36</v>
      </c>
      <c r="Z11" s="10">
        <v>61.63</v>
      </c>
      <c r="AA11" s="10">
        <v>60.98</v>
      </c>
      <c r="AB11" s="10">
        <v>61.26</v>
      </c>
      <c r="AC11" s="95">
        <v>2227900</v>
      </c>
      <c r="AD11" s="10">
        <v>61.26</v>
      </c>
      <c r="AE11" s="2">
        <f t="shared" si="0"/>
        <v>0.65000000000000568</v>
      </c>
      <c r="AF11" s="138">
        <f t="shared" si="1"/>
        <v>-1.6297262059974393E-3</v>
      </c>
    </row>
    <row r="12" spans="1:32" x14ac:dyDescent="0.25">
      <c r="X12" s="133">
        <v>42691</v>
      </c>
      <c r="Y12" s="10">
        <v>61.32</v>
      </c>
      <c r="Z12" s="10">
        <v>61.69</v>
      </c>
      <c r="AA12" s="10">
        <v>60.97</v>
      </c>
      <c r="AB12" s="10">
        <v>61.36</v>
      </c>
      <c r="AC12" s="95">
        <v>2902900</v>
      </c>
      <c r="AD12" s="10">
        <v>61.36</v>
      </c>
      <c r="AE12" s="2">
        <f t="shared" si="0"/>
        <v>0.71999999999999886</v>
      </c>
      <c r="AF12" s="138">
        <f t="shared" si="1"/>
        <v>1.6323865491347789E-3</v>
      </c>
    </row>
    <row r="13" spans="1:32" x14ac:dyDescent="0.25">
      <c r="X13" s="133">
        <v>42690</v>
      </c>
      <c r="Y13" s="10">
        <v>61.33</v>
      </c>
      <c r="Z13" s="10">
        <v>61.72</v>
      </c>
      <c r="AA13" s="10">
        <v>61.06</v>
      </c>
      <c r="AB13" s="10">
        <v>61.26</v>
      </c>
      <c r="AC13" s="95">
        <v>3284300</v>
      </c>
      <c r="AD13" s="10">
        <v>61.26</v>
      </c>
      <c r="AE13" s="2">
        <f t="shared" si="0"/>
        <v>0.65999999999999659</v>
      </c>
      <c r="AF13" s="138">
        <f t="shared" si="1"/>
        <v>-6.5252854812392069E-4</v>
      </c>
    </row>
    <row r="14" spans="1:32" x14ac:dyDescent="0.25">
      <c r="X14" s="133">
        <v>42689</v>
      </c>
      <c r="Y14" s="10">
        <v>61.47</v>
      </c>
      <c r="Z14" s="10">
        <v>61.62</v>
      </c>
      <c r="AA14" s="10">
        <v>61</v>
      </c>
      <c r="AB14" s="10">
        <v>61.3</v>
      </c>
      <c r="AC14" s="95">
        <v>3852400</v>
      </c>
      <c r="AD14" s="10">
        <v>61.3</v>
      </c>
      <c r="AE14" s="2">
        <f t="shared" si="0"/>
        <v>0.61999999999999744</v>
      </c>
      <c r="AF14" s="138">
        <f t="shared" si="1"/>
        <v>1.6339869281045694E-3</v>
      </c>
    </row>
    <row r="15" spans="1:32" x14ac:dyDescent="0.25">
      <c r="X15" s="133">
        <v>42688</v>
      </c>
      <c r="Y15" s="10">
        <v>60.93</v>
      </c>
      <c r="Z15" s="10">
        <v>61.47</v>
      </c>
      <c r="AA15" s="10">
        <v>60.66</v>
      </c>
      <c r="AB15" s="10">
        <v>61.2</v>
      </c>
      <c r="AC15" s="95">
        <v>3466500</v>
      </c>
      <c r="AD15" s="10">
        <v>61.2</v>
      </c>
      <c r="AE15" s="2">
        <f t="shared" si="0"/>
        <v>0.81000000000000227</v>
      </c>
      <c r="AF15" s="138">
        <f t="shared" si="1"/>
        <v>2.6212319790301919E-3</v>
      </c>
    </row>
    <row r="16" spans="1:32" x14ac:dyDescent="0.25">
      <c r="X16" s="133">
        <v>42685</v>
      </c>
      <c r="Y16" s="10">
        <v>61.09</v>
      </c>
      <c r="Z16" s="10">
        <v>61.65</v>
      </c>
      <c r="AA16" s="10">
        <v>60.55</v>
      </c>
      <c r="AB16" s="10">
        <v>61.04</v>
      </c>
      <c r="AC16" s="95">
        <v>3328300</v>
      </c>
      <c r="AD16" s="10">
        <v>61.04</v>
      </c>
      <c r="AE16" s="2">
        <f t="shared" si="0"/>
        <v>1.1000000000000014</v>
      </c>
      <c r="AF16" s="138">
        <f t="shared" si="1"/>
        <v>-4.9123956115937339E-4</v>
      </c>
    </row>
    <row r="17" spans="1:32" x14ac:dyDescent="0.25">
      <c r="X17" s="133">
        <v>42684</v>
      </c>
      <c r="Y17" s="10">
        <v>62.42</v>
      </c>
      <c r="Z17" s="10">
        <v>62.51</v>
      </c>
      <c r="AA17" s="10">
        <v>60.81</v>
      </c>
      <c r="AB17" s="10">
        <v>61.07</v>
      </c>
      <c r="AC17" s="95">
        <v>6338200</v>
      </c>
      <c r="AD17" s="10">
        <v>61.07</v>
      </c>
      <c r="AE17" s="2">
        <f t="shared" si="0"/>
        <v>1.6999999999999957</v>
      </c>
      <c r="AF17" s="138">
        <f t="shared" si="1"/>
        <v>-2.661778769525025E-2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42683</v>
      </c>
      <c r="Y18" s="10">
        <v>62.42</v>
      </c>
      <c r="Z18" s="10">
        <v>62.95</v>
      </c>
      <c r="AA18" s="10">
        <v>61.17</v>
      </c>
      <c r="AB18" s="10">
        <v>62.74</v>
      </c>
      <c r="AC18" s="95">
        <v>4893200</v>
      </c>
      <c r="AD18" s="10">
        <v>62.74</v>
      </c>
      <c r="AE18" s="2">
        <f t="shared" si="0"/>
        <v>1.7800000000000011</v>
      </c>
      <c r="AF18" s="138">
        <f t="shared" si="1"/>
        <v>-1.5225239365876608E-2</v>
      </c>
    </row>
    <row r="19" spans="1:32" x14ac:dyDescent="0.25">
      <c r="X19" s="133">
        <v>42682</v>
      </c>
      <c r="Y19" s="10">
        <v>61.86</v>
      </c>
      <c r="Z19" s="10">
        <v>63.93</v>
      </c>
      <c r="AA19" s="10">
        <v>61.84</v>
      </c>
      <c r="AB19" s="10">
        <v>63.71</v>
      </c>
      <c r="AC19" s="95">
        <v>4596800</v>
      </c>
      <c r="AD19" s="10">
        <v>63.71</v>
      </c>
      <c r="AE19" s="2">
        <f t="shared" si="0"/>
        <v>2.0899999999999963</v>
      </c>
      <c r="AF19" s="138">
        <f t="shared" si="1"/>
        <v>3.0405951803331721E-2</v>
      </c>
    </row>
    <row r="20" spans="1:32" x14ac:dyDescent="0.25">
      <c r="X20" s="133">
        <v>42681</v>
      </c>
      <c r="Y20" s="10">
        <v>61.03</v>
      </c>
      <c r="Z20" s="10">
        <v>61.94</v>
      </c>
      <c r="AA20" s="10">
        <v>60.91</v>
      </c>
      <c r="AB20" s="10">
        <v>61.83</v>
      </c>
      <c r="AC20" s="95">
        <v>3173900</v>
      </c>
      <c r="AD20" s="10">
        <v>61.83</v>
      </c>
      <c r="AE20" s="2">
        <f t="shared" si="0"/>
        <v>1.0300000000000011</v>
      </c>
      <c r="AF20" s="138">
        <f t="shared" si="1"/>
        <v>1.9455894476504421E-2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42678</v>
      </c>
      <c r="Y21" s="10">
        <v>61.05</v>
      </c>
      <c r="Z21" s="10">
        <v>61.21</v>
      </c>
      <c r="AA21" s="10">
        <v>60.65</v>
      </c>
      <c r="AB21" s="10">
        <v>60.65</v>
      </c>
      <c r="AC21" s="95">
        <v>2578300</v>
      </c>
      <c r="AD21" s="10">
        <v>60.65</v>
      </c>
      <c r="AE21" s="2">
        <f t="shared" si="0"/>
        <v>0.56000000000000227</v>
      </c>
      <c r="AF21" s="138">
        <f t="shared" si="1"/>
        <v>-7.6897905759162333E-3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42677</v>
      </c>
      <c r="Y22" s="10">
        <v>61.36</v>
      </c>
      <c r="Z22" s="10">
        <v>61.67</v>
      </c>
      <c r="AA22" s="10">
        <v>61.05</v>
      </c>
      <c r="AB22" s="10">
        <v>61.12</v>
      </c>
      <c r="AC22" s="95">
        <v>2317100</v>
      </c>
      <c r="AD22" s="10">
        <v>61.12</v>
      </c>
      <c r="AE22" s="2">
        <f t="shared" si="0"/>
        <v>0.62000000000000455</v>
      </c>
      <c r="AF22" s="138">
        <f t="shared" si="1"/>
        <v>-4.2359074617139836E-3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42676</v>
      </c>
      <c r="Y23" s="10">
        <v>61.62</v>
      </c>
      <c r="Z23" s="10">
        <v>61.91</v>
      </c>
      <c r="AA23" s="10">
        <v>61.36</v>
      </c>
      <c r="AB23" s="10">
        <v>61.38</v>
      </c>
      <c r="AC23" s="95">
        <v>2889600</v>
      </c>
      <c r="AD23" s="10">
        <v>61.38</v>
      </c>
      <c r="AE23" s="2">
        <f t="shared" si="0"/>
        <v>0.54999999999999716</v>
      </c>
      <c r="AF23" s="138">
        <f t="shared" si="1"/>
        <v>-4.0564660068148628E-3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42675</v>
      </c>
      <c r="Y24" s="10">
        <v>62.16</v>
      </c>
      <c r="Z24" s="10">
        <v>62.19</v>
      </c>
      <c r="AA24" s="10">
        <v>61.39</v>
      </c>
      <c r="AB24" s="10">
        <v>61.63</v>
      </c>
      <c r="AC24" s="95">
        <v>3449700</v>
      </c>
      <c r="AD24" s="10">
        <v>61.63</v>
      </c>
      <c r="AE24" s="2">
        <f t="shared" si="0"/>
        <v>0.79999999999999716</v>
      </c>
      <c r="AF24" s="138">
        <f t="shared" si="1"/>
        <v>-5.6469828977088188E-3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42674</v>
      </c>
      <c r="Y25" s="10">
        <v>61.7</v>
      </c>
      <c r="Z25" s="10">
        <v>62.02</v>
      </c>
      <c r="AA25" s="10">
        <v>61.5</v>
      </c>
      <c r="AB25" s="10">
        <v>61.98</v>
      </c>
      <c r="AC25" s="95">
        <v>2745300</v>
      </c>
      <c r="AD25" s="10">
        <v>61.98</v>
      </c>
      <c r="AE25" s="2">
        <f t="shared" si="0"/>
        <v>0.52000000000000313</v>
      </c>
      <c r="AF25" s="138">
        <f t="shared" si="1"/>
        <v>5.1897502432696196E-3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42671</v>
      </c>
      <c r="Y26" s="10">
        <v>60.84</v>
      </c>
      <c r="Z26" s="10">
        <v>61.85</v>
      </c>
      <c r="AA26" s="10">
        <v>60.79</v>
      </c>
      <c r="AB26" s="10">
        <v>61.66</v>
      </c>
      <c r="AC26" s="95">
        <v>2750100</v>
      </c>
      <c r="AD26" s="10">
        <v>61.66</v>
      </c>
      <c r="AE26" s="2">
        <f t="shared" si="0"/>
        <v>1.0600000000000023</v>
      </c>
      <c r="AF26" s="138">
        <f t="shared" si="1"/>
        <v>1.5480895915678472E-2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42670</v>
      </c>
      <c r="Y27" s="10">
        <v>61.01</v>
      </c>
      <c r="Z27" s="10">
        <v>61.22</v>
      </c>
      <c r="AA27" s="10">
        <v>60.63</v>
      </c>
      <c r="AB27" s="10">
        <v>60.72</v>
      </c>
      <c r="AC27" s="95">
        <v>2277500</v>
      </c>
      <c r="AD27" s="10">
        <v>60.72</v>
      </c>
      <c r="AE27" s="2">
        <f t="shared" si="0"/>
        <v>0.58999999999999631</v>
      </c>
      <c r="AF27" s="138">
        <f t="shared" si="1"/>
        <v>-1.9723865877713243E-3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42669</v>
      </c>
      <c r="Y28" s="10">
        <v>61.2</v>
      </c>
      <c r="Z28" s="10">
        <v>61.32</v>
      </c>
      <c r="AA28" s="10">
        <v>60.77</v>
      </c>
      <c r="AB28" s="10">
        <v>60.84</v>
      </c>
      <c r="AC28" s="95">
        <v>1852600</v>
      </c>
      <c r="AD28" s="10">
        <v>60.84</v>
      </c>
      <c r="AE28" s="2">
        <f t="shared" si="0"/>
        <v>0.54999999999999716</v>
      </c>
      <c r="AF28" s="138">
        <f t="shared" si="1"/>
        <v>-4.2553191489361764E-3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42668</v>
      </c>
      <c r="Y29" s="10">
        <v>60.97</v>
      </c>
      <c r="Z29" s="10">
        <v>61.14</v>
      </c>
      <c r="AA29" s="10">
        <v>60.85</v>
      </c>
      <c r="AB29" s="10">
        <v>61.1</v>
      </c>
      <c r="AC29" s="95">
        <v>2012000</v>
      </c>
      <c r="AD29" s="10">
        <v>61.1</v>
      </c>
      <c r="AE29" s="2">
        <f t="shared" si="0"/>
        <v>0.28999999999999915</v>
      </c>
      <c r="AF29" s="138">
        <f t="shared" si="1"/>
        <v>3.4488421744129916E-3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42667</v>
      </c>
      <c r="Y30" s="10">
        <v>60.99</v>
      </c>
      <c r="Z30" s="10">
        <v>61.24</v>
      </c>
      <c r="AA30" s="10">
        <v>60.58</v>
      </c>
      <c r="AB30" s="10">
        <v>60.89</v>
      </c>
      <c r="AC30" s="95">
        <v>3040500</v>
      </c>
      <c r="AD30" s="10">
        <v>60.89</v>
      </c>
      <c r="AE30" s="2">
        <f t="shared" si="0"/>
        <v>0.66000000000000369</v>
      </c>
      <c r="AF30" s="138">
        <f t="shared" si="1"/>
        <v>2.9649151704826959E-3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42664</v>
      </c>
      <c r="Y31" s="10">
        <v>60.79</v>
      </c>
      <c r="Z31" s="10">
        <v>60.92</v>
      </c>
      <c r="AA31" s="10">
        <v>60.44</v>
      </c>
      <c r="AB31" s="10">
        <v>60.71</v>
      </c>
      <c r="AC31" s="95">
        <v>3710000</v>
      </c>
      <c r="AD31" s="10">
        <v>60.71</v>
      </c>
      <c r="AE31" s="2">
        <f t="shared" si="0"/>
        <v>0.48000000000000398</v>
      </c>
      <c r="AF31" s="138">
        <f t="shared" si="1"/>
        <v>-4.7540983606557674E-3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42663</v>
      </c>
      <c r="Y32" s="10">
        <v>61.56</v>
      </c>
      <c r="Z32" s="10">
        <v>61.56</v>
      </c>
      <c r="AA32" s="10">
        <v>60.94</v>
      </c>
      <c r="AB32" s="10">
        <v>61</v>
      </c>
      <c r="AC32" s="95">
        <v>4403100</v>
      </c>
      <c r="AD32" s="10">
        <v>61</v>
      </c>
      <c r="AE32" s="2">
        <f t="shared" si="0"/>
        <v>0.62000000000000455</v>
      </c>
      <c r="AF32" s="138">
        <f t="shared" si="1"/>
        <v>-9.257755400357337E-3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42662</v>
      </c>
      <c r="Y33" s="10">
        <v>61.95</v>
      </c>
      <c r="Z33" s="10">
        <v>61.95</v>
      </c>
      <c r="AA33" s="10">
        <v>61.34</v>
      </c>
      <c r="AB33" s="10">
        <v>61.57</v>
      </c>
      <c r="AC33" s="95">
        <v>4423300</v>
      </c>
      <c r="AD33" s="10">
        <v>61.57</v>
      </c>
      <c r="AE33" s="2">
        <f t="shared" si="0"/>
        <v>0.60999999999999943</v>
      </c>
      <c r="AF33" s="138">
        <f t="shared" si="1"/>
        <v>-5.4918429979000649E-3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42661</v>
      </c>
      <c r="Y34" s="10">
        <v>62.24</v>
      </c>
      <c r="Z34" s="10">
        <v>62.25</v>
      </c>
      <c r="AA34" s="10">
        <v>61.73</v>
      </c>
      <c r="AB34" s="10">
        <v>61.91</v>
      </c>
      <c r="AC34" s="95">
        <v>5041300</v>
      </c>
      <c r="AD34" s="10">
        <v>61.91</v>
      </c>
      <c r="AE34" s="2">
        <f t="shared" si="0"/>
        <v>0.52000000000000313</v>
      </c>
      <c r="AF34" s="138">
        <f t="shared" si="1"/>
        <v>2.2664723976038026E-3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42660</v>
      </c>
      <c r="Y35" s="10">
        <v>62.48</v>
      </c>
      <c r="Z35" s="10">
        <v>62.48</v>
      </c>
      <c r="AA35" s="10">
        <v>61.71</v>
      </c>
      <c r="AB35" s="10">
        <v>61.77</v>
      </c>
      <c r="AC35" s="95">
        <v>3404100</v>
      </c>
      <c r="AD35" s="10">
        <v>61.77</v>
      </c>
      <c r="AE35" s="2">
        <f t="shared" si="0"/>
        <v>0.76999999999999602</v>
      </c>
      <c r="AF35" s="138">
        <f t="shared" si="1"/>
        <v>-1.6186468112655561E-4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42657</v>
      </c>
      <c r="Y36" s="10">
        <v>62.42</v>
      </c>
      <c r="Z36" s="10">
        <v>62.48</v>
      </c>
      <c r="AA36" s="10">
        <v>61.73</v>
      </c>
      <c r="AB36" s="10">
        <v>61.78</v>
      </c>
      <c r="AC36" s="95">
        <v>3337200</v>
      </c>
      <c r="AD36" s="10">
        <v>61.78</v>
      </c>
      <c r="AE36" s="2">
        <f t="shared" si="0"/>
        <v>0.75</v>
      </c>
      <c r="AF36" s="138">
        <f t="shared" si="1"/>
        <v>-7.0716811314689432E-3</v>
      </c>
    </row>
    <row r="37" spans="1:32" x14ac:dyDescent="0.25">
      <c r="X37" s="133">
        <v>42656</v>
      </c>
      <c r="Y37" s="10">
        <v>61.76</v>
      </c>
      <c r="Z37" s="10">
        <v>62.26</v>
      </c>
      <c r="AA37" s="10">
        <v>61.68</v>
      </c>
      <c r="AB37" s="10">
        <v>62.22</v>
      </c>
      <c r="AC37" s="95">
        <v>2683200</v>
      </c>
      <c r="AD37" s="10">
        <v>62.22</v>
      </c>
      <c r="AE37" s="2">
        <f t="shared" si="0"/>
        <v>0.57999999999999829</v>
      </c>
      <c r="AF37" s="138">
        <f t="shared" si="1"/>
        <v>1.4485755673587786E-3</v>
      </c>
    </row>
    <row r="38" spans="1:32" x14ac:dyDescent="0.25">
      <c r="X38" s="133">
        <v>42655</v>
      </c>
      <c r="Y38" s="10">
        <v>62.17</v>
      </c>
      <c r="Z38" s="10">
        <v>62.31</v>
      </c>
      <c r="AA38" s="10">
        <v>61.89</v>
      </c>
      <c r="AB38" s="10">
        <v>62.13</v>
      </c>
      <c r="AC38" s="95">
        <v>2832500</v>
      </c>
      <c r="AD38" s="10">
        <v>62.13</v>
      </c>
      <c r="AE38" s="2">
        <f t="shared" si="0"/>
        <v>0.42000000000000171</v>
      </c>
      <c r="AF38" s="138">
        <f t="shared" si="1"/>
        <v>2.9055690072639084E-3</v>
      </c>
    </row>
    <row r="39" spans="1:32" x14ac:dyDescent="0.25">
      <c r="X39" s="133">
        <v>42654</v>
      </c>
      <c r="Y39" s="10">
        <v>62.28</v>
      </c>
      <c r="Z39" s="10">
        <v>62.38</v>
      </c>
      <c r="AA39" s="10">
        <v>61.71</v>
      </c>
      <c r="AB39" s="10">
        <v>61.95</v>
      </c>
      <c r="AC39" s="95">
        <v>3007500</v>
      </c>
      <c r="AD39" s="10">
        <v>61.95</v>
      </c>
      <c r="AE39" s="2">
        <f t="shared" si="0"/>
        <v>0.67000000000000171</v>
      </c>
      <c r="AF39" s="138">
        <f t="shared" si="1"/>
        <v>-7.8475336322869627E-3</v>
      </c>
    </row>
    <row r="40" spans="1:32" x14ac:dyDescent="0.25">
      <c r="L40" t="s">
        <v>218</v>
      </c>
      <c r="M40" s="2">
        <f>M49+K49-F49</f>
        <v>49.949999999999818</v>
      </c>
      <c r="X40" s="133">
        <v>42653</v>
      </c>
      <c r="Y40" s="10">
        <v>62.45</v>
      </c>
      <c r="Z40" s="10">
        <v>62.77</v>
      </c>
      <c r="AA40" s="10">
        <v>62.17</v>
      </c>
      <c r="AB40" s="10">
        <v>62.44</v>
      </c>
      <c r="AC40" s="95">
        <v>2847000</v>
      </c>
      <c r="AD40" s="10">
        <v>62.44</v>
      </c>
      <c r="AE40" s="2">
        <f t="shared" si="0"/>
        <v>0.60000000000000142</v>
      </c>
      <c r="AF40" s="138">
        <f t="shared" si="1"/>
        <v>4.9895380653468546E-3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9" t="s">
        <v>78</v>
      </c>
      <c r="P41" s="619"/>
      <c r="X41" s="133">
        <v>42650</v>
      </c>
      <c r="Y41" s="10">
        <v>62.4</v>
      </c>
      <c r="Z41" s="10">
        <v>62.59</v>
      </c>
      <c r="AA41" s="10">
        <v>61.64</v>
      </c>
      <c r="AB41" s="10">
        <v>62.13</v>
      </c>
      <c r="AC41" s="95">
        <v>2759300</v>
      </c>
      <c r="AD41" s="10">
        <v>62.13</v>
      </c>
      <c r="AE41" s="2">
        <f t="shared" si="0"/>
        <v>0.95000000000000284</v>
      </c>
      <c r="AF41" s="138">
        <f t="shared" si="1"/>
        <v>-4.6459468119192104E-3</v>
      </c>
    </row>
    <row r="42" spans="1:32" ht="21" thickTop="1" thickBot="1" x14ac:dyDescent="0.35">
      <c r="A42" s="392" t="s">
        <v>176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67.034000000000006</v>
      </c>
      <c r="Q42" s="2"/>
      <c r="T42" s="91"/>
      <c r="X42" s="133">
        <v>42649</v>
      </c>
      <c r="Y42" s="10">
        <v>62.16</v>
      </c>
      <c r="Z42" s="10">
        <v>62.65</v>
      </c>
      <c r="AA42" s="10">
        <v>62.02</v>
      </c>
      <c r="AB42" s="10">
        <v>62.42</v>
      </c>
      <c r="AC42" s="95">
        <v>3091400</v>
      </c>
      <c r="AD42" s="10">
        <v>62.42</v>
      </c>
      <c r="AE42" s="2">
        <f t="shared" si="0"/>
        <v>0.62999999999999545</v>
      </c>
      <c r="AF42" s="138">
        <f t="shared" si="1"/>
        <v>9.6215522771014861E-4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66.424599999999998</v>
      </c>
      <c r="Q43" s="2"/>
      <c r="T43" s="128" t="s">
        <v>98</v>
      </c>
      <c r="U43" s="129">
        <v>61.48</v>
      </c>
      <c r="X43" s="133">
        <v>42648</v>
      </c>
      <c r="Y43" s="10">
        <v>62.61</v>
      </c>
      <c r="Z43" s="10">
        <v>62.88</v>
      </c>
      <c r="AA43" s="10">
        <v>62.03</v>
      </c>
      <c r="AB43" s="10">
        <v>62.36</v>
      </c>
      <c r="AC43" s="95">
        <v>5118100</v>
      </c>
      <c r="AD43" s="10">
        <v>62.36</v>
      </c>
      <c r="AE43" s="2">
        <f t="shared" si="0"/>
        <v>0.85000000000000142</v>
      </c>
      <c r="AF43" s="138" t="e">
        <f t="shared" si="1"/>
        <v>#DIV/0!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65.815200000000004</v>
      </c>
      <c r="Q44" s="2"/>
      <c r="T44" s="93" t="s">
        <v>99</v>
      </c>
      <c r="U44" s="130">
        <v>61.74</v>
      </c>
      <c r="X44" s="133">
        <v>42648</v>
      </c>
      <c r="Y44" s="10" t="s">
        <v>255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65.205799999999996</v>
      </c>
      <c r="Q45" s="2"/>
      <c r="T45" s="93" t="s">
        <v>100</v>
      </c>
      <c r="U45" s="130" t="s">
        <v>599</v>
      </c>
      <c r="X45" s="133">
        <v>42647</v>
      </c>
      <c r="Y45" s="10">
        <v>63.86</v>
      </c>
      <c r="Z45" s="10">
        <v>63.92</v>
      </c>
      <c r="AA45" s="10">
        <v>62.89</v>
      </c>
      <c r="AB45" s="10">
        <v>63.05</v>
      </c>
      <c r="AC45" s="95">
        <v>3618000</v>
      </c>
      <c r="AD45" s="10">
        <v>62.57</v>
      </c>
      <c r="AE45" s="2">
        <f t="shared" si="0"/>
        <v>1.0300000000000011</v>
      </c>
      <c r="AF45" s="138">
        <f t="shared" si="1"/>
        <v>-1.2935794289320124E-2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64.596400000000003</v>
      </c>
      <c r="Q46" s="2"/>
      <c r="T46" s="93" t="s">
        <v>101</v>
      </c>
      <c r="U46" s="130" t="s">
        <v>600</v>
      </c>
      <c r="X46" s="133">
        <v>42646</v>
      </c>
      <c r="Y46" s="10">
        <v>63.76</v>
      </c>
      <c r="Z46" s="10">
        <v>64.02</v>
      </c>
      <c r="AA46" s="10">
        <v>63.38</v>
      </c>
      <c r="AB46" s="10">
        <v>63.88</v>
      </c>
      <c r="AC46" s="95">
        <v>2758800</v>
      </c>
      <c r="AD46" s="10">
        <v>63.39</v>
      </c>
      <c r="AE46" s="2">
        <f t="shared" si="0"/>
        <v>0.63999999999999346</v>
      </c>
      <c r="AF46" s="138">
        <f t="shared" si="1"/>
        <v>0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63.987000000000002</v>
      </c>
      <c r="Q47" s="2"/>
      <c r="T47" s="93" t="s">
        <v>102</v>
      </c>
      <c r="U47" s="130">
        <v>66.56</v>
      </c>
      <c r="X47" s="133">
        <v>42643</v>
      </c>
      <c r="Y47" s="10">
        <v>63.92</v>
      </c>
      <c r="Z47" s="10">
        <v>64.180000000000007</v>
      </c>
      <c r="AA47" s="10">
        <v>63.69</v>
      </c>
      <c r="AB47" s="10">
        <v>63.88</v>
      </c>
      <c r="AC47" s="95">
        <v>3328400</v>
      </c>
      <c r="AD47" s="10">
        <v>63.39</v>
      </c>
      <c r="AE47" s="2">
        <f t="shared" si="0"/>
        <v>0.49000000000000909</v>
      </c>
      <c r="AF47" s="138">
        <f t="shared" si="1"/>
        <v>3.323836657169954E-3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63.377600000000001</v>
      </c>
      <c r="Q48" s="2"/>
      <c r="T48" s="93" t="s">
        <v>103</v>
      </c>
      <c r="U48" s="130">
        <v>0.62078900000000004</v>
      </c>
      <c r="X48" s="133">
        <v>42642</v>
      </c>
      <c r="Y48" s="10">
        <v>64.05</v>
      </c>
      <c r="Z48" s="10">
        <v>64.39</v>
      </c>
      <c r="AA48" s="10">
        <v>63.65</v>
      </c>
      <c r="AB48" s="10">
        <v>63.66</v>
      </c>
      <c r="AC48" s="95">
        <v>3006600</v>
      </c>
      <c r="AD48" s="10">
        <v>63.18</v>
      </c>
      <c r="AE48" s="2">
        <f t="shared" si="0"/>
        <v>0.74000000000000199</v>
      </c>
      <c r="AF48" s="138">
        <f t="shared" si="1"/>
        <v>-6.447554646957121E-3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62.7682</v>
      </c>
      <c r="Q49" s="2"/>
      <c r="T49" s="93" t="s">
        <v>122</v>
      </c>
      <c r="U49" s="130" t="s">
        <v>336</v>
      </c>
      <c r="X49" s="133">
        <v>42641</v>
      </c>
      <c r="Y49" s="10">
        <v>64.150000000000006</v>
      </c>
      <c r="Z49" s="10">
        <v>64.19</v>
      </c>
      <c r="AA49" s="10">
        <v>63.76</v>
      </c>
      <c r="AB49" s="10">
        <v>64.08</v>
      </c>
      <c r="AC49" s="95">
        <v>2474900</v>
      </c>
      <c r="AD49" s="10">
        <v>63.59</v>
      </c>
      <c r="AE49" s="2">
        <f t="shared" si="0"/>
        <v>0.42999999999999972</v>
      </c>
      <c r="AF49" s="138">
        <f t="shared" si="1"/>
        <v>2.5224657102318471E-3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62.158799999999999</v>
      </c>
      <c r="Q50" s="2"/>
      <c r="T50" s="93"/>
      <c r="U50" s="130"/>
      <c r="X50" s="133">
        <v>42640</v>
      </c>
      <c r="Y50" s="10">
        <v>64.06</v>
      </c>
      <c r="Z50" s="10">
        <v>64.08</v>
      </c>
      <c r="AA50" s="10">
        <v>63.56</v>
      </c>
      <c r="AB50" s="10">
        <v>63.92</v>
      </c>
      <c r="AC50" s="95">
        <v>2693100</v>
      </c>
      <c r="AD50" s="10">
        <v>63.43</v>
      </c>
      <c r="AE50" s="2">
        <f t="shared" si="0"/>
        <v>0.51999999999999602</v>
      </c>
      <c r="AF50" s="138">
        <f t="shared" si="1"/>
        <v>3.1540766440629753E-4</v>
      </c>
    </row>
    <row r="51" spans="1:32" x14ac:dyDescent="0.25">
      <c r="O51" s="83">
        <v>1.01</v>
      </c>
      <c r="P51" s="83">
        <f t="shared" si="11"/>
        <v>61.549399999999999</v>
      </c>
      <c r="Q51" s="2"/>
      <c r="T51" s="93" t="s">
        <v>105</v>
      </c>
      <c r="U51" s="130" t="s">
        <v>601</v>
      </c>
      <c r="X51" s="133">
        <v>42639</v>
      </c>
      <c r="Y51" s="10">
        <v>64.45</v>
      </c>
      <c r="Z51" s="10">
        <v>64.48</v>
      </c>
      <c r="AA51" s="10">
        <v>63.8</v>
      </c>
      <c r="AB51" s="10">
        <v>63.9</v>
      </c>
      <c r="AC51" s="95">
        <v>3176500</v>
      </c>
      <c r="AD51" s="10">
        <v>63.41</v>
      </c>
      <c r="AE51" s="2">
        <f t="shared" si="0"/>
        <v>0.68000000000000682</v>
      </c>
      <c r="AF51" s="138">
        <f t="shared" si="1"/>
        <v>-1.1689526184538668E-2</v>
      </c>
    </row>
    <row r="52" spans="1:32" x14ac:dyDescent="0.25">
      <c r="O52" s="83">
        <v>1</v>
      </c>
      <c r="P52" s="83">
        <f t="shared" si="11"/>
        <v>60.94</v>
      </c>
      <c r="Q52" s="2"/>
      <c r="T52" s="93" t="s">
        <v>106</v>
      </c>
      <c r="U52" s="130" t="s">
        <v>298</v>
      </c>
      <c r="X52" s="133">
        <v>42636</v>
      </c>
      <c r="Y52" s="10">
        <v>64.89</v>
      </c>
      <c r="Z52" s="10">
        <v>65.239999999999995</v>
      </c>
      <c r="AA52" s="10">
        <v>64.650000000000006</v>
      </c>
      <c r="AB52" s="10">
        <v>64.650000000000006</v>
      </c>
      <c r="AC52" s="95">
        <v>3252600</v>
      </c>
      <c r="AD52" s="10">
        <v>64.16</v>
      </c>
      <c r="AE52" s="2">
        <f t="shared" si="0"/>
        <v>0.5899999999999892</v>
      </c>
      <c r="AF52" s="138">
        <f t="shared" si="1"/>
        <v>-6.1957868649319403E-3</v>
      </c>
    </row>
    <row r="53" spans="1:32" x14ac:dyDescent="0.25">
      <c r="O53" s="83">
        <v>0.99</v>
      </c>
      <c r="P53" s="83">
        <f t="shared" si="11"/>
        <v>60.330599999999997</v>
      </c>
      <c r="Q53" s="2"/>
      <c r="T53" s="538" t="s">
        <v>107</v>
      </c>
      <c r="U53" s="131">
        <v>1069482</v>
      </c>
      <c r="X53" s="133">
        <v>42635</v>
      </c>
      <c r="Y53" s="10">
        <v>65.260000000000005</v>
      </c>
      <c r="Z53" s="10">
        <v>65.569999999999993</v>
      </c>
      <c r="AA53" s="10">
        <v>64.790000000000006</v>
      </c>
      <c r="AB53" s="10">
        <v>65.06</v>
      </c>
      <c r="AC53" s="95">
        <v>4140200</v>
      </c>
      <c r="AD53" s="10">
        <v>64.56</v>
      </c>
      <c r="AE53" s="2">
        <f t="shared" si="0"/>
        <v>0.77999999999998693</v>
      </c>
      <c r="AF53" s="138">
        <f t="shared" si="1"/>
        <v>-3.0883261272390827E-3</v>
      </c>
    </row>
    <row r="54" spans="1:32" x14ac:dyDescent="0.25">
      <c r="O54" s="83">
        <v>0.98</v>
      </c>
      <c r="P54" s="83">
        <f t="shared" si="11"/>
        <v>59.721199999999996</v>
      </c>
      <c r="Q54" s="2"/>
      <c r="T54" s="538" t="s">
        <v>110</v>
      </c>
      <c r="U54" s="131">
        <v>3389640</v>
      </c>
      <c r="X54" s="133">
        <v>42634</v>
      </c>
      <c r="Y54" s="10">
        <v>64.06</v>
      </c>
      <c r="Z54" s="10">
        <v>65.37</v>
      </c>
      <c r="AA54" s="10">
        <v>63.15</v>
      </c>
      <c r="AB54" s="10">
        <v>65.260000000000005</v>
      </c>
      <c r="AC54" s="95">
        <v>5468900</v>
      </c>
      <c r="AD54" s="10">
        <v>64.760000000000005</v>
      </c>
      <c r="AE54" s="2">
        <f t="shared" si="0"/>
        <v>2.220000000000006</v>
      </c>
      <c r="AF54" s="138">
        <f t="shared" si="1"/>
        <v>8.5656439806884865E-3</v>
      </c>
    </row>
    <row r="55" spans="1:32" x14ac:dyDescent="0.25">
      <c r="O55" s="83">
        <v>0.97</v>
      </c>
      <c r="P55" s="83">
        <f t="shared" si="11"/>
        <v>59.111799999999995</v>
      </c>
      <c r="T55" s="93" t="s">
        <v>108</v>
      </c>
      <c r="U55" s="130" t="s">
        <v>602</v>
      </c>
      <c r="X55" s="133">
        <v>42633</v>
      </c>
      <c r="Y55" s="10">
        <v>65.2</v>
      </c>
      <c r="Z55" s="10">
        <v>65.400000000000006</v>
      </c>
      <c r="AA55" s="10">
        <v>64.66</v>
      </c>
      <c r="AB55" s="10">
        <v>64.7</v>
      </c>
      <c r="AC55" s="95">
        <v>3527600</v>
      </c>
      <c r="AD55" s="10">
        <v>64.209999999999994</v>
      </c>
      <c r="AE55" s="2">
        <f t="shared" si="0"/>
        <v>0.74000000000000909</v>
      </c>
      <c r="AF55" s="138">
        <f t="shared" si="1"/>
        <v>-7.7267810230258194E-3</v>
      </c>
    </row>
    <row r="56" spans="1:32" x14ac:dyDescent="0.25">
      <c r="O56" s="83">
        <v>0.96</v>
      </c>
      <c r="P56" s="83">
        <f t="shared" si="11"/>
        <v>58.502399999999994</v>
      </c>
      <c r="T56" s="93" t="s">
        <v>111</v>
      </c>
      <c r="U56" s="130">
        <v>22.65</v>
      </c>
      <c r="X56" s="133">
        <v>42632</v>
      </c>
      <c r="Y56" s="10">
        <v>65.05</v>
      </c>
      <c r="Z56" s="10">
        <v>65.510000000000005</v>
      </c>
      <c r="AA56" s="10">
        <v>64.959999999999994</v>
      </c>
      <c r="AB56" s="10">
        <v>65.209999999999994</v>
      </c>
      <c r="AC56" s="95">
        <v>2546000</v>
      </c>
      <c r="AD56" s="10">
        <v>64.709999999999994</v>
      </c>
      <c r="AE56" s="2">
        <f t="shared" si="0"/>
        <v>0.55000000000001137</v>
      </c>
      <c r="AF56" s="138">
        <f t="shared" si="1"/>
        <v>3.0916679548620429E-4</v>
      </c>
    </row>
    <row r="57" spans="1:32" x14ac:dyDescent="0.25">
      <c r="O57" s="83">
        <v>0.95</v>
      </c>
      <c r="P57" s="83">
        <f t="shared" si="11"/>
        <v>57.892999999999994</v>
      </c>
      <c r="T57" s="93" t="s">
        <v>112</v>
      </c>
      <c r="U57" s="130">
        <v>2.75</v>
      </c>
      <c r="X57" s="133">
        <v>42629</v>
      </c>
      <c r="Y57" s="10">
        <v>65.260000000000005</v>
      </c>
      <c r="Z57" s="10">
        <v>65.459999999999994</v>
      </c>
      <c r="AA57" s="10">
        <v>64.83</v>
      </c>
      <c r="AB57" s="10">
        <v>65.19</v>
      </c>
      <c r="AC57" s="95">
        <v>3705300</v>
      </c>
      <c r="AD57" s="10">
        <v>64.69</v>
      </c>
      <c r="AE57" s="2">
        <f t="shared" si="0"/>
        <v>0.62999999999999545</v>
      </c>
      <c r="AF57" s="138">
        <f t="shared" si="1"/>
        <v>-5.3813038130382518E-3</v>
      </c>
    </row>
    <row r="58" spans="1:32" x14ac:dyDescent="0.25">
      <c r="O58" s="83">
        <v>0.94</v>
      </c>
      <c r="P58" s="83">
        <f t="shared" si="11"/>
        <v>57.283599999999993</v>
      </c>
      <c r="T58" s="93" t="s">
        <v>109</v>
      </c>
      <c r="U58" s="130" t="s">
        <v>603</v>
      </c>
      <c r="X58" s="133">
        <v>42628</v>
      </c>
      <c r="Y58" s="10">
        <v>65.22</v>
      </c>
      <c r="Z58" s="10">
        <v>65.72</v>
      </c>
      <c r="AA58" s="10">
        <v>65.14</v>
      </c>
      <c r="AB58" s="10">
        <v>65.540000000000006</v>
      </c>
      <c r="AC58" s="95">
        <v>2821300</v>
      </c>
      <c r="AD58" s="10">
        <v>65.040000000000006</v>
      </c>
      <c r="AE58" s="2">
        <f t="shared" si="0"/>
        <v>0.57999999999999829</v>
      </c>
      <c r="AF58" s="138">
        <f t="shared" si="1"/>
        <v>9.2336103416434945E-4</v>
      </c>
    </row>
    <row r="59" spans="1:32" x14ac:dyDescent="0.25">
      <c r="O59" s="83">
        <v>0.93</v>
      </c>
      <c r="P59" s="83">
        <f t="shared" si="11"/>
        <v>56.674199999999999</v>
      </c>
      <c r="X59" s="133">
        <v>42627</v>
      </c>
      <c r="Y59" s="10">
        <v>65.81</v>
      </c>
      <c r="Z59" s="10">
        <v>66.010000000000005</v>
      </c>
      <c r="AA59" s="10">
        <v>65.209999999999994</v>
      </c>
      <c r="AB59" s="10">
        <v>65.48</v>
      </c>
      <c r="AC59" s="95">
        <v>3010700</v>
      </c>
      <c r="AD59" s="10">
        <v>64.98</v>
      </c>
      <c r="AE59" s="2">
        <f t="shared" si="0"/>
        <v>0.80000000000001137</v>
      </c>
      <c r="AF59" s="138">
        <f t="shared" si="1"/>
        <v>-1.8433179723500448E-3</v>
      </c>
    </row>
    <row r="60" spans="1:32" x14ac:dyDescent="0.25">
      <c r="O60" s="83">
        <v>0.92</v>
      </c>
      <c r="P60" s="83">
        <f t="shared" si="11"/>
        <v>56.064799999999998</v>
      </c>
      <c r="X60" s="133">
        <v>42626</v>
      </c>
      <c r="Y60" s="10">
        <v>66.489999999999995</v>
      </c>
      <c r="Z60" s="10">
        <v>66.53</v>
      </c>
      <c r="AA60" s="10">
        <v>65.55</v>
      </c>
      <c r="AB60" s="10">
        <v>65.599999999999994</v>
      </c>
      <c r="AC60" s="95">
        <v>3536400</v>
      </c>
      <c r="AD60" s="10">
        <v>65.099999999999994</v>
      </c>
      <c r="AE60" s="2">
        <f t="shared" si="0"/>
        <v>0.98000000000000398</v>
      </c>
      <c r="AF60" s="138">
        <f t="shared" si="1"/>
        <v>-1.0337488598358258E-2</v>
      </c>
    </row>
    <row r="61" spans="1:32" x14ac:dyDescent="0.25">
      <c r="O61" s="83">
        <v>0.91</v>
      </c>
      <c r="P61" s="83">
        <f t="shared" si="11"/>
        <v>55.455399999999997</v>
      </c>
      <c r="X61" s="133">
        <v>42625</v>
      </c>
      <c r="Y61" s="10">
        <v>65</v>
      </c>
      <c r="Z61" s="10">
        <v>66.42</v>
      </c>
      <c r="AA61" s="10">
        <v>65</v>
      </c>
      <c r="AB61" s="10">
        <v>66.28</v>
      </c>
      <c r="AC61" s="95">
        <v>4290800</v>
      </c>
      <c r="AD61" s="10">
        <v>65.78</v>
      </c>
      <c r="AE61" s="2">
        <f t="shared" si="0"/>
        <v>1.4200000000000017</v>
      </c>
      <c r="AF61" s="138">
        <f t="shared" si="1"/>
        <v>1.905499612703343E-2</v>
      </c>
    </row>
    <row r="62" spans="1:32" x14ac:dyDescent="0.25">
      <c r="O62" s="83">
        <v>0.9</v>
      </c>
      <c r="P62" s="83">
        <f t="shared" si="11"/>
        <v>54.845999999999997</v>
      </c>
      <c r="X62" s="133">
        <v>42622</v>
      </c>
      <c r="Y62" s="10">
        <v>66.97</v>
      </c>
      <c r="Z62" s="10">
        <v>66.98</v>
      </c>
      <c r="AA62" s="10">
        <v>65.05</v>
      </c>
      <c r="AB62" s="10">
        <v>65.05</v>
      </c>
      <c r="AC62" s="95">
        <v>6391300</v>
      </c>
      <c r="AD62" s="10">
        <v>64.55</v>
      </c>
      <c r="AE62" s="2">
        <f t="shared" si="0"/>
        <v>1.9300000000000068</v>
      </c>
      <c r="AF62" s="138">
        <f t="shared" si="1"/>
        <v>-3.5991636798088367E-2</v>
      </c>
    </row>
    <row r="63" spans="1:32" x14ac:dyDescent="0.25">
      <c r="X63" s="133">
        <v>42621</v>
      </c>
      <c r="Y63" s="10">
        <v>67.599999999999994</v>
      </c>
      <c r="Z63" s="10">
        <v>68.069999999999993</v>
      </c>
      <c r="AA63" s="10">
        <v>67.31</v>
      </c>
      <c r="AB63" s="10">
        <v>67.47</v>
      </c>
      <c r="AC63" s="95">
        <v>4110500</v>
      </c>
      <c r="AD63" s="10">
        <v>66.959999999999994</v>
      </c>
      <c r="AE63" s="2">
        <f t="shared" si="0"/>
        <v>0.75999999999999091</v>
      </c>
      <c r="AF63" s="138">
        <f t="shared" si="1"/>
        <v>-5.4953215505718633E-3</v>
      </c>
    </row>
    <row r="64" spans="1:32" x14ac:dyDescent="0.25">
      <c r="X64" s="133">
        <v>42620</v>
      </c>
      <c r="Y64" s="10">
        <v>70.45</v>
      </c>
      <c r="Z64" s="10">
        <v>70.64</v>
      </c>
      <c r="AA64" s="10">
        <v>67.61</v>
      </c>
      <c r="AB64" s="10">
        <v>67.849999999999994</v>
      </c>
      <c r="AC64" s="95">
        <v>6769900</v>
      </c>
      <c r="AD64" s="10">
        <v>67.33</v>
      </c>
      <c r="AE64" s="2">
        <f t="shared" si="0"/>
        <v>3.0300000000000011</v>
      </c>
      <c r="AF64" s="138">
        <f t="shared" si="1"/>
        <v>-4.306424104604889E-2</v>
      </c>
    </row>
    <row r="65" spans="24:32" x14ac:dyDescent="0.25">
      <c r="X65" s="133">
        <v>42619</v>
      </c>
      <c r="Y65" s="10">
        <v>71.040000000000006</v>
      </c>
      <c r="Z65" s="10">
        <v>71.33</v>
      </c>
      <c r="AA65" s="10">
        <v>70.36</v>
      </c>
      <c r="AB65" s="10">
        <v>70.900000000000006</v>
      </c>
      <c r="AC65" s="95">
        <v>3566500</v>
      </c>
      <c r="AD65" s="10">
        <v>70.36</v>
      </c>
      <c r="AE65" s="2">
        <f t="shared" si="0"/>
        <v>0.96999999999999886</v>
      </c>
      <c r="AF65" s="138">
        <f t="shared" si="1"/>
        <v>-5.6818181818185653E-4</v>
      </c>
    </row>
    <row r="66" spans="24:32" x14ac:dyDescent="0.25">
      <c r="X66" s="133">
        <v>42615</v>
      </c>
      <c r="Y66" s="10">
        <v>70.569999999999993</v>
      </c>
      <c r="Z66" s="10">
        <v>71.12</v>
      </c>
      <c r="AA66" s="10">
        <v>70.45</v>
      </c>
      <c r="AB66" s="10">
        <v>70.94</v>
      </c>
      <c r="AC66" s="95">
        <v>2446600</v>
      </c>
      <c r="AD66" s="10">
        <v>70.400000000000006</v>
      </c>
      <c r="AE66" s="2">
        <f t="shared" si="0"/>
        <v>0.67000000000000171</v>
      </c>
      <c r="AF66" s="138">
        <f t="shared" si="1"/>
        <v>1.17849956884164E-2</v>
      </c>
    </row>
    <row r="67" spans="24:32" x14ac:dyDescent="0.25">
      <c r="X67" s="133">
        <v>42614</v>
      </c>
      <c r="Y67" s="10">
        <v>70.67</v>
      </c>
      <c r="Z67" s="10">
        <v>70.8</v>
      </c>
      <c r="AA67" s="10">
        <v>69.66</v>
      </c>
      <c r="AB67" s="10">
        <v>70.11</v>
      </c>
      <c r="AC67" s="95">
        <v>4253500</v>
      </c>
      <c r="AD67" s="10">
        <v>69.58</v>
      </c>
      <c r="AE67" s="2">
        <f>Z67-AA67</f>
        <v>1.1400000000000006</v>
      </c>
      <c r="AF67" s="138">
        <f>AD67/AD68-1</f>
        <v>-9.960159362549792E-3</v>
      </c>
    </row>
    <row r="68" spans="24:32" x14ac:dyDescent="0.25">
      <c r="X68" s="133">
        <v>42613</v>
      </c>
      <c r="Y68" s="10">
        <v>70.56</v>
      </c>
      <c r="Z68" s="10">
        <v>70.91</v>
      </c>
      <c r="AA68" s="10">
        <v>70.38</v>
      </c>
      <c r="AB68" s="10">
        <v>70.819999999999993</v>
      </c>
      <c r="AC68" s="95">
        <v>3776200</v>
      </c>
      <c r="AD68" s="10">
        <v>70.28</v>
      </c>
      <c r="AE68" s="2">
        <f>Z68-AA68</f>
        <v>0.53000000000000114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35.409999999999997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35.409999999999997</v>
      </c>
      <c r="R4" s="524">
        <v>-2.8000000000000001E-2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2" t="s">
        <v>56</v>
      </c>
      <c r="B31" s="639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3" t="s">
        <v>71</v>
      </c>
      <c r="B32" s="639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9" t="s">
        <v>78</v>
      </c>
      <c r="P41" s="619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38.951000000000001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38.596899999999998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38.242799999999995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37.8887</v>
      </c>
      <c r="Q45" s="2"/>
      <c r="T45" s="10" t="s">
        <v>100</v>
      </c>
      <c r="U45" s="10" t="s">
        <v>485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37.534599999999998</v>
      </c>
      <c r="Q46" s="2"/>
      <c r="T46" s="10" t="s">
        <v>101</v>
      </c>
      <c r="U46" s="10" t="s">
        <v>486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37.180499999999995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36.8264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36.472299999999997</v>
      </c>
      <c r="Q49" s="2"/>
      <c r="T49" s="10" t="s">
        <v>122</v>
      </c>
      <c r="U49" s="10" t="s">
        <v>380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36.118199999999995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35.764099999999999</v>
      </c>
      <c r="Q51" s="2"/>
      <c r="T51" s="10" t="s">
        <v>105</v>
      </c>
      <c r="U51" s="10" t="s">
        <v>487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35.409999999999997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35.055899999999994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34.701799999999999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34.347699999999996</v>
      </c>
      <c r="T55" s="10" t="s">
        <v>108</v>
      </c>
      <c r="U55" s="10" t="s">
        <v>488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33.993599999999994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33.639499999999998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33.285399999999996</v>
      </c>
      <c r="T58" s="10" t="s">
        <v>109</v>
      </c>
      <c r="U58" s="10" t="s">
        <v>489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32.9313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32.577199999999998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32.223099999999995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31.868999999999996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2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42706</v>
      </c>
      <c r="X2" s="10">
        <v>139.6</v>
      </c>
      <c r="Y2" s="10">
        <v>143.16</v>
      </c>
      <c r="Z2" s="10">
        <v>139.32</v>
      </c>
      <c r="AA2" s="10">
        <v>141.91</v>
      </c>
      <c r="AB2" s="95">
        <v>3160900</v>
      </c>
      <c r="AC2" s="10">
        <v>141.91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42705</v>
      </c>
      <c r="X3" s="10">
        <v>140.47</v>
      </c>
      <c r="Y3" s="10">
        <v>140.66</v>
      </c>
      <c r="Z3" s="10">
        <v>139.07</v>
      </c>
      <c r="AA3" s="10">
        <v>139.63</v>
      </c>
      <c r="AB3" s="95">
        <v>2700800</v>
      </c>
      <c r="AC3" s="10">
        <v>139.63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141.91</v>
      </c>
      <c r="R4" s="524">
        <v>1.6299999999999999E-2</v>
      </c>
      <c r="W4" s="133">
        <v>42704</v>
      </c>
      <c r="X4" s="10">
        <v>142.03</v>
      </c>
      <c r="Y4" s="10">
        <v>142.41999999999999</v>
      </c>
      <c r="Z4" s="10">
        <v>139.94</v>
      </c>
      <c r="AA4" s="10">
        <v>140.11000000000001</v>
      </c>
      <c r="AB4" s="95">
        <v>2153800</v>
      </c>
      <c r="AC4" s="10">
        <v>140.11000000000001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2838.2</v>
      </c>
      <c r="W5" s="133">
        <v>42703</v>
      </c>
      <c r="X5" s="10">
        <v>140.69999999999999</v>
      </c>
      <c r="Y5" s="10">
        <v>142</v>
      </c>
      <c r="Z5" s="10">
        <v>139.74</v>
      </c>
      <c r="AA5" s="10">
        <v>141.27000000000001</v>
      </c>
      <c r="AB5" s="95">
        <v>2562700</v>
      </c>
      <c r="AC5" s="10">
        <v>141.27000000000001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42702</v>
      </c>
      <c r="X6" s="10">
        <v>142.94</v>
      </c>
      <c r="Y6" s="10">
        <v>143.38</v>
      </c>
      <c r="Z6" s="10">
        <v>139.53</v>
      </c>
      <c r="AA6" s="10">
        <v>140.32</v>
      </c>
      <c r="AB6" s="95">
        <v>3633200</v>
      </c>
      <c r="AC6" s="10">
        <v>140.32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212.06999999999994</v>
      </c>
      <c r="R7" s="30">
        <v>42733</v>
      </c>
      <c r="W7" s="133">
        <v>42699</v>
      </c>
      <c r="X7" s="10">
        <v>143.47</v>
      </c>
      <c r="Y7" s="10">
        <v>144.21</v>
      </c>
      <c r="Z7" s="10">
        <v>142.72</v>
      </c>
      <c r="AA7" s="10">
        <v>144.18</v>
      </c>
      <c r="AB7" s="95">
        <v>803900</v>
      </c>
      <c r="AC7" s="10">
        <v>144.18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40.599999999999909</v>
      </c>
      <c r="W8" s="133">
        <v>42697</v>
      </c>
      <c r="X8" s="10">
        <v>142.1</v>
      </c>
      <c r="Y8" s="10">
        <v>143.61000000000001</v>
      </c>
      <c r="Z8" s="10">
        <v>141.46</v>
      </c>
      <c r="AA8" s="10">
        <v>143.51</v>
      </c>
      <c r="AB8" s="95">
        <v>2582700</v>
      </c>
      <c r="AC8" s="10">
        <v>143.51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1.4512439233628792E-2</v>
      </c>
      <c r="W9" s="133">
        <v>42696</v>
      </c>
      <c r="X9" s="10">
        <v>146.55000000000001</v>
      </c>
      <c r="Y9" s="10">
        <v>146.55000000000001</v>
      </c>
      <c r="Z9" s="10">
        <v>141.75</v>
      </c>
      <c r="AA9" s="10">
        <v>143</v>
      </c>
      <c r="AB9" s="95">
        <v>3227000</v>
      </c>
      <c r="AC9" s="10">
        <v>143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42695</v>
      </c>
      <c r="X10" s="10">
        <v>146.49</v>
      </c>
      <c r="Y10" s="10">
        <v>146.5</v>
      </c>
      <c r="Z10" s="10">
        <v>144.74</v>
      </c>
      <c r="AA10" s="10">
        <v>146.16999999999999</v>
      </c>
      <c r="AB10" s="95">
        <v>2966900</v>
      </c>
      <c r="AC10" s="10">
        <v>146.16999999999999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4.3E-3</v>
      </c>
      <c r="W11" s="133">
        <v>42692</v>
      </c>
      <c r="X11" s="10">
        <v>148.77000000000001</v>
      </c>
      <c r="Y11" s="10">
        <v>149.19999999999999</v>
      </c>
      <c r="Z11" s="10">
        <v>145.63</v>
      </c>
      <c r="AA11" s="10">
        <v>145.81</v>
      </c>
      <c r="AB11" s="95">
        <v>2576900</v>
      </c>
      <c r="AC11" s="10">
        <v>145.81</v>
      </c>
      <c r="AD11" s="2"/>
      <c r="AE11" s="138"/>
    </row>
    <row r="12" spans="1:43" x14ac:dyDescent="0.25">
      <c r="W12" s="133">
        <v>42691</v>
      </c>
      <c r="X12" s="10">
        <v>149.59</v>
      </c>
      <c r="Y12" s="10">
        <v>149.87</v>
      </c>
      <c r="Z12" s="10">
        <v>148.41999999999999</v>
      </c>
      <c r="AA12" s="10">
        <v>148.88</v>
      </c>
      <c r="AB12" s="95">
        <v>1539300</v>
      </c>
      <c r="AC12" s="10">
        <v>148.88</v>
      </c>
      <c r="AD12" s="2"/>
      <c r="AE12" s="138"/>
    </row>
    <row r="13" spans="1:43" x14ac:dyDescent="0.25">
      <c r="W13" s="133">
        <v>42690</v>
      </c>
      <c r="X13" s="10">
        <v>148.88</v>
      </c>
      <c r="Y13" s="10">
        <v>150.12</v>
      </c>
      <c r="Z13" s="10">
        <v>148.63</v>
      </c>
      <c r="AA13" s="10">
        <v>149.49</v>
      </c>
      <c r="AB13" s="95">
        <v>1590200</v>
      </c>
      <c r="AC13" s="10">
        <v>149.49</v>
      </c>
      <c r="AD13" s="2"/>
      <c r="AE13" s="138"/>
    </row>
    <row r="14" spans="1:43" x14ac:dyDescent="0.25">
      <c r="W14" s="133">
        <v>42689</v>
      </c>
      <c r="X14" s="10">
        <v>148.49</v>
      </c>
      <c r="Y14" s="10">
        <v>149.05000000000001</v>
      </c>
      <c r="Z14" s="10">
        <v>147.06</v>
      </c>
      <c r="AA14" s="10">
        <v>148.66</v>
      </c>
      <c r="AB14" s="95">
        <v>2107300</v>
      </c>
      <c r="AC14" s="10">
        <v>148.66</v>
      </c>
      <c r="AD14" s="2"/>
      <c r="AE14" s="138"/>
    </row>
    <row r="15" spans="1:43" x14ac:dyDescent="0.25">
      <c r="W15" s="133">
        <v>42688</v>
      </c>
      <c r="X15" s="10">
        <v>152.52000000000001</v>
      </c>
      <c r="Y15" s="10">
        <v>153.05000000000001</v>
      </c>
      <c r="Z15" s="10">
        <v>147.72999999999999</v>
      </c>
      <c r="AA15" s="10">
        <v>148.02000000000001</v>
      </c>
      <c r="AB15" s="95">
        <v>2440500</v>
      </c>
      <c r="AC15" s="10">
        <v>148.02000000000001</v>
      </c>
      <c r="AD15" s="2"/>
      <c r="AE15" s="138"/>
    </row>
    <row r="16" spans="1:43" x14ac:dyDescent="0.25">
      <c r="W16" s="133">
        <v>42685</v>
      </c>
      <c r="X16" s="10">
        <v>153.38999999999999</v>
      </c>
      <c r="Y16" s="10">
        <v>153.59</v>
      </c>
      <c r="Z16" s="10">
        <v>150.66</v>
      </c>
      <c r="AA16" s="10">
        <v>151.25</v>
      </c>
      <c r="AB16" s="95">
        <v>1714200</v>
      </c>
      <c r="AC16" s="10">
        <v>151.25</v>
      </c>
      <c r="AD16" s="2"/>
      <c r="AE16" s="138"/>
    </row>
    <row r="17" spans="1:31" x14ac:dyDescent="0.25">
      <c r="W17" s="133">
        <v>42684</v>
      </c>
      <c r="X17" s="10">
        <v>153.80000000000001</v>
      </c>
      <c r="Y17" s="10">
        <v>155.6</v>
      </c>
      <c r="Z17" s="10">
        <v>152.87</v>
      </c>
      <c r="AA17" s="10">
        <v>154.35</v>
      </c>
      <c r="AB17" s="95">
        <v>2247900</v>
      </c>
      <c r="AC17" s="10">
        <v>154.35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42683</v>
      </c>
      <c r="X18" s="10">
        <v>154.63999999999999</v>
      </c>
      <c r="Y18" s="10">
        <v>157.02000000000001</v>
      </c>
      <c r="Z18" s="10">
        <v>149.44999999999999</v>
      </c>
      <c r="AA18" s="10">
        <v>152.05000000000001</v>
      </c>
      <c r="AB18" s="95">
        <v>2429700</v>
      </c>
      <c r="AC18" s="10">
        <v>152.05000000000001</v>
      </c>
      <c r="AD18" s="2"/>
      <c r="AE18" s="138"/>
    </row>
    <row r="19" spans="1:31" x14ac:dyDescent="0.25">
      <c r="W19" s="133">
        <v>42682</v>
      </c>
      <c r="X19" s="10">
        <v>151.41</v>
      </c>
      <c r="Y19" s="10">
        <v>154.04</v>
      </c>
      <c r="Z19" s="10">
        <v>150.58000000000001</v>
      </c>
      <c r="AA19" s="10">
        <v>152.56</v>
      </c>
      <c r="AB19" s="95">
        <v>1598000</v>
      </c>
      <c r="AC19" s="10">
        <v>152.56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42681</v>
      </c>
      <c r="X20" s="10">
        <v>148.88</v>
      </c>
      <c r="Y20" s="10">
        <v>152.38999999999999</v>
      </c>
      <c r="Z20" s="10">
        <v>148.16999999999999</v>
      </c>
      <c r="AA20" s="10">
        <v>151.81</v>
      </c>
      <c r="AB20" s="95">
        <v>1910400</v>
      </c>
      <c r="AC20" s="10">
        <v>151.81</v>
      </c>
      <c r="AD20" s="2"/>
      <c r="AE20" s="138"/>
    </row>
    <row r="21" spans="1:31" x14ac:dyDescent="0.25">
      <c r="B21" s="565">
        <v>42403</v>
      </c>
      <c r="C21" s="566">
        <v>10</v>
      </c>
      <c r="D21" s="568">
        <v>123.5</v>
      </c>
      <c r="E21" s="568">
        <v>126.05</v>
      </c>
      <c r="F21" s="568">
        <f>C21*(E21-D21)</f>
        <v>25.499999999999972</v>
      </c>
      <c r="G21" s="568">
        <f>D21*C21</f>
        <v>1235</v>
      </c>
      <c r="H21" s="615">
        <f>(E21-D21)/D21</f>
        <v>2.0647773279352202E-2</v>
      </c>
      <c r="I21" s="568"/>
      <c r="W21" s="133">
        <v>42678</v>
      </c>
      <c r="X21" s="10">
        <v>146.21</v>
      </c>
      <c r="Y21" s="10">
        <v>147.68</v>
      </c>
      <c r="Z21" s="10">
        <v>146.21</v>
      </c>
      <c r="AA21" s="10">
        <v>146.57</v>
      </c>
      <c r="AB21" s="95">
        <v>1353600</v>
      </c>
      <c r="AC21" s="10">
        <v>146.57</v>
      </c>
      <c r="AD21" s="2"/>
      <c r="AE21" s="138"/>
    </row>
    <row r="22" spans="1:31" x14ac:dyDescent="0.25">
      <c r="B22" s="565">
        <v>42422</v>
      </c>
      <c r="C22" s="566">
        <v>10</v>
      </c>
      <c r="D22" s="568">
        <v>123.5</v>
      </c>
      <c r="E22" s="568">
        <v>131.44</v>
      </c>
      <c r="F22" s="568">
        <f>C22*(E22-D22)</f>
        <v>79.399999999999977</v>
      </c>
      <c r="G22" s="568">
        <f>D22*C22</f>
        <v>1235</v>
      </c>
      <c r="H22" s="615">
        <f>(E22-D22)/D22</f>
        <v>6.4291497975708489E-2</v>
      </c>
      <c r="I22" s="568"/>
      <c r="W22" s="133">
        <v>42677</v>
      </c>
      <c r="X22" s="10">
        <v>145.83000000000001</v>
      </c>
      <c r="Y22" s="10">
        <v>146.85</v>
      </c>
      <c r="Z22" s="10">
        <v>145.69999999999999</v>
      </c>
      <c r="AA22" s="10">
        <v>146.08000000000001</v>
      </c>
      <c r="AB22" s="95">
        <v>1821200</v>
      </c>
      <c r="AC22" s="10">
        <v>146.08000000000001</v>
      </c>
      <c r="AD22" s="2"/>
      <c r="AE22" s="138"/>
    </row>
    <row r="23" spans="1:31" x14ac:dyDescent="0.25">
      <c r="B23" s="565">
        <v>42430</v>
      </c>
      <c r="C23" s="566">
        <v>10</v>
      </c>
      <c r="D23" s="568">
        <v>123.5</v>
      </c>
      <c r="E23" s="568">
        <v>135.28</v>
      </c>
      <c r="F23" s="568">
        <f>C23*(E23-D23)</f>
        <v>117.80000000000001</v>
      </c>
      <c r="G23" s="568">
        <f>D23*C23</f>
        <v>1235</v>
      </c>
      <c r="H23" s="615">
        <f>(E23-D23)/D23</f>
        <v>9.5384615384615387E-2</v>
      </c>
      <c r="I23" s="568"/>
      <c r="W23" s="133">
        <v>42676</v>
      </c>
      <c r="X23" s="10">
        <v>145.76</v>
      </c>
      <c r="Y23" s="10">
        <v>146.96</v>
      </c>
      <c r="Z23" s="10">
        <v>145.52000000000001</v>
      </c>
      <c r="AA23" s="10">
        <v>145.80000000000001</v>
      </c>
      <c r="AB23" s="95">
        <v>1791000</v>
      </c>
      <c r="AC23" s="10">
        <v>145.80000000000001</v>
      </c>
      <c r="AD23" s="2"/>
      <c r="AE23" s="138"/>
    </row>
    <row r="24" spans="1:31" x14ac:dyDescent="0.25">
      <c r="B24" s="565">
        <v>42431</v>
      </c>
      <c r="C24" s="566">
        <v>10</v>
      </c>
      <c r="D24" s="568">
        <v>123.5</v>
      </c>
      <c r="E24" s="568">
        <v>138.12</v>
      </c>
      <c r="F24" s="568">
        <f>C24*(E24-D24)</f>
        <v>146.20000000000005</v>
      </c>
      <c r="G24" s="568">
        <f>D24*C24</f>
        <v>1235</v>
      </c>
      <c r="H24" s="615">
        <f>(E24-D24)/D24</f>
        <v>0.11838056680161947</v>
      </c>
      <c r="I24" s="568"/>
      <c r="W24" s="133">
        <v>42675</v>
      </c>
      <c r="X24" s="10">
        <v>148</v>
      </c>
      <c r="Y24" s="10">
        <v>148</v>
      </c>
      <c r="Z24" s="10">
        <v>144.34</v>
      </c>
      <c r="AA24" s="10">
        <v>146.02000000000001</v>
      </c>
      <c r="AB24" s="95">
        <v>1900600</v>
      </c>
      <c r="AC24" s="10">
        <v>146.02000000000001</v>
      </c>
      <c r="AD24" s="2"/>
      <c r="AE24" s="138"/>
    </row>
    <row r="25" spans="1:31" x14ac:dyDescent="0.25">
      <c r="B25" s="565">
        <v>42436</v>
      </c>
      <c r="C25" s="566">
        <v>0</v>
      </c>
      <c r="D25" s="568"/>
      <c r="E25" s="568"/>
      <c r="F25" s="568">
        <v>171.47</v>
      </c>
      <c r="G25" s="568"/>
      <c r="H25" s="569"/>
      <c r="I25" s="568"/>
      <c r="W25" s="133">
        <v>42674</v>
      </c>
      <c r="X25" s="10">
        <v>147.44999999999999</v>
      </c>
      <c r="Y25" s="10">
        <v>148.41</v>
      </c>
      <c r="Z25" s="10">
        <v>146.96</v>
      </c>
      <c r="AA25" s="10">
        <v>147.03</v>
      </c>
      <c r="AB25" s="95">
        <v>1345800</v>
      </c>
      <c r="AC25" s="10">
        <v>147.03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42671</v>
      </c>
      <c r="X26" s="10">
        <v>149.5</v>
      </c>
      <c r="Y26" s="10">
        <v>149.74</v>
      </c>
      <c r="Z26" s="10">
        <v>147.04</v>
      </c>
      <c r="AA26" s="10">
        <v>147.21</v>
      </c>
      <c r="AB26" s="95">
        <v>1805900</v>
      </c>
      <c r="AC26" s="10">
        <v>147.21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42670</v>
      </c>
      <c r="X27" s="10">
        <v>151.99</v>
      </c>
      <c r="Y27" s="10">
        <v>153.28</v>
      </c>
      <c r="Z27" s="10">
        <v>148.53</v>
      </c>
      <c r="AA27" s="10">
        <v>149.22</v>
      </c>
      <c r="AB27" s="95">
        <v>2999800</v>
      </c>
      <c r="AC27" s="10">
        <v>149.22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42669</v>
      </c>
      <c r="X28" s="10">
        <v>147.16999999999999</v>
      </c>
      <c r="Y28" s="10">
        <v>148.13999999999999</v>
      </c>
      <c r="Z28" s="10">
        <v>146.15</v>
      </c>
      <c r="AA28" s="10">
        <v>148.04</v>
      </c>
      <c r="AB28" s="95">
        <v>3958100</v>
      </c>
      <c r="AC28" s="10">
        <v>148.04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42668</v>
      </c>
      <c r="X29" s="10">
        <v>149.35</v>
      </c>
      <c r="Y29" s="10">
        <v>150.66</v>
      </c>
      <c r="Z29" s="10">
        <v>147.75</v>
      </c>
      <c r="AA29" s="10">
        <v>147.97</v>
      </c>
      <c r="AB29" s="95">
        <v>2431300</v>
      </c>
      <c r="AC29" s="10">
        <v>147.97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42667</v>
      </c>
      <c r="X30" s="10">
        <v>151.72999999999999</v>
      </c>
      <c r="Y30" s="10">
        <v>153.4</v>
      </c>
      <c r="Z30" s="10">
        <v>150.96</v>
      </c>
      <c r="AA30" s="10">
        <v>153.11000000000001</v>
      </c>
      <c r="AB30" s="95">
        <v>2098500</v>
      </c>
      <c r="AC30" s="10">
        <v>153.11000000000001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42664</v>
      </c>
      <c r="X31" s="10">
        <v>150.69999999999999</v>
      </c>
      <c r="Y31" s="10">
        <v>150.79</v>
      </c>
      <c r="Z31" s="10">
        <v>149.76</v>
      </c>
      <c r="AA31" s="10">
        <v>150.66</v>
      </c>
      <c r="AB31" s="95">
        <v>1589500</v>
      </c>
      <c r="AC31" s="10">
        <v>150.66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42663</v>
      </c>
      <c r="X32" s="10">
        <v>151.81</v>
      </c>
      <c r="Y32" s="10">
        <v>152.12</v>
      </c>
      <c r="Z32" s="10">
        <v>151.09</v>
      </c>
      <c r="AA32" s="10">
        <v>151.66</v>
      </c>
      <c r="AB32" s="95">
        <v>2005200</v>
      </c>
      <c r="AC32" s="10">
        <v>151.66</v>
      </c>
      <c r="AD32" s="2"/>
      <c r="AE32" s="138"/>
    </row>
    <row r="33" spans="1:31" x14ac:dyDescent="0.25">
      <c r="W33" s="133">
        <v>42662</v>
      </c>
      <c r="X33" s="10">
        <v>151.11000000000001</v>
      </c>
      <c r="Y33" s="10">
        <v>152.03</v>
      </c>
      <c r="Z33" s="10">
        <v>151.01</v>
      </c>
      <c r="AA33" s="10">
        <v>151.80000000000001</v>
      </c>
      <c r="AB33" s="95">
        <v>1859500</v>
      </c>
      <c r="AC33" s="10">
        <v>151.80000000000001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42661</v>
      </c>
      <c r="X34" s="10">
        <v>152.19</v>
      </c>
      <c r="Y34" s="10">
        <v>152.32</v>
      </c>
      <c r="Z34" s="10">
        <v>151.06</v>
      </c>
      <c r="AA34" s="10">
        <v>151.66999999999999</v>
      </c>
      <c r="AB34" s="95">
        <v>1727300</v>
      </c>
      <c r="AC34" s="10">
        <v>151.66999999999999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42660</v>
      </c>
      <c r="X35" s="10">
        <v>151.85</v>
      </c>
      <c r="Y35" s="10">
        <v>151.85</v>
      </c>
      <c r="Z35" s="10">
        <v>150.30000000000001</v>
      </c>
      <c r="AA35" s="10">
        <v>150.78</v>
      </c>
      <c r="AB35" s="95">
        <v>1614000</v>
      </c>
      <c r="AC35" s="10">
        <v>150.78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42657</v>
      </c>
      <c r="X36" s="10">
        <v>152.88999999999999</v>
      </c>
      <c r="Y36" s="10">
        <v>152.93</v>
      </c>
      <c r="Z36" s="10">
        <v>151.5</v>
      </c>
      <c r="AA36" s="10">
        <v>151.71</v>
      </c>
      <c r="AB36" s="95">
        <v>1477900</v>
      </c>
      <c r="AC36" s="10">
        <v>151.71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42656</v>
      </c>
      <c r="X37" s="10">
        <v>152.75</v>
      </c>
      <c r="Y37" s="10">
        <v>153.13999999999999</v>
      </c>
      <c r="Z37" s="10">
        <v>151.11000000000001</v>
      </c>
      <c r="AA37" s="10">
        <v>152.03</v>
      </c>
      <c r="AB37" s="95">
        <v>2191800</v>
      </c>
      <c r="AC37" s="10">
        <v>152.03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42655</v>
      </c>
      <c r="X38" s="10">
        <v>154.99</v>
      </c>
      <c r="Y38" s="10">
        <v>155.26</v>
      </c>
      <c r="Z38" s="10">
        <v>153.59</v>
      </c>
      <c r="AA38" s="10">
        <v>153.80000000000001</v>
      </c>
      <c r="AB38" s="95">
        <v>1088600</v>
      </c>
      <c r="AC38" s="10">
        <v>153.80000000000001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42654</v>
      </c>
      <c r="X39" s="10">
        <v>156</v>
      </c>
      <c r="Y39" s="10">
        <v>156.59</v>
      </c>
      <c r="Z39" s="10">
        <v>153.79</v>
      </c>
      <c r="AA39" s="10">
        <v>154.9</v>
      </c>
      <c r="AB39" s="95">
        <v>2697500</v>
      </c>
      <c r="AC39" s="10">
        <v>154.9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42653</v>
      </c>
      <c r="X40" s="10">
        <v>159.24</v>
      </c>
      <c r="Y40" s="10">
        <v>160.1</v>
      </c>
      <c r="Z40" s="10">
        <v>158.55000000000001</v>
      </c>
      <c r="AA40" s="10">
        <v>159.11000000000001</v>
      </c>
      <c r="AB40" s="95">
        <v>927800</v>
      </c>
      <c r="AC40" s="10">
        <v>159.11000000000001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42650</v>
      </c>
      <c r="X41" s="10">
        <v>159</v>
      </c>
      <c r="Y41" s="10">
        <v>159</v>
      </c>
      <c r="Z41" s="10">
        <v>157</v>
      </c>
      <c r="AA41" s="10">
        <v>158.21</v>
      </c>
      <c r="AB41" s="95">
        <v>1087000</v>
      </c>
      <c r="AC41" s="10">
        <v>158.21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42649</v>
      </c>
      <c r="X42" s="10">
        <v>158.51</v>
      </c>
      <c r="Y42" s="10">
        <v>158.51</v>
      </c>
      <c r="Z42" s="10">
        <v>157.21</v>
      </c>
      <c r="AA42" s="10">
        <v>158.44</v>
      </c>
      <c r="AB42" s="95">
        <v>998100</v>
      </c>
      <c r="AC42" s="10">
        <v>158.44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17">
        <v>139.63</v>
      </c>
      <c r="W43" s="133">
        <v>42648</v>
      </c>
      <c r="X43" s="10">
        <v>158.41</v>
      </c>
      <c r="Y43" s="10">
        <v>158.80000000000001</v>
      </c>
      <c r="Z43" s="10">
        <v>157.68</v>
      </c>
      <c r="AA43" s="10">
        <v>158.28</v>
      </c>
      <c r="AB43" s="95">
        <v>1171500</v>
      </c>
      <c r="AC43" s="10">
        <v>158.28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139.6</v>
      </c>
      <c r="W44" s="133">
        <v>42647</v>
      </c>
      <c r="X44" s="10">
        <v>158.97999999999999</v>
      </c>
      <c r="Y44" s="10">
        <v>159.44</v>
      </c>
      <c r="Z44" s="10">
        <v>156.47</v>
      </c>
      <c r="AA44" s="10">
        <v>157.57</v>
      </c>
      <c r="AB44" s="95">
        <v>1124700</v>
      </c>
      <c r="AC44" s="10">
        <v>157.57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9" t="s">
        <v>78</v>
      </c>
      <c r="P45" s="619"/>
      <c r="T45" s="93" t="s">
        <v>100</v>
      </c>
      <c r="U45" s="438" t="s">
        <v>632</v>
      </c>
      <c r="W45" s="133">
        <v>42646</v>
      </c>
      <c r="X45" s="10">
        <v>157.94999999999999</v>
      </c>
      <c r="Y45" s="10">
        <v>159.22</v>
      </c>
      <c r="Z45" s="10">
        <v>157.57</v>
      </c>
      <c r="AA45" s="10">
        <v>159.12</v>
      </c>
      <c r="AB45" s="95">
        <v>1304500</v>
      </c>
      <c r="AC45" s="10">
        <v>159.12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156.101</v>
      </c>
      <c r="Q46" s="2"/>
      <c r="T46" s="93" t="s">
        <v>101</v>
      </c>
      <c r="U46" s="438" t="s">
        <v>633</v>
      </c>
      <c r="W46" s="133">
        <v>42643</v>
      </c>
      <c r="X46" s="10">
        <v>156.69999999999999</v>
      </c>
      <c r="Y46" s="10">
        <v>159.53</v>
      </c>
      <c r="Z46" s="10">
        <v>156.69999999999999</v>
      </c>
      <c r="AA46" s="10">
        <v>159.06</v>
      </c>
      <c r="AB46" s="95">
        <v>1985900</v>
      </c>
      <c r="AC46" s="10">
        <v>159.06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154.68190000000001</v>
      </c>
      <c r="Q47" s="2"/>
      <c r="T47" s="93" t="s">
        <v>102</v>
      </c>
      <c r="U47" s="438">
        <v>174.17</v>
      </c>
      <c r="W47" s="133">
        <v>42642</v>
      </c>
      <c r="X47" s="10">
        <v>158.63</v>
      </c>
      <c r="Y47" s="10">
        <v>159.27000000000001</v>
      </c>
      <c r="Z47" s="10">
        <v>155.34</v>
      </c>
      <c r="AA47" s="10">
        <v>156.06</v>
      </c>
      <c r="AB47" s="95">
        <v>1473900</v>
      </c>
      <c r="AC47" s="10">
        <v>156.06</v>
      </c>
      <c r="AD47" s="2"/>
      <c r="AE47" s="138"/>
    </row>
    <row r="48" spans="1:31" x14ac:dyDescent="0.25">
      <c r="O48" s="83">
        <v>1.08</v>
      </c>
      <c r="P48" s="83">
        <f t="shared" si="0"/>
        <v>153.2628</v>
      </c>
      <c r="Q48" s="2"/>
      <c r="T48" s="93" t="s">
        <v>103</v>
      </c>
      <c r="U48" s="438">
        <v>1.0219199999999999</v>
      </c>
      <c r="W48" s="133">
        <v>42641</v>
      </c>
      <c r="X48" s="10">
        <v>159.09</v>
      </c>
      <c r="Y48" s="10">
        <v>159.09</v>
      </c>
      <c r="Z48" s="10">
        <v>157.13999999999999</v>
      </c>
      <c r="AA48" s="10">
        <v>158.63999999999999</v>
      </c>
      <c r="AB48" s="95">
        <v>946700</v>
      </c>
      <c r="AC48" s="10">
        <v>158.63999999999999</v>
      </c>
      <c r="AD48" s="2"/>
      <c r="AE48" s="138"/>
    </row>
    <row r="49" spans="15:31" x14ac:dyDescent="0.25">
      <c r="O49" s="83">
        <v>1.07</v>
      </c>
      <c r="P49" s="83">
        <f t="shared" si="0"/>
        <v>151.84370000000001</v>
      </c>
      <c r="Q49" s="2"/>
      <c r="T49" s="93" t="s">
        <v>122</v>
      </c>
      <c r="U49" s="438" t="s">
        <v>374</v>
      </c>
      <c r="W49" s="133">
        <v>42640</v>
      </c>
      <c r="X49" s="10">
        <v>156.44999999999999</v>
      </c>
      <c r="Y49" s="10">
        <v>159.02000000000001</v>
      </c>
      <c r="Z49" s="10">
        <v>155.83000000000001</v>
      </c>
      <c r="AA49" s="10">
        <v>158.88</v>
      </c>
      <c r="AB49" s="95">
        <v>1874200</v>
      </c>
      <c r="AC49" s="10">
        <v>158.88</v>
      </c>
      <c r="AD49" s="2"/>
      <c r="AE49" s="138"/>
    </row>
    <row r="50" spans="15:31" x14ac:dyDescent="0.25">
      <c r="O50" s="83">
        <v>1.06</v>
      </c>
      <c r="P50" s="83">
        <f t="shared" si="0"/>
        <v>150.4246</v>
      </c>
      <c r="Q50" s="2"/>
      <c r="T50" s="93"/>
      <c r="U50" s="438"/>
      <c r="W50" s="133">
        <v>42639</v>
      </c>
      <c r="X50" s="10">
        <v>156.97999999999999</v>
      </c>
      <c r="Y50" s="10">
        <v>156.97999999999999</v>
      </c>
      <c r="Z50" s="10">
        <v>155.61000000000001</v>
      </c>
      <c r="AA50" s="10">
        <v>156.16</v>
      </c>
      <c r="AB50" s="95">
        <v>1650500</v>
      </c>
      <c r="AC50" s="10">
        <v>156.16</v>
      </c>
      <c r="AD50" s="2"/>
      <c r="AE50" s="138"/>
    </row>
    <row r="51" spans="15:31" x14ac:dyDescent="0.25">
      <c r="O51" s="83">
        <v>1.05</v>
      </c>
      <c r="P51" s="83">
        <f t="shared" si="0"/>
        <v>149.00550000000001</v>
      </c>
      <c r="Q51" s="2"/>
      <c r="T51" s="93" t="s">
        <v>105</v>
      </c>
      <c r="U51" s="438" t="s">
        <v>634</v>
      </c>
      <c r="W51" s="133">
        <v>42636</v>
      </c>
      <c r="X51" s="10">
        <v>156.85</v>
      </c>
      <c r="Y51" s="10">
        <v>158.15</v>
      </c>
      <c r="Z51" s="10">
        <v>156.71</v>
      </c>
      <c r="AA51" s="10">
        <v>157.66</v>
      </c>
      <c r="AB51" s="95">
        <v>1626200</v>
      </c>
      <c r="AC51" s="10">
        <v>157.66</v>
      </c>
      <c r="AD51" s="2"/>
      <c r="AE51" s="138"/>
    </row>
    <row r="52" spans="15:31" x14ac:dyDescent="0.25">
      <c r="O52" s="83">
        <v>1.04</v>
      </c>
      <c r="P52" s="83">
        <f t="shared" si="0"/>
        <v>147.5864</v>
      </c>
      <c r="Q52" s="2"/>
      <c r="T52" s="93" t="s">
        <v>106</v>
      </c>
      <c r="U52" s="438" t="s">
        <v>341</v>
      </c>
      <c r="W52" s="133">
        <v>42635</v>
      </c>
      <c r="X52" s="10">
        <v>156.41</v>
      </c>
      <c r="Y52" s="10">
        <v>158.11000000000001</v>
      </c>
      <c r="Z52" s="10">
        <v>155.68</v>
      </c>
      <c r="AA52" s="10">
        <v>157.66</v>
      </c>
      <c r="AB52" s="95">
        <v>1599000</v>
      </c>
      <c r="AC52" s="10">
        <v>157.66</v>
      </c>
      <c r="AD52" s="2"/>
      <c r="AE52" s="138"/>
    </row>
    <row r="53" spans="15:31" x14ac:dyDescent="0.25">
      <c r="O53" s="83">
        <v>1.03</v>
      </c>
      <c r="P53" s="83">
        <f t="shared" si="0"/>
        <v>146.16730000000001</v>
      </c>
      <c r="Q53" s="2"/>
      <c r="T53" s="93" t="s">
        <v>107</v>
      </c>
      <c r="U53" s="439">
        <v>3166111</v>
      </c>
      <c r="W53" s="133">
        <v>42634</v>
      </c>
      <c r="X53" s="10">
        <v>152.46</v>
      </c>
      <c r="Y53" s="10">
        <v>155.62</v>
      </c>
      <c r="Z53" s="10">
        <v>152.12</v>
      </c>
      <c r="AA53" s="10">
        <v>155.41999999999999</v>
      </c>
      <c r="AB53" s="95">
        <v>1791200</v>
      </c>
      <c r="AC53" s="10">
        <v>155.41999999999999</v>
      </c>
      <c r="AD53" s="2"/>
      <c r="AE53" s="138"/>
    </row>
    <row r="54" spans="15:31" x14ac:dyDescent="0.25">
      <c r="O54" s="83">
        <v>1.02</v>
      </c>
      <c r="P54" s="83">
        <f t="shared" si="0"/>
        <v>144.7482</v>
      </c>
      <c r="Q54" s="2"/>
      <c r="T54" s="93" t="s">
        <v>110</v>
      </c>
      <c r="U54" s="439">
        <v>1950480</v>
      </c>
      <c r="W54" s="133">
        <v>42633</v>
      </c>
      <c r="X54" s="10">
        <v>151.37</v>
      </c>
      <c r="Y54" s="10">
        <v>152.53</v>
      </c>
      <c r="Z54" s="10">
        <v>150.46</v>
      </c>
      <c r="AA54" s="10">
        <v>151.62</v>
      </c>
      <c r="AB54" s="95">
        <v>1488200</v>
      </c>
      <c r="AC54" s="10">
        <v>151.62</v>
      </c>
      <c r="AD54" s="2"/>
      <c r="AE54" s="138"/>
    </row>
    <row r="55" spans="15:31" x14ac:dyDescent="0.25">
      <c r="O55" s="83">
        <v>1.01</v>
      </c>
      <c r="P55" s="83">
        <f t="shared" si="0"/>
        <v>143.32910000000001</v>
      </c>
      <c r="Q55" s="2"/>
      <c r="T55" s="93" t="s">
        <v>108</v>
      </c>
      <c r="U55" s="438" t="s">
        <v>635</v>
      </c>
      <c r="W55" s="133">
        <v>42632</v>
      </c>
      <c r="X55" s="10">
        <v>150.18</v>
      </c>
      <c r="Y55" s="10">
        <v>151.28</v>
      </c>
      <c r="Z55" s="10">
        <v>149.91</v>
      </c>
      <c r="AA55" s="10">
        <v>150</v>
      </c>
      <c r="AB55" s="95">
        <v>1058900</v>
      </c>
      <c r="AC55" s="10">
        <v>150</v>
      </c>
      <c r="AD55" s="2"/>
      <c r="AE55" s="138"/>
    </row>
    <row r="56" spans="15:31" x14ac:dyDescent="0.25">
      <c r="O56" s="83">
        <v>1</v>
      </c>
      <c r="P56" s="83">
        <f t="shared" si="0"/>
        <v>141.91</v>
      </c>
      <c r="Q56" s="2"/>
      <c r="T56" s="93" t="s">
        <v>111</v>
      </c>
      <c r="U56" s="438">
        <v>28.36</v>
      </c>
      <c r="W56" s="133">
        <v>42629</v>
      </c>
      <c r="X56" s="10">
        <v>150.16999999999999</v>
      </c>
      <c r="Y56" s="10">
        <v>150.38999999999999</v>
      </c>
      <c r="Z56" s="10">
        <v>148.94999999999999</v>
      </c>
      <c r="AA56" s="10">
        <v>150.05000000000001</v>
      </c>
      <c r="AB56" s="95">
        <v>1985500</v>
      </c>
      <c r="AC56" s="10">
        <v>150.05000000000001</v>
      </c>
      <c r="AD56" s="2"/>
      <c r="AE56" s="138"/>
    </row>
    <row r="57" spans="15:31" x14ac:dyDescent="0.25">
      <c r="O57" s="83">
        <v>0.99</v>
      </c>
      <c r="P57" s="83">
        <f t="shared" si="0"/>
        <v>140.49089999999998</v>
      </c>
      <c r="Q57" s="2"/>
      <c r="T57" s="93" t="s">
        <v>112</v>
      </c>
      <c r="U57" s="438">
        <v>5</v>
      </c>
      <c r="W57" s="133">
        <v>42628</v>
      </c>
      <c r="X57" s="10">
        <v>148.37</v>
      </c>
      <c r="Y57" s="10">
        <v>150.81</v>
      </c>
      <c r="Z57" s="10">
        <v>147.94999999999999</v>
      </c>
      <c r="AA57" s="10">
        <v>150</v>
      </c>
      <c r="AB57" s="95">
        <v>2085500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139.0718</v>
      </c>
      <c r="Q58" s="2"/>
      <c r="T58" s="93" t="s">
        <v>109</v>
      </c>
      <c r="U58" s="438" t="s">
        <v>636</v>
      </c>
      <c r="W58" s="133">
        <v>42627</v>
      </c>
      <c r="X58" s="10">
        <v>145.01</v>
      </c>
      <c r="Y58" s="10">
        <v>147.87</v>
      </c>
      <c r="Z58" s="10">
        <v>145.01</v>
      </c>
      <c r="AA58" s="10">
        <v>147.85</v>
      </c>
      <c r="AB58" s="95">
        <v>3221700</v>
      </c>
      <c r="AC58" s="10">
        <v>147.85</v>
      </c>
      <c r="AD58" s="2"/>
      <c r="AE58" s="138"/>
    </row>
    <row r="59" spans="15:31" x14ac:dyDescent="0.25">
      <c r="O59" s="83">
        <v>0.97</v>
      </c>
      <c r="P59" s="83">
        <f t="shared" si="0"/>
        <v>137.65269999999998</v>
      </c>
      <c r="W59" s="133">
        <v>42626</v>
      </c>
      <c r="X59" s="10">
        <v>145.25</v>
      </c>
      <c r="Y59" s="10">
        <v>145.86000000000001</v>
      </c>
      <c r="Z59" s="10">
        <v>143.11000000000001</v>
      </c>
      <c r="AA59" s="10">
        <v>145.15</v>
      </c>
      <c r="AB59" s="95">
        <v>1933900</v>
      </c>
      <c r="AC59" s="10">
        <v>145.15</v>
      </c>
      <c r="AD59" s="2"/>
      <c r="AE59" s="138"/>
    </row>
    <row r="60" spans="15:31" x14ac:dyDescent="0.25">
      <c r="O60" s="83">
        <v>0.96</v>
      </c>
      <c r="P60" s="83">
        <f t="shared" si="0"/>
        <v>136.2336</v>
      </c>
      <c r="W60" s="133">
        <v>42626</v>
      </c>
      <c r="X60" s="10" t="s">
        <v>182</v>
      </c>
      <c r="Y60" s="10"/>
      <c r="Z60" s="10"/>
      <c r="AA60" s="10"/>
      <c r="AB60" s="95"/>
      <c r="AC60" s="10"/>
      <c r="AD60" s="2"/>
      <c r="AE60" s="138"/>
    </row>
    <row r="61" spans="15:31" x14ac:dyDescent="0.25">
      <c r="O61" s="83">
        <v>0.95</v>
      </c>
      <c r="P61" s="83">
        <f t="shared" si="0"/>
        <v>134.81449999999998</v>
      </c>
      <c r="W61" s="133">
        <v>42625</v>
      </c>
      <c r="X61" s="10">
        <v>143.19</v>
      </c>
      <c r="Y61" s="10">
        <v>146.76</v>
      </c>
      <c r="Z61" s="10">
        <v>143.01</v>
      </c>
      <c r="AA61" s="10">
        <v>146.4</v>
      </c>
      <c r="AB61" s="95">
        <v>1932500</v>
      </c>
      <c r="AC61" s="10">
        <v>146.25</v>
      </c>
      <c r="AD61" s="2"/>
      <c r="AE61" s="138"/>
    </row>
    <row r="62" spans="15:31" x14ac:dyDescent="0.25">
      <c r="O62" s="83">
        <v>0.94</v>
      </c>
      <c r="P62" s="83">
        <f t="shared" si="0"/>
        <v>133.3954</v>
      </c>
      <c r="W62" s="133">
        <v>42622</v>
      </c>
      <c r="X62" s="10">
        <v>148.09</v>
      </c>
      <c r="Y62" s="10">
        <v>148.52000000000001</v>
      </c>
      <c r="Z62" s="10">
        <v>143.68</v>
      </c>
      <c r="AA62" s="10">
        <v>143.68</v>
      </c>
      <c r="AB62" s="95">
        <v>2995200</v>
      </c>
      <c r="AC62" s="10">
        <v>143.53</v>
      </c>
      <c r="AD62" s="2"/>
      <c r="AE62" s="138"/>
    </row>
    <row r="63" spans="15:31" x14ac:dyDescent="0.25">
      <c r="O63" s="83">
        <v>0.93</v>
      </c>
      <c r="P63" s="83">
        <f t="shared" si="0"/>
        <v>131.97630000000001</v>
      </c>
      <c r="W63" s="133">
        <v>42621</v>
      </c>
      <c r="X63" s="10">
        <v>150.4</v>
      </c>
      <c r="Y63" s="10">
        <v>151.24</v>
      </c>
      <c r="Z63" s="10">
        <v>150.38</v>
      </c>
      <c r="AA63" s="10">
        <v>150.65</v>
      </c>
      <c r="AB63" s="95">
        <v>1399400</v>
      </c>
      <c r="AC63" s="10">
        <v>150.5</v>
      </c>
      <c r="AD63" s="2"/>
      <c r="AE63" s="138"/>
    </row>
    <row r="64" spans="15:31" x14ac:dyDescent="0.25">
      <c r="O64" s="83">
        <v>0.92</v>
      </c>
      <c r="P64" s="83">
        <f t="shared" si="0"/>
        <v>130.55719999999999</v>
      </c>
      <c r="W64" s="133">
        <v>42620</v>
      </c>
      <c r="X64" s="10">
        <v>150.63</v>
      </c>
      <c r="Y64" s="10">
        <v>151.43</v>
      </c>
      <c r="Z64" s="10">
        <v>150.29</v>
      </c>
      <c r="AA64" s="10">
        <v>150.5</v>
      </c>
      <c r="AB64" s="95">
        <v>1527300</v>
      </c>
      <c r="AC64" s="10">
        <v>150.35</v>
      </c>
      <c r="AD64" s="2"/>
      <c r="AE64" s="138"/>
    </row>
    <row r="65" spans="15:31" x14ac:dyDescent="0.25">
      <c r="O65" s="83">
        <v>0.91</v>
      </c>
      <c r="P65" s="83">
        <f t="shared" si="0"/>
        <v>129.13810000000001</v>
      </c>
      <c r="W65" s="133">
        <v>42619</v>
      </c>
      <c r="X65" s="10">
        <v>151.25</v>
      </c>
      <c r="Y65" s="10">
        <v>151.38999999999999</v>
      </c>
      <c r="Z65" s="10">
        <v>150.66999999999999</v>
      </c>
      <c r="AA65" s="10">
        <v>151</v>
      </c>
      <c r="AB65" s="95">
        <v>1498000</v>
      </c>
      <c r="AC65" s="10">
        <v>150.85</v>
      </c>
      <c r="AD65" s="2"/>
      <c r="AE65" s="138"/>
    </row>
    <row r="66" spans="15:31" x14ac:dyDescent="0.25">
      <c r="O66" s="83">
        <v>0.9</v>
      </c>
      <c r="P66" s="83">
        <f t="shared" si="0"/>
        <v>127.71899999999999</v>
      </c>
      <c r="W66" s="133">
        <v>42615</v>
      </c>
      <c r="X66" s="10">
        <v>151.22999999999999</v>
      </c>
      <c r="Y66" s="10">
        <v>151.84</v>
      </c>
      <c r="Z66" s="10">
        <v>150.66999999999999</v>
      </c>
      <c r="AA66" s="10">
        <v>151.18</v>
      </c>
      <c r="AB66" s="95">
        <v>1104200</v>
      </c>
      <c r="AC66" s="10">
        <v>151.03</v>
      </c>
      <c r="AD66" s="2"/>
      <c r="AE66" s="138"/>
    </row>
    <row r="67" spans="15:31" x14ac:dyDescent="0.25">
      <c r="W67" s="133">
        <v>42614</v>
      </c>
      <c r="X67" s="10">
        <v>152.65</v>
      </c>
      <c r="Y67" s="10">
        <v>152.83000000000001</v>
      </c>
      <c r="Z67" s="10">
        <v>150.4</v>
      </c>
      <c r="AA67" s="10">
        <v>150.94999999999999</v>
      </c>
      <c r="AB67" s="95">
        <v>1306000</v>
      </c>
      <c r="AC67" s="10">
        <v>150.80000000000001</v>
      </c>
      <c r="AD67" s="2"/>
      <c r="AE67" s="138"/>
    </row>
    <row r="68" spans="15:31" x14ac:dyDescent="0.25">
      <c r="W68" s="133">
        <v>42613</v>
      </c>
      <c r="X68" s="10">
        <v>153.16999999999999</v>
      </c>
      <c r="Y68" s="10">
        <v>153.4</v>
      </c>
      <c r="Z68" s="10">
        <v>151.56</v>
      </c>
      <c r="AA68" s="10">
        <v>152.19</v>
      </c>
      <c r="AB68" s="95">
        <v>1053800</v>
      </c>
      <c r="AC68" s="10">
        <v>152.03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39.450000000000003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39.450000000000003</v>
      </c>
      <c r="R4" s="524">
        <v>8.9999999999999993E-3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43.395000000000003</v>
      </c>
      <c r="T43" s="93" t="s">
        <v>98</v>
      </c>
      <c r="U43" s="438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43.000500000000009</v>
      </c>
      <c r="T44" s="93" t="s">
        <v>99</v>
      </c>
      <c r="U44" s="438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42.606000000000009</v>
      </c>
      <c r="T45" s="93" t="s">
        <v>100</v>
      </c>
      <c r="U45" s="438" t="s">
        <v>490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42.211500000000008</v>
      </c>
      <c r="Q46" s="2"/>
      <c r="T46" s="93" t="s">
        <v>101</v>
      </c>
      <c r="U46" s="438" t="s">
        <v>491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41.817000000000007</v>
      </c>
      <c r="Q47" s="2"/>
      <c r="T47" s="93" t="s">
        <v>102</v>
      </c>
      <c r="U47" s="438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41.422500000000007</v>
      </c>
      <c r="Q48" s="2"/>
      <c r="T48" s="93" t="s">
        <v>103</v>
      </c>
      <c r="U48" s="438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41.028000000000006</v>
      </c>
      <c r="Q49" s="2"/>
      <c r="T49" s="93" t="s">
        <v>122</v>
      </c>
      <c r="U49" s="438" t="s">
        <v>380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40.633500000000005</v>
      </c>
      <c r="Q50" s="2"/>
      <c r="T50" s="93"/>
      <c r="U50" s="438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40.239000000000004</v>
      </c>
      <c r="Q51" s="2"/>
      <c r="T51" s="93" t="s">
        <v>105</v>
      </c>
      <c r="U51" s="438" t="s">
        <v>492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39.844500000000004</v>
      </c>
      <c r="Q52" s="2"/>
      <c r="T52" s="93" t="s">
        <v>106</v>
      </c>
      <c r="U52" s="438" t="s">
        <v>493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39.450000000000003</v>
      </c>
      <c r="Q53" s="2"/>
      <c r="T53" s="93" t="s">
        <v>107</v>
      </c>
      <c r="U53" s="439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39.055500000000002</v>
      </c>
      <c r="Q54" s="2"/>
      <c r="T54" s="93" t="s">
        <v>110</v>
      </c>
      <c r="U54" s="439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38.661000000000001</v>
      </c>
      <c r="Q55" s="2"/>
      <c r="T55" s="93" t="s">
        <v>108</v>
      </c>
      <c r="U55" s="438" t="s">
        <v>494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38.266500000000001</v>
      </c>
      <c r="Q56" s="2"/>
      <c r="T56" s="93" t="s">
        <v>111</v>
      </c>
      <c r="U56" s="438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37.872</v>
      </c>
      <c r="Q57" s="2"/>
      <c r="T57" s="93" t="s">
        <v>112</v>
      </c>
      <c r="U57" s="438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37.477499999999999</v>
      </c>
      <c r="Q58" s="2"/>
      <c r="T58" s="93" t="s">
        <v>109</v>
      </c>
      <c r="U58" s="438" t="s">
        <v>495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37.082999999999998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36.688500000000005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36.294000000000004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35.899500000000003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35.505000000000003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108.22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108.22</v>
      </c>
      <c r="R4" s="524">
        <v>6.8999999999999999E-3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9" t="s">
        <v>78</v>
      </c>
      <c r="Q39" s="619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119.042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117.9598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116.8776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115.7954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114.7132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113.631</v>
      </c>
      <c r="T45" s="93" t="s">
        <v>100</v>
      </c>
      <c r="U45" s="88" t="s">
        <v>496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112.5488</v>
      </c>
      <c r="T46" s="93" t="s">
        <v>101</v>
      </c>
      <c r="U46" s="88" t="s">
        <v>497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111.4666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110.3844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109.3022</v>
      </c>
      <c r="T49" s="93" t="s">
        <v>122</v>
      </c>
      <c r="U49" s="88" t="s">
        <v>366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108.22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107.1378</v>
      </c>
      <c r="T51" s="93" t="s">
        <v>105</v>
      </c>
      <c r="U51" s="88" t="s">
        <v>498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106.0556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104.9734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103.8912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102.809</v>
      </c>
      <c r="T55" s="93" t="s">
        <v>108</v>
      </c>
      <c r="U55" s="88" t="s">
        <v>499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101.7268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100.64460000000001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99.562399999999997</v>
      </c>
      <c r="T58" s="93" t="s">
        <v>109</v>
      </c>
      <c r="U58" s="88" t="s">
        <v>500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98.480199999999996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97.397999999999996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160.72999999999999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160.72999999999999</v>
      </c>
      <c r="R4" s="524">
        <v>-1.2999999999999999E-3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9" t="s">
        <v>78</v>
      </c>
      <c r="P41" s="619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176.803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175.19569999999999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173.58840000000001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171.9811</v>
      </c>
      <c r="Q45" s="83"/>
      <c r="T45" s="93" t="s">
        <v>100</v>
      </c>
      <c r="U45" s="88" t="s">
        <v>501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170.37379999999999</v>
      </c>
      <c r="Q46" s="83"/>
      <c r="T46" s="93" t="s">
        <v>101</v>
      </c>
      <c r="U46" s="88" t="s">
        <v>502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168.76650000000001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167.1592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165.55189999999999</v>
      </c>
      <c r="Q49" s="83"/>
      <c r="T49" s="93" t="s">
        <v>122</v>
      </c>
      <c r="U49" s="88" t="s">
        <v>368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163.94459999999998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162.3373</v>
      </c>
      <c r="Q51" s="83"/>
      <c r="T51" s="93" t="s">
        <v>105</v>
      </c>
      <c r="U51" s="88" t="s">
        <v>503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160.72999999999999</v>
      </c>
      <c r="Q52" s="83"/>
      <c r="T52" s="93" t="s">
        <v>106</v>
      </c>
      <c r="U52" s="88" t="s">
        <v>504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159.12269999999998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157.5154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155.90809999999999</v>
      </c>
      <c r="Q55" s="83"/>
      <c r="T55" s="93" t="s">
        <v>108</v>
      </c>
      <c r="U55" s="88" t="s">
        <v>505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154.30079999999998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152.69349999999997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151.08619999999999</v>
      </c>
      <c r="Q58" s="83"/>
      <c r="T58" s="93" t="s">
        <v>109</v>
      </c>
      <c r="U58" s="88" t="s">
        <v>506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149.47890000000001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147.8716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146.26429999999999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144.65699999999998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2016-12-05T01:00:43Z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