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131" l="1"/>
  <c r="H48" i="131"/>
  <c r="J48" i="131"/>
  <c r="G48" i="131"/>
  <c r="A1048" i="38"/>
  <c r="D1048" i="38"/>
  <c r="E1048" i="38"/>
  <c r="G1048" i="38"/>
  <c r="H1048" i="38"/>
  <c r="K1048" i="38"/>
  <c r="L1048" i="38"/>
  <c r="P1048" i="38" s="1"/>
  <c r="Q1048" i="38" s="1"/>
  <c r="M1048" i="38"/>
  <c r="N1048" i="38" s="1"/>
  <c r="S1048" i="38"/>
  <c r="V1048" i="38"/>
  <c r="W1048" i="38"/>
  <c r="X1048" i="38" l="1"/>
  <c r="O1048" i="38"/>
  <c r="Y1048" i="38" s="1"/>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H18" i="131"/>
  <c r="A1046" i="38"/>
  <c r="D1046" i="38"/>
  <c r="E1046" i="38"/>
  <c r="G1046" i="38"/>
  <c r="H1046" i="38"/>
  <c r="K1046" i="38"/>
  <c r="L1046" i="38" s="1"/>
  <c r="M1046" i="38"/>
  <c r="N1046" i="38" s="1"/>
  <c r="S1046" i="38"/>
  <c r="H47" i="131" l="1"/>
  <c r="J47" i="131"/>
  <c r="O1046" i="38"/>
  <c r="P1046" i="38"/>
  <c r="Z1046" i="38"/>
  <c r="H34" i="74"/>
  <c r="E5" i="38"/>
  <c r="G3" i="38"/>
  <c r="A1045" i="38"/>
  <c r="D1045" i="38"/>
  <c r="E1045" i="38"/>
  <c r="G1045" i="38"/>
  <c r="H1045" i="38"/>
  <c r="K1045" i="38"/>
  <c r="L1045" i="38" s="1"/>
  <c r="M1045" i="38"/>
  <c r="N1045" i="38" s="1"/>
  <c r="S1045" i="38"/>
  <c r="F35" i="129"/>
  <c r="J35" i="129" s="1"/>
  <c r="G35" i="129"/>
  <c r="F5" i="129"/>
  <c r="P1045" i="38" l="1"/>
  <c r="O1045" i="38"/>
  <c r="Z1045" i="38"/>
  <c r="F104" i="74"/>
  <c r="G104" i="74"/>
  <c r="H104"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6" i="25"/>
  <c r="G426" i="25"/>
  <c r="H426" i="25"/>
  <c r="F147" i="25"/>
  <c r="F205" i="58"/>
  <c r="G205" i="58"/>
  <c r="H205" i="58"/>
  <c r="F204" i="58"/>
  <c r="H204" i="58"/>
  <c r="G204" i="58"/>
  <c r="F54" i="58"/>
  <c r="F53" i="58"/>
  <c r="P966" i="38" l="1"/>
  <c r="O966" i="38"/>
  <c r="Z966" i="38"/>
  <c r="H29" i="131"/>
  <c r="F91" i="74"/>
  <c r="G91" i="74"/>
  <c r="H91"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K85" i="133"/>
  <c r="M85" i="133"/>
  <c r="M19" i="133"/>
  <c r="K19" i="133"/>
  <c r="F85" i="133"/>
  <c r="C19" i="133"/>
  <c r="H85" i="133"/>
  <c r="H19" i="133"/>
  <c r="F19"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M74" i="92"/>
  <c r="C74" i="92"/>
  <c r="F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F85" i="132"/>
  <c r="C19" i="132"/>
  <c r="H85" i="132"/>
  <c r="M19" i="132"/>
  <c r="H19" i="132"/>
  <c r="C85" i="132"/>
  <c r="K85" i="132"/>
  <c r="F19" i="132"/>
  <c r="K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85" i="131"/>
  <c r="F85" i="131"/>
  <c r="H19" i="131"/>
  <c r="H85" i="131"/>
  <c r="M19" i="131"/>
  <c r="F19" i="131"/>
  <c r="K85" i="131"/>
  <c r="M85" i="131"/>
  <c r="K19" i="131"/>
  <c r="C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M85" i="130"/>
  <c r="C19" i="130"/>
  <c r="M19" i="130"/>
  <c r="H85" i="130"/>
  <c r="F85" i="130"/>
  <c r="F19" i="130"/>
  <c r="H19" i="130"/>
  <c r="C85"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F19" i="129"/>
  <c r="F85" i="129"/>
  <c r="M19" i="129"/>
  <c r="K85" i="129"/>
  <c r="H19" i="129"/>
  <c r="C19" i="129"/>
  <c r="C85" i="129"/>
  <c r="H85"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H85" i="128"/>
  <c r="K85" i="128"/>
  <c r="H19" i="128"/>
  <c r="F85" i="128"/>
  <c r="M85" i="128"/>
  <c r="M19" i="128"/>
  <c r="F19" i="128"/>
  <c r="K19" i="128"/>
  <c r="C85"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F19" i="127"/>
  <c r="H85" i="127"/>
  <c r="C19" i="127"/>
  <c r="M85" i="127"/>
  <c r="K19" i="127"/>
  <c r="C85" i="127"/>
  <c r="F85" i="127"/>
  <c r="K85"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K19" i="126"/>
  <c r="H85" i="126"/>
  <c r="K85" i="126"/>
  <c r="F85" i="126"/>
  <c r="M19" i="126"/>
  <c r="C85" i="126"/>
  <c r="H19" i="126"/>
  <c r="F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85" i="125"/>
  <c r="H19" i="125"/>
  <c r="H85" i="125"/>
  <c r="K19" i="125"/>
  <c r="F19" i="125"/>
  <c r="M85" i="125"/>
  <c r="C85" i="125"/>
  <c r="K85" i="125"/>
  <c r="C19" i="125"/>
  <c r="M19" i="125"/>
  <c r="Z798" i="38" l="1"/>
  <c r="Q5" i="126"/>
  <c r="Q7" i="126"/>
  <c r="Q3" i="126"/>
  <c r="Q6" i="126" s="1"/>
  <c r="Q2" i="125"/>
  <c r="Q3" i="125" s="1"/>
  <c r="Q6" i="125" s="1"/>
  <c r="M66" i="125"/>
  <c r="Q10" i="125" s="1"/>
  <c r="J28" i="125" s="1"/>
  <c r="Q9" i="126"/>
  <c r="P797" i="38"/>
  <c r="O797" i="38"/>
  <c r="Z797" i="38"/>
  <c r="U797" i="38"/>
  <c r="G70" i="74"/>
  <c r="F70" i="74"/>
  <c r="H70"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3"/>
  <c r="F85" i="123"/>
  <c r="M85" i="123"/>
  <c r="M19" i="124"/>
  <c r="H85" i="123"/>
  <c r="H85" i="124"/>
  <c r="K85" i="124"/>
  <c r="H19" i="124"/>
  <c r="M19" i="123"/>
  <c r="F19" i="124"/>
  <c r="C85" i="123"/>
  <c r="K19" i="124"/>
  <c r="C19" i="123"/>
  <c r="K85" i="123"/>
  <c r="K19" i="123"/>
  <c r="M85" i="124"/>
  <c r="F19" i="123"/>
  <c r="C85" i="124"/>
  <c r="F85" i="124"/>
  <c r="C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72" i="25"/>
  <c r="G372" i="25"/>
  <c r="H372" i="25"/>
  <c r="F19" i="122"/>
  <c r="C19" i="122"/>
  <c r="M85" i="122"/>
  <c r="F85" i="122"/>
  <c r="K85" i="122"/>
  <c r="K19" i="122"/>
  <c r="H85" i="122"/>
  <c r="H19" i="122"/>
  <c r="C85" i="122"/>
  <c r="M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1"/>
  <c r="M19" i="120"/>
  <c r="C85" i="120"/>
  <c r="F85" i="121"/>
  <c r="H19" i="121"/>
  <c r="C85" i="121"/>
  <c r="M85" i="120"/>
  <c r="H85" i="121"/>
  <c r="K19" i="120"/>
  <c r="M19" i="121"/>
  <c r="C19" i="120"/>
  <c r="H85" i="120"/>
  <c r="F19" i="120"/>
  <c r="C19" i="121"/>
  <c r="M85" i="121"/>
  <c r="K85" i="121"/>
  <c r="K85" i="120"/>
  <c r="F85" i="120"/>
  <c r="K19" i="121"/>
  <c r="H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K85" i="119"/>
  <c r="H19" i="119"/>
  <c r="C85" i="119"/>
  <c r="F19" i="119"/>
  <c r="F85" i="119"/>
  <c r="C19" i="119"/>
  <c r="H85" i="119"/>
  <c r="M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H19" i="118"/>
  <c r="M85" i="118"/>
  <c r="K19" i="118"/>
  <c r="F85" i="118"/>
  <c r="C85" i="118"/>
  <c r="C19" i="118"/>
  <c r="H85" i="118"/>
  <c r="K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7" i="25"/>
  <c r="G367" i="25"/>
  <c r="H367" i="25"/>
  <c r="K85" i="25"/>
  <c r="F109" i="25"/>
  <c r="M85" i="117"/>
  <c r="H85" i="116"/>
  <c r="F85" i="116"/>
  <c r="C85" i="116"/>
  <c r="K19" i="117"/>
  <c r="C19" i="117"/>
  <c r="M19" i="117"/>
  <c r="H19" i="117"/>
  <c r="K85" i="117"/>
  <c r="C19" i="116"/>
  <c r="F19" i="117"/>
  <c r="C85" i="117"/>
  <c r="M85" i="116"/>
  <c r="K19" i="116"/>
  <c r="M19" i="116"/>
  <c r="F85" i="117"/>
  <c r="H85" i="117"/>
  <c r="F19" i="116"/>
  <c r="H19" i="116"/>
  <c r="K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K85" i="115"/>
  <c r="K19" i="115"/>
  <c r="H85" i="115"/>
  <c r="M85" i="115"/>
  <c r="C85" i="115"/>
  <c r="F19" i="115"/>
  <c r="M19" i="115"/>
  <c r="F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85" i="114"/>
  <c r="M19" i="114"/>
  <c r="C19" i="114"/>
  <c r="F19" i="114"/>
  <c r="K85" i="114"/>
  <c r="H19" i="114"/>
  <c r="K19" i="114"/>
  <c r="F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F85" i="112"/>
  <c r="H85" i="112"/>
  <c r="C85" i="113"/>
  <c r="M85" i="113"/>
  <c r="F19" i="113"/>
  <c r="K85" i="113"/>
  <c r="F85" i="113"/>
  <c r="C19" i="112"/>
  <c r="M19" i="112"/>
  <c r="C19" i="113"/>
  <c r="K19" i="113"/>
  <c r="M19" i="113"/>
  <c r="M85" i="112"/>
  <c r="K19" i="112"/>
  <c r="F19" i="112"/>
  <c r="H19" i="113"/>
  <c r="H19" i="112"/>
  <c r="H85" i="113"/>
  <c r="C85" i="112"/>
  <c r="K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1"/>
  <c r="K85" i="111"/>
  <c r="F19" i="110"/>
  <c r="F85" i="110"/>
  <c r="F85" i="111"/>
  <c r="C19" i="110"/>
  <c r="C85" i="110"/>
  <c r="M19" i="111"/>
  <c r="H19" i="111"/>
  <c r="M85" i="110"/>
  <c r="C19" i="111"/>
  <c r="K19" i="110"/>
  <c r="F19" i="111"/>
  <c r="H19" i="110"/>
  <c r="M85" i="111"/>
  <c r="M19" i="110"/>
  <c r="C85" i="111"/>
  <c r="K85" i="110"/>
  <c r="H85" i="110"/>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K19" i="109"/>
  <c r="F73" i="109"/>
  <c r="C73" i="109"/>
  <c r="C19" i="109"/>
  <c r="H19" i="109"/>
  <c r="K73" i="109"/>
  <c r="H73" i="109"/>
  <c r="M73" i="109"/>
  <c r="F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57" i="74"/>
  <c r="H57" i="74"/>
  <c r="G57"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23" i="108"/>
  <c r="C102" i="108"/>
  <c r="M102" i="108"/>
  <c r="H102" i="108"/>
  <c r="H23" i="108"/>
  <c r="F23" i="108"/>
  <c r="F102" i="108"/>
  <c r="K102" i="108"/>
  <c r="K23" i="108"/>
  <c r="C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19" i="107"/>
  <c r="M89" i="107"/>
  <c r="H89" i="107"/>
  <c r="K89" i="107"/>
  <c r="M19" i="107"/>
  <c r="F19" i="107"/>
  <c r="C19" i="107"/>
  <c r="C8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F19" i="106"/>
  <c r="K85" i="106"/>
  <c r="C85" i="106"/>
  <c r="F85" i="106"/>
  <c r="M19" i="106"/>
  <c r="H85" i="106"/>
  <c r="H19" i="106"/>
  <c r="M85" i="106"/>
  <c r="K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M19" i="47"/>
  <c r="H19" i="47"/>
  <c r="C19" i="47"/>
  <c r="H43" i="46"/>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91" i="105"/>
  <c r="C19" i="105"/>
  <c r="H91" i="105"/>
  <c r="C91" i="105"/>
  <c r="H19" i="105"/>
  <c r="M91" i="105"/>
  <c r="M19" i="105"/>
  <c r="K19" i="105"/>
  <c r="K91" i="105"/>
  <c r="F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8" i="25"/>
  <c r="H288" i="25"/>
  <c r="G288"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K19" i="104"/>
  <c r="M85" i="104"/>
  <c r="C85" i="104"/>
  <c r="H85" i="104"/>
  <c r="H19" i="104"/>
  <c r="M19" i="104"/>
  <c r="C19" i="104"/>
  <c r="F85"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M19" i="103"/>
  <c r="K91" i="103"/>
  <c r="H91" i="103"/>
  <c r="C91" i="103"/>
  <c r="H19" i="103"/>
  <c r="K19" i="103"/>
  <c r="C19" i="103"/>
  <c r="K19" i="89"/>
  <c r="M91" i="103"/>
  <c r="F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H19" i="102"/>
  <c r="K95" i="102"/>
  <c r="C95" i="102"/>
  <c r="F19" i="102"/>
  <c r="M19" i="102"/>
  <c r="C19" i="102"/>
  <c r="M95" i="102"/>
  <c r="K19" i="102"/>
  <c r="F95" i="102"/>
  <c r="H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K19" i="100"/>
  <c r="C85" i="100"/>
  <c r="F22" i="101"/>
  <c r="H22" i="101"/>
  <c r="M85" i="99"/>
  <c r="C90" i="101"/>
  <c r="K85" i="99"/>
  <c r="F19" i="99"/>
  <c r="H19" i="99"/>
  <c r="F85" i="100"/>
  <c r="C19" i="99"/>
  <c r="M22" i="101"/>
  <c r="K90" i="101"/>
  <c r="F90" i="101"/>
  <c r="K22" i="101"/>
  <c r="H85" i="99"/>
  <c r="C85" i="99"/>
  <c r="H19" i="100"/>
  <c r="M90" i="101"/>
  <c r="M19" i="100"/>
  <c r="C22" i="101"/>
  <c r="K19" i="99"/>
  <c r="F85" i="99"/>
  <c r="F19" i="100"/>
  <c r="K85" i="100"/>
  <c r="C19" i="100"/>
  <c r="H85" i="100"/>
  <c r="M19" i="99"/>
  <c r="H90" i="101"/>
  <c r="M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C85" i="98"/>
  <c r="C85" i="97"/>
  <c r="H19" i="97"/>
  <c r="M19" i="98"/>
  <c r="H85" i="98"/>
  <c r="F85" i="98"/>
  <c r="C19" i="97"/>
  <c r="M19" i="97"/>
  <c r="H85" i="97"/>
  <c r="C19" i="98"/>
  <c r="K29" i="88"/>
  <c r="K85" i="98"/>
  <c r="F19" i="97"/>
  <c r="K19" i="97"/>
  <c r="K85" i="97"/>
  <c r="H19" i="98"/>
  <c r="M85" i="97"/>
  <c r="F19" i="98"/>
  <c r="M85" i="98"/>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F19" i="96"/>
  <c r="K109" i="96"/>
  <c r="C109" i="96"/>
  <c r="M109" i="96"/>
  <c r="C19" i="96"/>
  <c r="H19" i="96"/>
  <c r="M19" i="96"/>
  <c r="K19" i="96"/>
  <c r="H109" i="96"/>
  <c r="F109" i="96"/>
  <c r="Q2" i="96" l="1"/>
  <c r="M90"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C85" i="95"/>
  <c r="F19" i="95"/>
  <c r="M85" i="95"/>
  <c r="K19" i="95"/>
  <c r="F85" i="95"/>
  <c r="C19" i="95"/>
  <c r="K85" i="95"/>
  <c r="M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H19" i="94"/>
  <c r="C85" i="94"/>
  <c r="F19" i="94"/>
  <c r="C19" i="94"/>
  <c r="M85" i="94"/>
  <c r="M19" i="94"/>
  <c r="K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113" i="93"/>
  <c r="C113" i="93"/>
  <c r="M113" i="93"/>
  <c r="H26" i="93"/>
  <c r="H113" i="93"/>
  <c r="F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C30" i="92"/>
  <c r="M30" i="92"/>
  <c r="F30" i="92"/>
  <c r="C19" i="91"/>
  <c r="H85" i="91"/>
  <c r="F19" i="47"/>
  <c r="F85" i="91"/>
  <c r="C85" i="91"/>
  <c r="F19" i="91"/>
  <c r="M19" i="91"/>
  <c r="K19" i="91"/>
  <c r="M85" i="91"/>
  <c r="H30" i="92"/>
  <c r="H19" i="91"/>
  <c r="K85"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F85" i="90"/>
  <c r="C85" i="90"/>
  <c r="H85" i="90"/>
  <c r="M19" i="90"/>
  <c r="C19" i="90"/>
  <c r="F19" i="90"/>
  <c r="H19" i="90"/>
  <c r="M85"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19" i="89"/>
  <c r="F85" i="89"/>
  <c r="H85" i="89"/>
  <c r="H18" i="51"/>
  <c r="M85" i="89"/>
  <c r="C85" i="89"/>
  <c r="K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M124" i="88"/>
  <c r="F85" i="87"/>
  <c r="M19" i="87"/>
  <c r="H124" i="88"/>
  <c r="F19" i="87"/>
  <c r="F29" i="88"/>
  <c r="F124" i="88"/>
  <c r="C19" i="87"/>
  <c r="M29" i="88"/>
  <c r="C85" i="87"/>
  <c r="K85" i="87"/>
  <c r="K19" i="87"/>
  <c r="C124" i="88"/>
  <c r="H85" i="87"/>
  <c r="H19" i="87"/>
  <c r="M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M95" i="86"/>
  <c r="C95" i="86"/>
  <c r="F25" i="86"/>
  <c r="K95" i="86"/>
  <c r="M25" i="86"/>
  <c r="C25" i="86"/>
  <c r="H25" i="86"/>
  <c r="F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K19" i="85"/>
  <c r="F85" i="85"/>
  <c r="F19" i="85"/>
  <c r="K85" i="85"/>
  <c r="H85" i="85"/>
  <c r="C19" i="85"/>
  <c r="M19" i="85"/>
  <c r="M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K19" i="83"/>
  <c r="C85" i="83"/>
  <c r="C110" i="84"/>
  <c r="F25" i="84"/>
  <c r="M110" i="84"/>
  <c r="H85" i="83"/>
  <c r="M25" i="84"/>
  <c r="H25" i="84"/>
  <c r="H19" i="83"/>
  <c r="F110" i="84"/>
  <c r="K110" i="84"/>
  <c r="F19" i="83"/>
  <c r="F85" i="83"/>
  <c r="M19" i="83"/>
  <c r="C19" i="83"/>
  <c r="C25" i="84"/>
  <c r="H110" i="84"/>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F19" i="82"/>
  <c r="K60" i="82"/>
  <c r="H35" i="74"/>
  <c r="C60" i="82"/>
  <c r="C35" i="74"/>
  <c r="H60" i="82"/>
  <c r="M19" i="82"/>
  <c r="M60" i="82"/>
  <c r="C19" i="82"/>
  <c r="M35" i="74"/>
  <c r="H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K96" i="31"/>
  <c r="K78" i="75"/>
  <c r="M78" i="75"/>
  <c r="C78" i="75"/>
  <c r="H78" i="75"/>
  <c r="M96" i="31"/>
  <c r="H96" i="31"/>
  <c r="F96" i="31"/>
  <c r="C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19" i="64"/>
  <c r="H85" i="64"/>
  <c r="H19" i="64"/>
  <c r="M85" i="64"/>
  <c r="K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M110" i="81"/>
  <c r="H30" i="81"/>
  <c r="C110" i="81"/>
  <c r="K110" i="81"/>
  <c r="H110" i="81"/>
  <c r="M3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K85" i="80"/>
  <c r="H19" i="80"/>
  <c r="C19" i="80"/>
  <c r="F19" i="80"/>
  <c r="M85" i="80"/>
  <c r="H85" i="80"/>
  <c r="C85" i="80"/>
  <c r="K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19" i="79"/>
  <c r="F19" i="79"/>
  <c r="K65" i="79"/>
  <c r="M65" i="79"/>
  <c r="K19" i="79"/>
  <c r="H19" i="79"/>
  <c r="M19" i="79"/>
  <c r="H65" i="79"/>
  <c r="F65" i="79"/>
  <c r="C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M85" i="78"/>
  <c r="F85" i="78"/>
  <c r="H19" i="78"/>
  <c r="F19" i="78"/>
  <c r="K85" i="78"/>
  <c r="C85" i="78"/>
  <c r="M19" i="78"/>
  <c r="H85" i="78"/>
  <c r="C19" i="78"/>
  <c r="K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H19" i="77"/>
  <c r="K89" i="77"/>
  <c r="C89" i="77"/>
  <c r="M89" i="77"/>
  <c r="M19" i="77"/>
  <c r="F19" i="77"/>
  <c r="C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K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F19" i="76"/>
  <c r="H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K93" i="68"/>
  <c r="F93" i="68"/>
  <c r="M93" i="68"/>
  <c r="C93" i="68"/>
  <c r="H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1" i="25"/>
  <c r="H971" i="25"/>
  <c r="C971" i="25"/>
  <c r="F947" i="25"/>
  <c r="F946" i="25"/>
  <c r="F945" i="25"/>
  <c r="F944" i="25"/>
  <c r="F943" i="25"/>
  <c r="F942" i="25"/>
  <c r="F941"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F853" i="25"/>
  <c r="F852" i="25"/>
  <c r="F851" i="25"/>
  <c r="K850"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72" i="25"/>
  <c r="F972" i="25"/>
  <c r="H972" i="25"/>
  <c r="C972" i="25"/>
  <c r="M972" i="25"/>
  <c r="O364" i="38" l="1"/>
  <c r="Z364" i="38"/>
  <c r="N363" i="38"/>
  <c r="F971" i="25"/>
  <c r="K971" i="25"/>
  <c r="P363" i="38"/>
  <c r="O363" i="38" l="1"/>
  <c r="Z363" i="38"/>
  <c r="M708" i="25"/>
  <c r="Q10" i="25" s="1"/>
  <c r="E362" i="38"/>
  <c r="H362" i="38"/>
  <c r="K362" i="38"/>
  <c r="M362" i="38"/>
  <c r="U362" i="38" s="1"/>
  <c r="S362" i="38"/>
  <c r="K442" i="25" l="1"/>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H454" i="25"/>
  <c r="G454" i="25"/>
  <c r="H453" i="25"/>
  <c r="G453" i="25"/>
  <c r="H452" i="25"/>
  <c r="G452" i="25"/>
  <c r="H451" i="25"/>
  <c r="G451" i="25"/>
  <c r="H450" i="25"/>
  <c r="G450" i="25"/>
  <c r="H449" i="25"/>
  <c r="G449"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H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56" i="49"/>
  <c r="H19" i="34"/>
  <c r="M292" i="58"/>
  <c r="M86" i="53"/>
  <c r="F51" i="54"/>
  <c r="F86" i="53"/>
  <c r="H19" i="71"/>
  <c r="M19" i="45"/>
  <c r="K19" i="75"/>
  <c r="F19" i="54"/>
  <c r="K72" i="59"/>
  <c r="M19" i="55"/>
  <c r="C65" i="71"/>
  <c r="F94" i="52"/>
  <c r="K100" i="34"/>
  <c r="K292" i="58"/>
  <c r="M19" i="63"/>
  <c r="K23" i="57"/>
  <c r="H63" i="66"/>
  <c r="K19" i="73"/>
  <c r="M19" i="66"/>
  <c r="C292" i="58"/>
  <c r="H451" i="17"/>
  <c r="M100" i="34"/>
  <c r="M77" i="70"/>
  <c r="C25" i="31"/>
  <c r="K19" i="3"/>
  <c r="K63" i="66"/>
  <c r="C63" i="66"/>
  <c r="K19" i="53"/>
  <c r="K19" i="50"/>
  <c r="K55" i="50"/>
  <c r="M19" i="71"/>
  <c r="K65" i="71"/>
  <c r="M19" i="53"/>
  <c r="C19" i="72"/>
  <c r="F19" i="59"/>
  <c r="M19" i="34"/>
  <c r="C81" i="61"/>
  <c r="M213" i="57"/>
  <c r="F81" i="61"/>
  <c r="M451" i="17"/>
  <c r="C72" i="59"/>
  <c r="H121" i="45"/>
  <c r="F19" i="75"/>
  <c r="H19" i="59"/>
  <c r="C19" i="66"/>
  <c r="F90" i="72"/>
  <c r="F292" i="58"/>
  <c r="H86" i="53"/>
  <c r="C75" i="41"/>
  <c r="M19" i="50"/>
  <c r="F19" i="69"/>
  <c r="C121" i="45"/>
  <c r="H77" i="70"/>
  <c r="C65" i="63"/>
  <c r="F19" i="45"/>
  <c r="K19" i="52"/>
  <c r="F23" i="17"/>
  <c r="K213" i="57"/>
  <c r="F19" i="60"/>
  <c r="F85" i="64"/>
  <c r="H19" i="62"/>
  <c r="C19" i="45"/>
  <c r="H65" i="63"/>
  <c r="M19" i="72"/>
  <c r="H19" i="70"/>
  <c r="K67" i="60"/>
  <c r="M65" i="71"/>
  <c r="H25" i="31"/>
  <c r="K51" i="54"/>
  <c r="M90" i="72"/>
  <c r="K90" i="72"/>
  <c r="F19" i="63"/>
  <c r="C19" i="50"/>
  <c r="H81" i="61"/>
  <c r="H90" i="72"/>
  <c r="H19" i="75"/>
  <c r="C451" i="17"/>
  <c r="F156" i="49"/>
  <c r="H162" i="25"/>
  <c r="F19" i="55"/>
  <c r="C19" i="71"/>
  <c r="H19" i="52"/>
  <c r="M75" i="41"/>
  <c r="F162" i="25"/>
  <c r="F28" i="43"/>
  <c r="H213" i="57"/>
  <c r="C19" i="52"/>
  <c r="C23" i="57"/>
  <c r="M19" i="62"/>
  <c r="H19" i="60"/>
  <c r="H19" i="69"/>
  <c r="K25" i="31"/>
  <c r="M72" i="59"/>
  <c r="C213" i="57"/>
  <c r="H19" i="3"/>
  <c r="H19" i="41"/>
  <c r="M65" i="63"/>
  <c r="K18" i="51"/>
  <c r="F19" i="62"/>
  <c r="C19" i="68"/>
  <c r="F19" i="61"/>
  <c r="F451" i="17"/>
  <c r="H19" i="72"/>
  <c r="F19" i="72"/>
  <c r="M156" i="49"/>
  <c r="M81" i="61"/>
  <c r="M19" i="54"/>
  <c r="M67" i="60"/>
  <c r="M69" i="58"/>
  <c r="M19" i="68"/>
  <c r="K35" i="74"/>
  <c r="C77" i="70"/>
  <c r="K19" i="54"/>
  <c r="F75" i="41"/>
  <c r="H292" i="58"/>
  <c r="F65" i="71"/>
  <c r="M51" i="54"/>
  <c r="K19" i="63"/>
  <c r="H19" i="55"/>
  <c r="K19" i="68"/>
  <c r="M121" i="45"/>
  <c r="M19" i="3"/>
  <c r="F30" i="49"/>
  <c r="C30" i="49"/>
  <c r="F213" i="57"/>
  <c r="H55" i="50"/>
  <c r="M63" i="66"/>
  <c r="K19" i="66"/>
  <c r="H19" i="61"/>
  <c r="K451" i="17"/>
  <c r="K19" i="41"/>
  <c r="C19" i="3"/>
  <c r="M25" i="31"/>
  <c r="C19" i="34"/>
  <c r="C67" i="60"/>
  <c r="K19" i="62"/>
  <c r="K19" i="69"/>
  <c r="F67" i="60"/>
  <c r="C69" i="58"/>
  <c r="K19" i="55"/>
  <c r="H67" i="60"/>
  <c r="K19" i="71"/>
  <c r="H69" i="58"/>
  <c r="H51" i="54"/>
  <c r="C19" i="55"/>
  <c r="C94" i="52"/>
  <c r="F25" i="31"/>
  <c r="M19" i="73"/>
  <c r="C19" i="59"/>
  <c r="K86" i="53"/>
  <c r="C19" i="63"/>
  <c r="K69" i="58"/>
  <c r="F19" i="34"/>
  <c r="C51" i="54"/>
  <c r="M23" i="57"/>
  <c r="M18" i="51"/>
  <c r="C55" i="50"/>
  <c r="K23" i="17"/>
  <c r="H19" i="54"/>
  <c r="K19" i="61"/>
  <c r="K19" i="59"/>
  <c r="F19" i="52"/>
  <c r="K19" i="60"/>
  <c r="M19" i="52"/>
  <c r="H156" i="49"/>
  <c r="C19" i="62"/>
  <c r="K77" i="70"/>
  <c r="F19" i="70"/>
  <c r="M19" i="61"/>
  <c r="H65" i="71"/>
  <c r="H75" i="41"/>
  <c r="K19" i="72"/>
  <c r="F100" i="34"/>
  <c r="H19" i="66"/>
  <c r="C23" i="17"/>
  <c r="H23" i="17"/>
  <c r="C19" i="73"/>
  <c r="M19" i="69"/>
  <c r="M23" i="17"/>
  <c r="C100" i="34"/>
  <c r="C19" i="54"/>
  <c r="F19" i="71"/>
  <c r="C86" i="53"/>
  <c r="H19" i="63"/>
  <c r="H100" i="34"/>
  <c r="M19" i="59"/>
  <c r="H72" i="59"/>
  <c r="K19" i="70"/>
  <c r="F18" i="51"/>
  <c r="F19" i="68"/>
  <c r="M19" i="75"/>
  <c r="F19" i="64"/>
  <c r="C156" i="49"/>
  <c r="C19" i="60"/>
  <c r="K75" i="41"/>
  <c r="H19" i="50"/>
  <c r="C19" i="69"/>
  <c r="F55" i="50"/>
  <c r="H19" i="68"/>
  <c r="F19" i="73"/>
  <c r="K94" i="52"/>
  <c r="M19" i="60"/>
  <c r="C19" i="61"/>
  <c r="H19" i="73"/>
  <c r="M94" i="52"/>
  <c r="C19" i="64"/>
  <c r="F65" i="63"/>
  <c r="M19" i="41"/>
  <c r="H94" i="52"/>
  <c r="K19" i="34"/>
  <c r="F19" i="3"/>
  <c r="M19" i="70"/>
  <c r="M30" i="49"/>
  <c r="C19" i="70"/>
  <c r="F23" i="57"/>
  <c r="F121" i="45"/>
  <c r="F35" i="74"/>
  <c r="F69" i="58"/>
  <c r="F63" i="66"/>
  <c r="K81" i="61"/>
  <c r="F19" i="66"/>
  <c r="M55" i="50"/>
  <c r="C90" i="72"/>
  <c r="F77" i="70"/>
  <c r="C19" i="75"/>
  <c r="C19" i="41"/>
  <c r="H19" i="53"/>
  <c r="F72" i="59"/>
  <c r="K65" i="63"/>
  <c r="C85" i="64"/>
  <c r="F19" i="53"/>
  <c r="K121" i="45"/>
  <c r="F19" i="50"/>
  <c r="F19" i="41"/>
  <c r="C19" i="53"/>
  <c r="V1047" i="38" l="1"/>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J104"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47" i="38" l="1"/>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47" i="38" l="1"/>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<sst xmlns="http://schemas.openxmlformats.org/spreadsheetml/2006/main" count="9705" uniqueCount="1366">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</sst>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2"/>
      <tableStyleElement type="headerRow" dxfId="4221"/>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numCache>
            </c:numRef>
          </c:yVal>
          <c:smooth val="1"/>
        </c:ser>
        <c:dLbls>
          <c:showLegendKey val="0"/>
          <c:showVal val="0"/>
          <c:showCatName val="0"/>
          <c:showSerName val="0"/>
          <c:showPercent val="0"/>
          <c:showBubbleSize val="0"/>
        </c:dLbls>
        <c:axId val="400763536"/>
        <c:axId val="386140416"/>
      </c:scatterChart>
      <c:valAx>
        <c:axId val="400763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6140416"/>
        <c:crosses val="autoZero"/>
        <c:crossBetween val="midCat"/>
      </c:valAx>
      <c:valAx>
        <c:axId val="38614041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763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numCache>
            </c:numRef>
          </c:yVal>
          <c:smooth val="1"/>
        </c:ser>
        <c:dLbls>
          <c:showLegendKey val="0"/>
          <c:showVal val="0"/>
          <c:showCatName val="0"/>
          <c:showSerName val="0"/>
          <c:showPercent val="0"/>
          <c:showBubbleSize val="0"/>
        </c:dLbls>
        <c:axId val="212081368"/>
        <c:axId val="212080976"/>
      </c:scatterChart>
      <c:valAx>
        <c:axId val="212081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2080976"/>
        <c:crosses val="autoZero"/>
        <c:crossBetween val="midCat"/>
      </c:valAx>
      <c:valAx>
        <c:axId val="2120809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208136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numCache>
            </c:numRef>
          </c:yVal>
          <c:smooth val="1"/>
        </c:ser>
        <c:dLbls>
          <c:showLegendKey val="0"/>
          <c:showVal val="0"/>
          <c:showCatName val="0"/>
          <c:showSerName val="0"/>
          <c:showPercent val="0"/>
          <c:showBubbleSize val="0"/>
        </c:dLbls>
        <c:axId val="212080192"/>
        <c:axId val="212081760"/>
      </c:scatterChart>
      <c:valAx>
        <c:axId val="212080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2081760"/>
        <c:crosses val="autoZero"/>
        <c:crossBetween val="midCat"/>
      </c:valAx>
      <c:valAx>
        <c:axId val="2120817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2080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numCache>
            </c:numRef>
          </c:yVal>
          <c:smooth val="1"/>
        </c:ser>
        <c:dLbls>
          <c:showLegendKey val="0"/>
          <c:showVal val="0"/>
          <c:showCatName val="0"/>
          <c:showSerName val="0"/>
          <c:showPercent val="0"/>
          <c:showBubbleSize val="0"/>
        </c:dLbls>
        <c:axId val="422611232"/>
        <c:axId val="422610056"/>
      </c:scatterChart>
      <c:valAx>
        <c:axId val="422611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10056"/>
        <c:crosses val="autoZero"/>
        <c:crossBetween val="midCat"/>
      </c:valAx>
      <c:valAx>
        <c:axId val="4226100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11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numCache>
            </c:numRef>
          </c:yVal>
          <c:smooth val="1"/>
        </c:ser>
        <c:dLbls>
          <c:showLegendKey val="0"/>
          <c:showVal val="0"/>
          <c:showCatName val="0"/>
          <c:showSerName val="0"/>
          <c:showPercent val="0"/>
          <c:showBubbleSize val="0"/>
        </c:dLbls>
        <c:axId val="422605744"/>
        <c:axId val="422610448"/>
      </c:scatterChart>
      <c:valAx>
        <c:axId val="422605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10448"/>
        <c:crosses val="autoZero"/>
        <c:crossBetween val="midCat"/>
      </c:valAx>
      <c:valAx>
        <c:axId val="4226104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057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numCache>
            </c:numRef>
          </c:yVal>
          <c:smooth val="1"/>
        </c:ser>
        <c:dLbls>
          <c:showLegendKey val="0"/>
          <c:showVal val="0"/>
          <c:showCatName val="0"/>
          <c:showSerName val="0"/>
          <c:showPercent val="0"/>
          <c:showBubbleSize val="0"/>
        </c:dLbls>
        <c:axId val="422612408"/>
        <c:axId val="422608488"/>
      </c:scatterChart>
      <c:valAx>
        <c:axId val="422612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08488"/>
        <c:crosses val="autoZero"/>
        <c:crossBetween val="midCat"/>
      </c:valAx>
      <c:valAx>
        <c:axId val="42260848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12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numCache>
            </c:numRef>
          </c:yVal>
          <c:smooth val="1"/>
        </c:ser>
        <c:dLbls>
          <c:showLegendKey val="0"/>
          <c:showVal val="0"/>
          <c:showCatName val="0"/>
          <c:showSerName val="0"/>
          <c:showPercent val="0"/>
          <c:showBubbleSize val="0"/>
        </c:dLbls>
        <c:axId val="422606920"/>
        <c:axId val="422610840"/>
      </c:scatterChart>
      <c:valAx>
        <c:axId val="422606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10840"/>
        <c:crosses val="autoZero"/>
        <c:crossBetween val="midCat"/>
      </c:valAx>
      <c:valAx>
        <c:axId val="4226108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0692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numCache>
            </c:numRef>
          </c:yVal>
          <c:smooth val="1"/>
        </c:ser>
        <c:dLbls>
          <c:showLegendKey val="0"/>
          <c:showVal val="0"/>
          <c:showCatName val="0"/>
          <c:showSerName val="0"/>
          <c:showPercent val="0"/>
          <c:showBubbleSize val="0"/>
        </c:dLbls>
        <c:axId val="422608880"/>
        <c:axId val="422613192"/>
      </c:scatterChart>
      <c:valAx>
        <c:axId val="422608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13192"/>
        <c:crosses val="autoZero"/>
        <c:crossBetween val="midCat"/>
      </c:valAx>
      <c:valAx>
        <c:axId val="4226131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2608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numCache>
            </c:numRef>
          </c:val>
          <c:smooth val="0"/>
        </c:ser>
        <c:dLbls>
          <c:showLegendKey val="0"/>
          <c:showVal val="0"/>
          <c:showCatName val="0"/>
          <c:showSerName val="0"/>
          <c:showPercent val="0"/>
          <c:showBubbleSize val="0"/>
        </c:dLbls>
        <c:smooth val="0"/>
        <c:axId val="422609272"/>
        <c:axId val="422606528"/>
      </c:lineChart>
      <c:dateAx>
        <c:axId val="422609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06528"/>
        <c:crosses val="autoZero"/>
        <c:auto val="1"/>
        <c:lblOffset val="100"/>
        <c:baseTimeUnit val="days"/>
      </c:dateAx>
      <c:valAx>
        <c:axId val="42260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09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numCache>
            </c:numRef>
          </c:val>
          <c:smooth val="0"/>
        </c:ser>
        <c:dLbls>
          <c:showLegendKey val="0"/>
          <c:showVal val="0"/>
          <c:showCatName val="0"/>
          <c:showSerName val="0"/>
          <c:showPercent val="0"/>
          <c:showBubbleSize val="0"/>
        </c:dLbls>
        <c:smooth val="0"/>
        <c:axId val="422609664"/>
        <c:axId val="424154208"/>
      </c:lineChart>
      <c:dateAx>
        <c:axId val="422609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54208"/>
        <c:crosses val="autoZero"/>
        <c:auto val="1"/>
        <c:lblOffset val="100"/>
        <c:baseTimeUnit val="days"/>
      </c:dateAx>
      <c:valAx>
        <c:axId val="42415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0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4150680"/>
        <c:axId val="424155776"/>
      </c:lineChart>
      <c:dateAx>
        <c:axId val="4241506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4155776"/>
        <c:crosses val="autoZero"/>
        <c:auto val="1"/>
        <c:lblOffset val="100"/>
        <c:baseTimeUnit val="days"/>
      </c:dateAx>
      <c:valAx>
        <c:axId val="4241557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4150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24153032"/>
        <c:axId val="426314176"/>
      </c:lineChart>
      <c:dateAx>
        <c:axId val="424153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14176"/>
        <c:crosses val="autoZero"/>
        <c:auto val="1"/>
        <c:lblOffset val="100"/>
        <c:baseTimeUnit val="days"/>
      </c:dateAx>
      <c:valAx>
        <c:axId val="426314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153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26321624"/>
        <c:axId val="426317704"/>
      </c:lineChart>
      <c:dateAx>
        <c:axId val="42632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17704"/>
        <c:crosses val="autoZero"/>
        <c:auto val="1"/>
        <c:lblOffset val="100"/>
        <c:baseTimeUnit val="days"/>
      </c:dateAx>
      <c:valAx>
        <c:axId val="426317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2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26315744"/>
        <c:axId val="426318096"/>
      </c:lineChart>
      <c:dateAx>
        <c:axId val="426315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18096"/>
        <c:crosses val="autoZero"/>
        <c:auto val="1"/>
        <c:lblOffset val="100"/>
        <c:baseTimeUnit val="days"/>
      </c:dateAx>
      <c:valAx>
        <c:axId val="426318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1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26318880"/>
        <c:axId val="426316528"/>
      </c:lineChart>
      <c:dateAx>
        <c:axId val="426318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16528"/>
        <c:crosses val="autoZero"/>
        <c:auto val="1"/>
        <c:lblOffset val="100"/>
        <c:baseTimeUnit val="days"/>
      </c:dateAx>
      <c:valAx>
        <c:axId val="42631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18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26319664"/>
        <c:axId val="426320448"/>
      </c:lineChart>
      <c:dateAx>
        <c:axId val="42631966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320448"/>
        <c:crosses val="autoZero"/>
        <c:auto val="1"/>
        <c:lblOffset val="100"/>
        <c:baseTimeUnit val="days"/>
      </c:dateAx>
      <c:valAx>
        <c:axId val="4263204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319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31583760"/>
        <c:axId val="431582976"/>
      </c:lineChart>
      <c:dateAx>
        <c:axId val="43158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82976"/>
        <c:crosses val="autoZero"/>
        <c:auto val="1"/>
        <c:lblOffset val="100"/>
        <c:baseTimeUnit val="days"/>
      </c:dateAx>
      <c:valAx>
        <c:axId val="4315829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83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31579840"/>
        <c:axId val="431578272"/>
      </c:lineChart>
      <c:dateAx>
        <c:axId val="43157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78272"/>
        <c:crosses val="autoZero"/>
        <c:auto val="1"/>
        <c:lblOffset val="100"/>
        <c:baseTimeUnit val="days"/>
      </c:dateAx>
      <c:valAx>
        <c:axId val="431578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7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numCache>
            </c:numRef>
          </c:val>
          <c:smooth val="0"/>
        </c:ser>
        <c:dLbls>
          <c:showLegendKey val="0"/>
          <c:showVal val="0"/>
          <c:showCatName val="0"/>
          <c:showSerName val="0"/>
          <c:showPercent val="0"/>
          <c:showBubbleSize val="0"/>
        </c:dLbls>
        <c:smooth val="0"/>
        <c:axId val="431576704"/>
        <c:axId val="431577880"/>
      </c:lineChart>
      <c:dateAx>
        <c:axId val="43157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77880"/>
        <c:crosses val="autoZero"/>
        <c:auto val="1"/>
        <c:lblOffset val="100"/>
        <c:baseTimeUnit val="days"/>
      </c:dateAx>
      <c:valAx>
        <c:axId val="431577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7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numCache>
            </c:numRef>
          </c:val>
          <c:smooth val="0"/>
        </c:ser>
        <c:dLbls>
          <c:showLegendKey val="0"/>
          <c:showVal val="0"/>
          <c:showCatName val="0"/>
          <c:showSerName val="0"/>
          <c:showPercent val="0"/>
          <c:showBubbleSize val="0"/>
        </c:dLbls>
        <c:smooth val="0"/>
        <c:axId val="431581016"/>
        <c:axId val="431580232"/>
      </c:lineChart>
      <c:dateAx>
        <c:axId val="43158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80232"/>
        <c:crosses val="autoZero"/>
        <c:auto val="1"/>
        <c:lblOffset val="100"/>
        <c:baseTimeUnit val="days"/>
      </c:dateAx>
      <c:valAx>
        <c:axId val="431580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8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1580624"/>
        <c:axId val="431577488"/>
      </c:lineChart>
      <c:dateAx>
        <c:axId val="4315806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77488"/>
        <c:crosses val="autoZero"/>
        <c:auto val="1"/>
        <c:lblOffset val="100"/>
        <c:baseTimeUnit val="days"/>
      </c:dateAx>
      <c:valAx>
        <c:axId val="4315774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580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1364456"/>
        <c:axId val="431367984"/>
      </c:lineChart>
      <c:dateAx>
        <c:axId val="431364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7984"/>
        <c:crosses val="autoZero"/>
        <c:auto val="1"/>
        <c:lblOffset val="100"/>
        <c:baseTimeUnit val="days"/>
      </c:dateAx>
      <c:valAx>
        <c:axId val="431367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4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1369160"/>
        <c:axId val="431367200"/>
      </c:lineChart>
      <c:dateAx>
        <c:axId val="431369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7200"/>
        <c:crosses val="autoZero"/>
        <c:auto val="1"/>
        <c:lblOffset val="100"/>
        <c:baseTimeUnit val="days"/>
      </c:dateAx>
      <c:valAx>
        <c:axId val="43136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9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1370728"/>
        <c:axId val="431367592"/>
      </c:lineChart>
      <c:dateAx>
        <c:axId val="431370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7592"/>
        <c:crosses val="autoZero"/>
        <c:auto val="1"/>
        <c:lblOffset val="100"/>
        <c:baseTimeUnit val="days"/>
      </c:dateAx>
      <c:valAx>
        <c:axId val="4313675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70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1368376"/>
        <c:axId val="431368768"/>
      </c:lineChart>
      <c:dateAx>
        <c:axId val="431368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8768"/>
        <c:crosses val="autoZero"/>
        <c:auto val="1"/>
        <c:lblOffset val="100"/>
        <c:baseTimeUnit val="days"/>
      </c:dateAx>
      <c:valAx>
        <c:axId val="431368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31369552"/>
        <c:axId val="431365632"/>
      </c:lineChart>
      <c:dateAx>
        <c:axId val="43136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5632"/>
        <c:crosses val="autoZero"/>
        <c:auto val="1"/>
        <c:lblOffset val="100"/>
        <c:baseTimeUnit val="days"/>
      </c:dateAx>
      <c:valAx>
        <c:axId val="431365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31366416"/>
        <c:axId val="426314568"/>
      </c:lineChart>
      <c:dateAx>
        <c:axId val="431366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14568"/>
        <c:crosses val="autoZero"/>
        <c:auto val="1"/>
        <c:lblOffset val="100"/>
        <c:baseTimeUnit val="days"/>
      </c:dateAx>
      <c:valAx>
        <c:axId val="426314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6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6343176"/>
        <c:axId val="436344352"/>
      </c:lineChart>
      <c:dateAx>
        <c:axId val="4363431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4352"/>
        <c:crosses val="autoZero"/>
        <c:auto val="1"/>
        <c:lblOffset val="100"/>
        <c:baseTimeUnit val="days"/>
      </c:dateAx>
      <c:valAx>
        <c:axId val="43634435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3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6341608"/>
        <c:axId val="436340040"/>
      </c:lineChart>
      <c:dateAx>
        <c:axId val="436341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0040"/>
        <c:crosses val="autoZero"/>
        <c:auto val="1"/>
        <c:lblOffset val="100"/>
        <c:baseTimeUnit val="days"/>
      </c:dateAx>
      <c:valAx>
        <c:axId val="4363400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1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6345920"/>
        <c:axId val="436343568"/>
      </c:lineChart>
      <c:dateAx>
        <c:axId val="436345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3568"/>
        <c:crosses val="autoZero"/>
        <c:auto val="1"/>
        <c:lblOffset val="100"/>
        <c:baseTimeUnit val="days"/>
      </c:dateAx>
      <c:valAx>
        <c:axId val="436343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5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36341216"/>
        <c:axId val="436344744"/>
      </c:lineChart>
      <c:dateAx>
        <c:axId val="436341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4744"/>
        <c:crosses val="autoZero"/>
        <c:auto val="1"/>
        <c:lblOffset val="100"/>
        <c:baseTimeUnit val="days"/>
      </c:dateAx>
      <c:valAx>
        <c:axId val="43634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1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36346312"/>
        <c:axId val="436343960"/>
      </c:lineChart>
      <c:dateAx>
        <c:axId val="43634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3960"/>
        <c:crosses val="autoZero"/>
        <c:auto val="1"/>
        <c:lblOffset val="100"/>
        <c:baseTimeUnit val="days"/>
      </c:dateAx>
      <c:valAx>
        <c:axId val="43634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4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36663584"/>
        <c:axId val="436659272"/>
      </c:lineChart>
      <c:dateAx>
        <c:axId val="43666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59272"/>
        <c:crosses val="autoZero"/>
        <c:auto val="1"/>
        <c:lblOffset val="100"/>
        <c:baseTimeUnit val="days"/>
      </c:dateAx>
      <c:valAx>
        <c:axId val="4366592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63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36657704"/>
        <c:axId val="436661624"/>
      </c:lineChart>
      <c:dateAx>
        <c:axId val="43665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61624"/>
        <c:crosses val="autoZero"/>
        <c:auto val="1"/>
        <c:lblOffset val="100"/>
        <c:baseTimeUnit val="days"/>
      </c:dateAx>
      <c:valAx>
        <c:axId val="436661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57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numCache>
            </c:numRef>
          </c:val>
          <c:smooth val="0"/>
        </c:ser>
        <c:dLbls>
          <c:showLegendKey val="0"/>
          <c:showVal val="0"/>
          <c:showCatName val="0"/>
          <c:showSerName val="0"/>
          <c:showPercent val="0"/>
          <c:showBubbleSize val="0"/>
        </c:dLbls>
        <c:marker val="1"/>
        <c:smooth val="0"/>
        <c:axId val="436660056"/>
        <c:axId val="436663976"/>
      </c:lineChart>
      <c:dateAx>
        <c:axId val="43666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63976"/>
        <c:crosses val="autoZero"/>
        <c:auto val="1"/>
        <c:lblOffset val="100"/>
        <c:baseTimeUnit val="days"/>
      </c:dateAx>
      <c:valAx>
        <c:axId val="43666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600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numCache>
            </c:numRef>
          </c:val>
          <c:smooth val="0"/>
        </c:ser>
        <c:dLbls>
          <c:showLegendKey val="0"/>
          <c:showVal val="0"/>
          <c:showCatName val="0"/>
          <c:showSerName val="0"/>
          <c:showPercent val="0"/>
          <c:showBubbleSize val="0"/>
        </c:dLbls>
        <c:marker val="1"/>
        <c:smooth val="0"/>
        <c:axId val="436662408"/>
        <c:axId val="436656920"/>
      </c:lineChart>
      <c:dateAx>
        <c:axId val="436662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56920"/>
        <c:crosses val="autoZero"/>
        <c:auto val="1"/>
        <c:lblOffset val="100"/>
        <c:baseTimeUnit val="days"/>
      </c:dateAx>
      <c:valAx>
        <c:axId val="43665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62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6658096"/>
        <c:axId val="439762384"/>
      </c:lineChart>
      <c:dateAx>
        <c:axId val="436658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62384"/>
        <c:crosses val="autoZero"/>
        <c:auto val="1"/>
        <c:lblOffset val="100"/>
        <c:baseTimeUnit val="days"/>
      </c:dateAx>
      <c:valAx>
        <c:axId val="43976238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580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9761992"/>
        <c:axId val="439763952"/>
      </c:lineChart>
      <c:dateAx>
        <c:axId val="439761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63952"/>
        <c:crosses val="autoZero"/>
        <c:auto val="1"/>
        <c:lblOffset val="100"/>
        <c:baseTimeUnit val="days"/>
      </c:dateAx>
      <c:valAx>
        <c:axId val="43976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619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39760032"/>
        <c:axId val="439763168"/>
      </c:lineChart>
      <c:dateAx>
        <c:axId val="439760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63168"/>
        <c:crosses val="autoZero"/>
        <c:auto val="1"/>
        <c:lblOffset val="100"/>
        <c:baseTimeUnit val="days"/>
      </c:dateAx>
      <c:valAx>
        <c:axId val="43976316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60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39758856"/>
        <c:axId val="439764736"/>
      </c:lineChart>
      <c:dateAx>
        <c:axId val="439758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64736"/>
        <c:crosses val="autoZero"/>
        <c:auto val="1"/>
        <c:lblOffset val="100"/>
        <c:baseTimeUnit val="days"/>
      </c:dateAx>
      <c:valAx>
        <c:axId val="43976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75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9757680"/>
        <c:axId val="440172520"/>
      </c:lineChart>
      <c:dateAx>
        <c:axId val="4397576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72520"/>
        <c:crosses val="autoZero"/>
        <c:auto val="1"/>
        <c:lblOffset val="100"/>
        <c:baseTimeUnit val="days"/>
      </c:dateAx>
      <c:valAx>
        <c:axId val="44017252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757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numCache>
            </c:numRef>
          </c:val>
          <c:smooth val="0"/>
        </c:ser>
        <c:dLbls>
          <c:showLegendKey val="0"/>
          <c:showVal val="0"/>
          <c:showCatName val="0"/>
          <c:showSerName val="0"/>
          <c:showPercent val="0"/>
          <c:showBubbleSize val="0"/>
        </c:dLbls>
        <c:marker val="1"/>
        <c:smooth val="0"/>
        <c:axId val="440172912"/>
        <c:axId val="440167816"/>
      </c:lineChart>
      <c:dateAx>
        <c:axId val="440172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67816"/>
        <c:crosses val="autoZero"/>
        <c:auto val="1"/>
        <c:lblOffset val="100"/>
        <c:baseTimeUnit val="days"/>
      </c:dateAx>
      <c:valAx>
        <c:axId val="440167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2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numCache>
            </c:numRef>
          </c:val>
          <c:smooth val="0"/>
        </c:ser>
        <c:dLbls>
          <c:showLegendKey val="0"/>
          <c:showVal val="0"/>
          <c:showCatName val="0"/>
          <c:showSerName val="0"/>
          <c:showPercent val="0"/>
          <c:showBubbleSize val="0"/>
        </c:dLbls>
        <c:marker val="1"/>
        <c:smooth val="0"/>
        <c:axId val="440173696"/>
        <c:axId val="440165856"/>
      </c:lineChart>
      <c:dateAx>
        <c:axId val="440173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65856"/>
        <c:crosses val="autoZero"/>
        <c:auto val="1"/>
        <c:lblOffset val="100"/>
        <c:baseTimeUnit val="days"/>
      </c:dateAx>
      <c:valAx>
        <c:axId val="44016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numCache>
            </c:numRef>
          </c:cat>
          <c:val>
            <c:numRef>
              <c:f>MRO!$D$166:$D$446</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numCache>
            </c:numRef>
          </c:cat>
          <c:val>
            <c:numRef>
              <c:f>MRO!$E$166:$E$446</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numCache>
            </c:numRef>
          </c:val>
          <c:smooth val="0"/>
        </c:ser>
        <c:dLbls>
          <c:showLegendKey val="0"/>
          <c:showVal val="0"/>
          <c:showCatName val="0"/>
          <c:showSerName val="0"/>
          <c:showPercent val="0"/>
          <c:showBubbleSize val="0"/>
        </c:dLbls>
        <c:marker val="1"/>
        <c:smooth val="0"/>
        <c:axId val="440174872"/>
        <c:axId val="440166640"/>
      </c:lineChart>
      <c:dateAx>
        <c:axId val="440174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66640"/>
        <c:crosses val="autoZero"/>
        <c:auto val="1"/>
        <c:lblOffset val="100"/>
        <c:baseTimeUnit val="days"/>
      </c:dateAx>
      <c:valAx>
        <c:axId val="4401666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4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numCache>
            </c:numRef>
          </c:cat>
          <c:val>
            <c:numRef>
              <c:f>MRO!$K$166:$K$446</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numCache>
            </c:numRef>
          </c:val>
          <c:smooth val="0"/>
        </c:ser>
        <c:dLbls>
          <c:showLegendKey val="0"/>
          <c:showVal val="0"/>
          <c:showCatName val="0"/>
          <c:showSerName val="0"/>
          <c:showPercent val="0"/>
          <c:showBubbleSize val="0"/>
        </c:dLbls>
        <c:marker val="1"/>
        <c:smooth val="0"/>
        <c:axId val="440169384"/>
        <c:axId val="440177224"/>
      </c:lineChart>
      <c:dateAx>
        <c:axId val="440169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77224"/>
        <c:crosses val="autoZero"/>
        <c:auto val="1"/>
        <c:lblOffset val="100"/>
        <c:baseTimeUnit val="days"/>
      </c:dateAx>
      <c:valAx>
        <c:axId val="440177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169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40181144"/>
        <c:axId val="440179576"/>
      </c:lineChart>
      <c:catAx>
        <c:axId val="4401811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79576"/>
        <c:crosses val="autoZero"/>
        <c:auto val="1"/>
        <c:lblAlgn val="ctr"/>
        <c:lblOffset val="100"/>
        <c:noMultiLvlLbl val="0"/>
      </c:catAx>
      <c:valAx>
        <c:axId val="4401795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81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0180360"/>
        <c:axId val="439760424"/>
      </c:lineChart>
      <c:dateAx>
        <c:axId val="4401803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760424"/>
        <c:crosses val="autoZero"/>
        <c:auto val="1"/>
        <c:lblOffset val="100"/>
        <c:baseTimeUnit val="days"/>
      </c:dateAx>
      <c:valAx>
        <c:axId val="43976042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180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4169328"/>
        <c:axId val="504166584"/>
      </c:lineChart>
      <c:dateAx>
        <c:axId val="504169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166584"/>
        <c:crosses val="autoZero"/>
        <c:auto val="1"/>
        <c:lblOffset val="100"/>
        <c:baseTimeUnit val="days"/>
      </c:dateAx>
      <c:valAx>
        <c:axId val="5041665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169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04162272"/>
        <c:axId val="504170504"/>
      </c:lineChart>
      <c:dateAx>
        <c:axId val="504162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70504"/>
        <c:crosses val="autoZero"/>
        <c:auto val="1"/>
        <c:lblOffset val="100"/>
        <c:baseTimeUnit val="days"/>
      </c:dateAx>
      <c:valAx>
        <c:axId val="5041705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62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04170896"/>
        <c:axId val="504167760"/>
      </c:lineChart>
      <c:dateAx>
        <c:axId val="504170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67760"/>
        <c:crosses val="autoZero"/>
        <c:auto val="1"/>
        <c:lblOffset val="100"/>
        <c:baseTimeUnit val="days"/>
      </c:dateAx>
      <c:valAx>
        <c:axId val="50416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70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504172464"/>
        <c:axId val="504163056"/>
      </c:scatterChart>
      <c:valAx>
        <c:axId val="5041724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63056"/>
        <c:crosses val="autoZero"/>
        <c:crossBetween val="midCat"/>
      </c:valAx>
      <c:valAx>
        <c:axId val="504163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7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504168936"/>
        <c:axId val="504164232"/>
      </c:scatterChart>
      <c:valAx>
        <c:axId val="5041689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64232"/>
        <c:crosses val="autoZero"/>
        <c:crossBetween val="midCat"/>
      </c:valAx>
      <c:valAx>
        <c:axId val="504164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6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4175208"/>
        <c:axId val="504175992"/>
      </c:lineChart>
      <c:catAx>
        <c:axId val="504175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175992"/>
        <c:crosses val="autoZero"/>
        <c:auto val="1"/>
        <c:lblAlgn val="ctr"/>
        <c:lblOffset val="100"/>
        <c:noMultiLvlLbl val="0"/>
      </c:catAx>
      <c:valAx>
        <c:axId val="50417599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175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4172856"/>
        <c:axId val="504174424"/>
      </c:lineChart>
      <c:catAx>
        <c:axId val="504172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174424"/>
        <c:crosses val="autoZero"/>
        <c:auto val="1"/>
        <c:lblAlgn val="ctr"/>
        <c:lblOffset val="100"/>
        <c:noMultiLvlLbl val="0"/>
      </c:catAx>
      <c:valAx>
        <c:axId val="5041744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172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4502072"/>
        <c:axId val="504504424"/>
      </c:lineChart>
      <c:dateAx>
        <c:axId val="504502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4424"/>
        <c:crosses val="autoZero"/>
        <c:auto val="1"/>
        <c:lblOffset val="100"/>
        <c:baseTimeUnit val="days"/>
      </c:dateAx>
      <c:valAx>
        <c:axId val="504504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2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4500112"/>
        <c:axId val="504503248"/>
      </c:lineChart>
      <c:dateAx>
        <c:axId val="504500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3248"/>
        <c:crosses val="autoZero"/>
        <c:auto val="1"/>
        <c:lblOffset val="100"/>
        <c:baseTimeUnit val="days"/>
      </c:dateAx>
      <c:valAx>
        <c:axId val="504503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0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4499328"/>
        <c:axId val="504504032"/>
      </c:lineChart>
      <c:dateAx>
        <c:axId val="504499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4032"/>
        <c:crosses val="autoZero"/>
        <c:auto val="1"/>
        <c:lblOffset val="100"/>
        <c:baseTimeUnit val="days"/>
      </c:dateAx>
      <c:valAx>
        <c:axId val="50450403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499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4505600"/>
        <c:axId val="504502464"/>
      </c:lineChart>
      <c:dateAx>
        <c:axId val="504505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2464"/>
        <c:crosses val="autoZero"/>
        <c:auto val="1"/>
        <c:lblOffset val="100"/>
        <c:baseTimeUnit val="days"/>
      </c:dateAx>
      <c:valAx>
        <c:axId val="504502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5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04507560"/>
        <c:axId val="504499720"/>
      </c:lineChart>
      <c:dateAx>
        <c:axId val="504507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499720"/>
        <c:crosses val="autoZero"/>
        <c:auto val="1"/>
        <c:lblOffset val="100"/>
        <c:baseTimeUnit val="days"/>
      </c:dateAx>
      <c:valAx>
        <c:axId val="50449972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507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numCache>
            </c:numRef>
          </c:val>
          <c:smooth val="0"/>
        </c:ser>
        <c:dLbls>
          <c:showLegendKey val="0"/>
          <c:showVal val="0"/>
          <c:showCatName val="0"/>
          <c:showSerName val="0"/>
          <c:showPercent val="0"/>
          <c:showBubbleSize val="0"/>
        </c:dLbls>
        <c:smooth val="0"/>
        <c:axId val="504500504"/>
        <c:axId val="504508736"/>
      </c:lineChart>
      <c:dateAx>
        <c:axId val="504500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8736"/>
        <c:crosses val="autoZero"/>
        <c:auto val="1"/>
        <c:lblOffset val="100"/>
        <c:baseTimeUnit val="days"/>
      </c:dateAx>
      <c:valAx>
        <c:axId val="504508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0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numCache>
            </c:numRef>
          </c:val>
          <c:smooth val="0"/>
        </c:ser>
        <c:dLbls>
          <c:showLegendKey val="0"/>
          <c:showVal val="0"/>
          <c:showCatName val="0"/>
          <c:showSerName val="0"/>
          <c:showPercent val="0"/>
          <c:showBubbleSize val="0"/>
        </c:dLbls>
        <c:marker val="1"/>
        <c:smooth val="0"/>
        <c:axId val="504500896"/>
        <c:axId val="504501288"/>
      </c:lineChart>
      <c:dateAx>
        <c:axId val="504500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1288"/>
        <c:crosses val="autoZero"/>
        <c:auto val="1"/>
        <c:lblOffset val="100"/>
        <c:baseTimeUnit val="days"/>
      </c:dateAx>
      <c:valAx>
        <c:axId val="504501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00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4512264"/>
        <c:axId val="504512656"/>
      </c:lineChart>
      <c:dateAx>
        <c:axId val="504512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12656"/>
        <c:crosses val="autoZero"/>
        <c:auto val="1"/>
        <c:lblOffset val="100"/>
        <c:baseTimeUnit val="days"/>
      </c:dateAx>
      <c:valAx>
        <c:axId val="504512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12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4514224"/>
        <c:axId val="504513048"/>
      </c:lineChart>
      <c:dateAx>
        <c:axId val="50451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13048"/>
        <c:crosses val="autoZero"/>
        <c:auto val="1"/>
        <c:lblOffset val="100"/>
        <c:baseTimeUnit val="days"/>
      </c:dateAx>
      <c:valAx>
        <c:axId val="504513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51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5830720"/>
        <c:axId val="515835424"/>
      </c:lineChart>
      <c:dateAx>
        <c:axId val="5158307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5424"/>
        <c:crosses val="autoZero"/>
        <c:auto val="1"/>
        <c:lblOffset val="100"/>
        <c:baseTimeUnit val="days"/>
      </c:dateAx>
      <c:valAx>
        <c:axId val="51583542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0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5832288"/>
        <c:axId val="515829544"/>
      </c:lineChart>
      <c:dateAx>
        <c:axId val="515832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29544"/>
        <c:crosses val="autoZero"/>
        <c:auto val="1"/>
        <c:lblOffset val="100"/>
        <c:baseTimeUnit val="days"/>
      </c:dateAx>
      <c:valAx>
        <c:axId val="515829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2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5835816"/>
        <c:axId val="515836208"/>
      </c:lineChart>
      <c:dateAx>
        <c:axId val="515835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6208"/>
        <c:crosses val="autoZero"/>
        <c:auto val="1"/>
        <c:lblOffset val="100"/>
        <c:baseTimeUnit val="days"/>
      </c:dateAx>
      <c:valAx>
        <c:axId val="515836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5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515833072"/>
        <c:axId val="515829936"/>
      </c:lineChart>
      <c:dateAx>
        <c:axId val="515833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29936"/>
        <c:crosses val="autoZero"/>
        <c:auto val="1"/>
        <c:lblOffset val="100"/>
        <c:baseTimeUnit val="days"/>
      </c:dateAx>
      <c:valAx>
        <c:axId val="515829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3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515827584"/>
        <c:axId val="515836600"/>
      </c:lineChart>
      <c:dateAx>
        <c:axId val="515827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6600"/>
        <c:crosses val="autoZero"/>
        <c:auto val="1"/>
        <c:lblOffset val="100"/>
        <c:baseTimeUnit val="days"/>
      </c:dateAx>
      <c:valAx>
        <c:axId val="515836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2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numCache>
            </c:numRef>
          </c:yVal>
          <c:smooth val="0"/>
        </c:ser>
        <c:dLbls>
          <c:showLegendKey val="0"/>
          <c:showVal val="0"/>
          <c:showCatName val="0"/>
          <c:showSerName val="0"/>
          <c:showPercent val="0"/>
          <c:showBubbleSize val="0"/>
        </c:dLbls>
        <c:axId val="515837384"/>
        <c:axId val="515837776"/>
      </c:scatterChart>
      <c:valAx>
        <c:axId val="5158373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7776"/>
        <c:crosses val="autoZero"/>
        <c:crossBetween val="midCat"/>
      </c:valAx>
      <c:valAx>
        <c:axId val="51583777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738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numCache>
            </c:numRef>
          </c:yVal>
          <c:smooth val="0"/>
        </c:ser>
        <c:dLbls>
          <c:showLegendKey val="0"/>
          <c:showVal val="0"/>
          <c:showCatName val="0"/>
          <c:showSerName val="0"/>
          <c:showPercent val="0"/>
          <c:showBubbleSize val="0"/>
        </c:dLbls>
        <c:axId val="515825624"/>
        <c:axId val="515826016"/>
      </c:scatterChart>
      <c:valAx>
        <c:axId val="515825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26016"/>
        <c:crosses val="autoZero"/>
        <c:crossBetween val="midCat"/>
      </c:valAx>
      <c:valAx>
        <c:axId val="515826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256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5826408"/>
        <c:axId val="515826800"/>
      </c:lineChart>
      <c:dateAx>
        <c:axId val="515826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826800"/>
        <c:crosses val="autoZero"/>
        <c:auto val="1"/>
        <c:lblOffset val="100"/>
        <c:baseTimeUnit val="days"/>
      </c:dateAx>
      <c:valAx>
        <c:axId val="5158268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826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5831504"/>
        <c:axId val="515831896"/>
      </c:lineChart>
      <c:dateAx>
        <c:axId val="515831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1896"/>
        <c:crosses val="autoZero"/>
        <c:auto val="1"/>
        <c:lblOffset val="100"/>
        <c:baseTimeUnit val="days"/>
      </c:dateAx>
      <c:valAx>
        <c:axId val="51583189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1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5839736"/>
        <c:axId val="515838952"/>
      </c:lineChart>
      <c:dateAx>
        <c:axId val="51583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8952"/>
        <c:crosses val="autoZero"/>
        <c:auto val="1"/>
        <c:lblOffset val="100"/>
        <c:baseTimeUnit val="days"/>
      </c:dateAx>
      <c:valAx>
        <c:axId val="515838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83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5840912"/>
        <c:axId val="515838168"/>
      </c:lineChart>
      <c:catAx>
        <c:axId val="5158409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838168"/>
        <c:crosses val="autoZero"/>
        <c:auto val="1"/>
        <c:lblAlgn val="ctr"/>
        <c:lblOffset val="100"/>
        <c:noMultiLvlLbl val="0"/>
      </c:catAx>
      <c:valAx>
        <c:axId val="5158381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840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02" dataDxfId="1101">
  <autoFilter ref="O15:W26"/>
  <tableColumns count="9">
    <tableColumn id="1" name="Date" dataDxfId="1100"/>
    <tableColumn id="2" name="Quarter" dataDxfId="1099"/>
    <tableColumn id="3" name="Time" dataDxfId="1098"/>
    <tableColumn id="4" name="EPS estimate" dataDxfId="1097"/>
    <tableColumn id="5" name="EPS Actual" dataDxfId="1096"/>
    <tableColumn id="6" name="Sales Estiamte (B)" dataDxfId="1095"/>
    <tableColumn id="7" name="Sales Actual (B)" dataDxfId="1094"/>
    <tableColumn id="8" name="Guidance" dataDxfId="1093"/>
    <tableColumn id="9" name="Reaction" dataDxfId="109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51"/>
      <c r="C2" s="51"/>
      <c r="D2" s="694"/>
      <c r="E2" s="22" t="s">
        <v>50</v>
      </c>
      <c r="F2" s="2">
        <v>13.69</v>
      </c>
      <c r="G2" s="2">
        <v>10.089132727272723</v>
      </c>
      <c r="H2">
        <v>5500</v>
      </c>
      <c r="I2" s="2">
        <v>75295</v>
      </c>
      <c r="J2" s="2">
        <v>55490.229999999974</v>
      </c>
      <c r="K2" s="2">
        <v>19804.770000000019</v>
      </c>
      <c r="L2" s="131">
        <v>0.35690553093760879</v>
      </c>
      <c r="M2" s="2">
        <v>34420.341000001645</v>
      </c>
      <c r="N2">
        <v>5500</v>
      </c>
      <c r="O2" t="s">
        <v>1361</v>
      </c>
      <c r="P2" s="131">
        <v>1.4609203798392988E-2</v>
      </c>
      <c r="Q2" s="131">
        <v>-2.5999999999999999E-3</v>
      </c>
      <c r="R2" s="2">
        <v>21.730158730158728</v>
      </c>
      <c r="S2" s="29">
        <v>43471</v>
      </c>
      <c r="W2" s="876"/>
      <c r="X2" s="646"/>
      <c r="Y2" s="876"/>
    </row>
    <row r="3" spans="1:33" ht="21.95" customHeight="1" x14ac:dyDescent="0.25">
      <c r="A3" s="50"/>
      <c r="B3" s="50"/>
      <c r="C3" s="51"/>
      <c r="D3"/>
      <c r="E3" s="22" t="s">
        <v>870</v>
      </c>
      <c r="F3" s="2">
        <v>31.63</v>
      </c>
      <c r="G3" s="2">
        <v>51.803616666666663</v>
      </c>
      <c r="H3">
        <v>600</v>
      </c>
      <c r="I3" s="2">
        <v>18978</v>
      </c>
      <c r="J3" s="2">
        <v>31082.17</v>
      </c>
      <c r="K3" s="2">
        <v>-12104.169999999998</v>
      </c>
      <c r="L3" s="131">
        <v>-0.38942486962782841</v>
      </c>
      <c r="M3" s="2">
        <v>-12104.169999999998</v>
      </c>
      <c r="N3">
        <v>600</v>
      </c>
      <c r="O3" t="s">
        <v>1362</v>
      </c>
      <c r="P3" s="131">
        <v>7.9038887132469177E-2</v>
      </c>
      <c r="Q3" s="131">
        <v>0.13439999999999999</v>
      </c>
      <c r="R3" s="2">
        <v>11.256227758007118</v>
      </c>
      <c r="S3" s="29">
        <v>43471</v>
      </c>
      <c r="W3" s="876"/>
      <c r="X3" s="646"/>
      <c r="Y3" s="876"/>
    </row>
    <row r="4" spans="1:33" ht="21.95" customHeight="1" x14ac:dyDescent="0.25">
      <c r="A4" s="50"/>
      <c r="B4" s="50"/>
      <c r="C4" s="51"/>
      <c r="D4"/>
      <c r="E4" s="22" t="s">
        <v>311</v>
      </c>
      <c r="F4" s="2">
        <v>10.14</v>
      </c>
      <c r="G4" s="2">
        <v>12.109816666666674</v>
      </c>
      <c r="H4">
        <v>1800</v>
      </c>
      <c r="I4" s="2">
        <v>18252</v>
      </c>
      <c r="J4" s="2">
        <v>21797.670000000013</v>
      </c>
      <c r="K4" s="2">
        <v>-3545.6700000000128</v>
      </c>
      <c r="L4" s="131">
        <v>-0.16266279836331179</v>
      </c>
      <c r="M4" s="2">
        <v>-3260.700000000008</v>
      </c>
      <c r="N4">
        <v>1600</v>
      </c>
      <c r="O4" t="s">
        <v>1363</v>
      </c>
      <c r="P4" s="131">
        <v>0</v>
      </c>
      <c r="Q4" s="131">
        <v>-4.8999999999999998E-3</v>
      </c>
      <c r="R4" s="2">
        <v>4.1387755102040815</v>
      </c>
      <c r="S4" s="29">
        <v>43345</v>
      </c>
      <c r="W4" s="876"/>
      <c r="X4" s="646"/>
      <c r="Y4" s="876"/>
    </row>
    <row r="5" spans="1:33" ht="21.95" customHeight="1" x14ac:dyDescent="0.25">
      <c r="A5" s="50"/>
      <c r="B5" s="50"/>
      <c r="C5" s="50"/>
      <c r="D5"/>
      <c r="E5" s="22" t="s">
        <v>1339</v>
      </c>
      <c r="F5" s="2">
        <v>171.01</v>
      </c>
      <c r="G5" s="2">
        <v>196.64137500000001</v>
      </c>
      <c r="H5">
        <v>80</v>
      </c>
      <c r="I5" s="2">
        <v>13680.8</v>
      </c>
      <c r="J5" s="2">
        <v>15731.310000000001</v>
      </c>
      <c r="K5" s="2">
        <v>-2050.510000000002</v>
      </c>
      <c r="L5" s="131">
        <v>-0.13034578811300532</v>
      </c>
      <c r="M5" s="2">
        <v>-2050.510000000002</v>
      </c>
      <c r="N5">
        <v>40</v>
      </c>
      <c r="Q5" s="131">
        <v>0.14199999999999999</v>
      </c>
      <c r="S5" s="29">
        <v>43631</v>
      </c>
      <c r="W5" s="876"/>
      <c r="X5" s="646"/>
      <c r="Y5" s="876"/>
      <c r="Z5" s="646"/>
      <c r="AC5"/>
      <c r="AD5"/>
      <c r="AE5"/>
      <c r="AF5"/>
      <c r="AG5"/>
    </row>
    <row r="6" spans="1:33" ht="21.95" customHeight="1" x14ac:dyDescent="0.25">
      <c r="A6" s="51"/>
      <c r="B6" s="51"/>
      <c r="C6" s="51"/>
      <c r="D6"/>
      <c r="E6" s="22" t="s">
        <v>1190</v>
      </c>
      <c r="F6" s="2">
        <v>42.97</v>
      </c>
      <c r="G6" s="2">
        <v>43.714833333333374</v>
      </c>
      <c r="H6">
        <v>300</v>
      </c>
      <c r="I6" s="2">
        <v>12891</v>
      </c>
      <c r="J6" s="2">
        <v>13114.450000000012</v>
      </c>
      <c r="K6" s="2">
        <v>-223.45000000001164</v>
      </c>
      <c r="L6" s="131">
        <v>-1.7038457579236055E-2</v>
      </c>
      <c r="M6" s="2">
        <v>-223.45000000001164</v>
      </c>
      <c r="N6">
        <v>300</v>
      </c>
      <c r="O6" t="s">
        <v>1363</v>
      </c>
      <c r="P6" s="131">
        <v>4.2355131487084016E-2</v>
      </c>
      <c r="Q6" s="131">
        <v>-7.7000000000000002E-3</v>
      </c>
      <c r="R6" s="2">
        <v>9.3413043478260871</v>
      </c>
      <c r="S6" s="29">
        <v>43423</v>
      </c>
      <c r="W6" s="876"/>
      <c r="X6" s="646"/>
      <c r="Y6" s="876"/>
      <c r="Z6" s="876"/>
    </row>
    <row r="7" spans="1:33" ht="21.95" customHeight="1" x14ac:dyDescent="0.25">
      <c r="A7" s="50"/>
      <c r="B7" s="50"/>
      <c r="C7" s="51"/>
      <c r="D7"/>
      <c r="E7" s="22" t="s">
        <v>219</v>
      </c>
      <c r="F7" s="2">
        <v>21.66</v>
      </c>
      <c r="G7" s="2">
        <v>7.7154399999999441</v>
      </c>
      <c r="H7">
        <v>500</v>
      </c>
      <c r="I7" s="2">
        <v>10830</v>
      </c>
      <c r="J7" s="2">
        <v>3857.7199999999721</v>
      </c>
      <c r="K7" s="2">
        <v>6972.2800000000279</v>
      </c>
      <c r="L7" s="131">
        <v>1.8073577138828321</v>
      </c>
      <c r="M7" s="2">
        <v>8424.5400000000263</v>
      </c>
      <c r="N7">
        <v>500</v>
      </c>
      <c r="O7" t="s">
        <v>1364</v>
      </c>
      <c r="P7" s="131">
        <v>4.6168051708217915E-3</v>
      </c>
      <c r="Q7" s="131">
        <v>-1.49E-2</v>
      </c>
      <c r="R7" s="2">
        <v>12.377142857142857</v>
      </c>
      <c r="S7" s="29">
        <v>43421</v>
      </c>
      <c r="W7" s="876"/>
      <c r="X7" s="646"/>
      <c r="Y7" s="876"/>
    </row>
    <row r="8" spans="1:33" ht="21.95" customHeight="1" x14ac:dyDescent="0.25">
      <c r="A8" s="50"/>
      <c r="B8" s="50"/>
      <c r="C8" s="51"/>
      <c r="D8"/>
      <c r="E8" s="22" t="s">
        <v>1344</v>
      </c>
      <c r="F8" s="2">
        <v>23.79</v>
      </c>
      <c r="G8" s="2">
        <v>22.521475000000006</v>
      </c>
      <c r="H8">
        <v>400</v>
      </c>
      <c r="I8" s="2">
        <v>9516</v>
      </c>
      <c r="J8" s="2">
        <v>9008.590000000002</v>
      </c>
      <c r="K8" s="2">
        <v>507.40999999999622</v>
      </c>
      <c r="L8" s="131">
        <v>5.6325129681781182E-2</v>
      </c>
      <c r="M8" s="2">
        <v>507.40999999999622</v>
      </c>
      <c r="N8">
        <v>400</v>
      </c>
      <c r="Q8" s="131">
        <v>-5.1999999999999998E-3</v>
      </c>
      <c r="T8" s="48"/>
      <c r="W8" s="876"/>
      <c r="X8" s="646"/>
      <c r="Y8" s="876"/>
    </row>
    <row r="9" spans="1:33" ht="21.95" customHeight="1" x14ac:dyDescent="0.25">
      <c r="A9" s="50"/>
      <c r="B9" s="50"/>
      <c r="C9" s="51"/>
      <c r="D9"/>
      <c r="E9" s="22" t="s">
        <v>663</v>
      </c>
      <c r="F9" s="2">
        <v>66.27</v>
      </c>
      <c r="G9" s="2">
        <v>51.96220000000001</v>
      </c>
      <c r="H9">
        <v>100</v>
      </c>
      <c r="I9" s="2">
        <v>6627</v>
      </c>
      <c r="J9" s="2">
        <v>5196.2200000000012</v>
      </c>
      <c r="K9" s="2">
        <v>1430.7799999999988</v>
      </c>
      <c r="L9" s="131">
        <v>0.27535015838436372</v>
      </c>
      <c r="M9" s="2">
        <v>2471.4999999999927</v>
      </c>
      <c r="N9">
        <v>100</v>
      </c>
      <c r="O9" t="s">
        <v>1342</v>
      </c>
      <c r="P9" s="131">
        <v>0</v>
      </c>
      <c r="Q9" s="131">
        <v>-3.3999999999999998E-3</v>
      </c>
      <c r="R9" s="2">
        <v>19.37719298245614</v>
      </c>
      <c r="T9" s="48"/>
      <c r="W9" s="876"/>
      <c r="X9" s="646"/>
      <c r="Y9" s="876"/>
    </row>
    <row r="10" spans="1:33" ht="21.95" customHeight="1" x14ac:dyDescent="0.25">
      <c r="A10" s="51"/>
      <c r="B10" s="51"/>
      <c r="C10" s="51"/>
      <c r="D10"/>
      <c r="E10" s="22" t="s">
        <v>1347</v>
      </c>
      <c r="F10" s="2">
        <v>63.73</v>
      </c>
      <c r="G10" s="2">
        <v>77.582700000000017</v>
      </c>
      <c r="H10">
        <v>100</v>
      </c>
      <c r="I10" s="2">
        <v>6373</v>
      </c>
      <c r="J10" s="2">
        <v>7758.2700000000013</v>
      </c>
      <c r="K10" s="2">
        <v>-1385.2700000000004</v>
      </c>
      <c r="L10" s="131">
        <v>-0.17855398175108647</v>
      </c>
      <c r="M10" s="2">
        <v>-1385.2700000000004</v>
      </c>
      <c r="N10">
        <v>100</v>
      </c>
      <c r="P10" s="131">
        <v>0</v>
      </c>
      <c r="Q10" s="131">
        <v>4.8999999999999998E-3</v>
      </c>
      <c r="S10" s="29">
        <v>43436</v>
      </c>
      <c r="T10" s="48"/>
      <c r="W10" s="876"/>
      <c r="X10" s="646"/>
      <c r="Y10" s="876"/>
      <c r="AC10"/>
      <c r="AD10"/>
      <c r="AE10"/>
      <c r="AF10"/>
      <c r="AG10"/>
    </row>
    <row r="11" spans="1:33" ht="21.95" customHeight="1" x14ac:dyDescent="0.25">
      <c r="A11" s="50"/>
      <c r="B11" s="50"/>
      <c r="C11" s="51"/>
      <c r="D11"/>
      <c r="E11" s="22" t="s">
        <v>14</v>
      </c>
      <c r="F11" s="2">
        <v>50.4</v>
      </c>
      <c r="G11" s="2">
        <v>47.352299999999957</v>
      </c>
      <c r="H11">
        <v>100</v>
      </c>
      <c r="I11" s="2">
        <v>5040</v>
      </c>
      <c r="J11" s="2">
        <v>4735.2299999999959</v>
      </c>
      <c r="K11" s="2">
        <v>304.77000000000407</v>
      </c>
      <c r="L11" s="131">
        <v>6.4362237948316012E-2</v>
      </c>
      <c r="M11" s="2">
        <v>304.77000000000407</v>
      </c>
      <c r="N11">
        <v>100</v>
      </c>
      <c r="O11" t="s">
        <v>1354</v>
      </c>
      <c r="P11" s="131">
        <v>5.5555555555555552E-2</v>
      </c>
      <c r="Q11" s="131">
        <v>-2.5499999999999998E-2</v>
      </c>
      <c r="R11" s="2">
        <v>12.647427854454202</v>
      </c>
      <c r="S11" s="29">
        <v>43426</v>
      </c>
      <c r="W11" s="876"/>
      <c r="X11" s="646"/>
      <c r="Y11" s="876"/>
    </row>
    <row r="12" spans="1:33" ht="21.95" customHeight="1" x14ac:dyDescent="0.25">
      <c r="A12" s="50"/>
      <c r="B12" s="50"/>
      <c r="C12" s="51"/>
      <c r="D12"/>
      <c r="E12" s="22" t="s">
        <v>170</v>
      </c>
      <c r="F12" s="2">
        <v>54.15</v>
      </c>
      <c r="G12" s="2">
        <v>38.685000000000002</v>
      </c>
      <c r="H12">
        <v>80</v>
      </c>
      <c r="I12" s="2">
        <v>4332</v>
      </c>
      <c r="J12" s="2">
        <v>3094.8</v>
      </c>
      <c r="K12" s="2">
        <v>1237.1999999999971</v>
      </c>
      <c r="L12" s="131">
        <v>0.39976735168670013</v>
      </c>
      <c r="M12" s="2">
        <v>2841.7799999999988</v>
      </c>
      <c r="N12">
        <v>80</v>
      </c>
      <c r="P12" s="131">
        <v>3.1763619575253928E-2</v>
      </c>
      <c r="Q12" s="131">
        <v>-7.7000000000000002E-3</v>
      </c>
      <c r="R12" s="2">
        <v>11.980088495575222</v>
      </c>
      <c r="W12" s="876"/>
      <c r="X12" s="646"/>
      <c r="Y12" s="876"/>
    </row>
    <row r="13" spans="1:33" ht="21.95" customHeight="1" x14ac:dyDescent="0.25">
      <c r="A13" s="50"/>
      <c r="B13" s="51"/>
      <c r="C13" s="51"/>
      <c r="D13"/>
      <c r="E13" s="22" t="s">
        <v>847</v>
      </c>
      <c r="F13" s="2">
        <v>137.88</v>
      </c>
      <c r="G13" s="2">
        <v>117.55499999999999</v>
      </c>
      <c r="H13">
        <v>30</v>
      </c>
      <c r="I13" s="2">
        <v>4136.3999999999996</v>
      </c>
      <c r="J13" s="2">
        <v>3526.6499999999996</v>
      </c>
      <c r="K13" s="2">
        <v>609.75</v>
      </c>
      <c r="L13" s="131">
        <v>0.172897792522649</v>
      </c>
      <c r="M13" s="2">
        <v>3011.4499999999825</v>
      </c>
      <c r="N13">
        <v>30</v>
      </c>
      <c r="O13" t="s">
        <v>1340</v>
      </c>
      <c r="P13" s="131">
        <v>3.7713954163040328E-3</v>
      </c>
      <c r="Q13" s="131">
        <v>-2.9899999999999999E-2</v>
      </c>
      <c r="R13" s="2">
        <v>15.995359628770302</v>
      </c>
      <c r="S13" s="29">
        <v>43324</v>
      </c>
      <c r="W13" s="876"/>
      <c r="X13" s="646"/>
      <c r="Y13" s="876"/>
    </row>
    <row r="14" spans="1:33" ht="21.95" customHeight="1" x14ac:dyDescent="0.25">
      <c r="A14" s="149"/>
      <c r="B14" s="50"/>
      <c r="C14" s="51"/>
      <c r="D14"/>
      <c r="E14" s="22" t="s">
        <v>753</v>
      </c>
      <c r="F14" s="2">
        <v>20.3</v>
      </c>
      <c r="G14" s="2">
        <v>29.324850000000005</v>
      </c>
      <c r="H14">
        <v>200</v>
      </c>
      <c r="I14" s="2">
        <v>4060</v>
      </c>
      <c r="J14" s="2">
        <v>5864.9700000000012</v>
      </c>
      <c r="K14" s="2">
        <v>-1804.9700000000012</v>
      </c>
      <c r="L14" s="131">
        <v>-0.3077543448645092</v>
      </c>
      <c r="M14" s="2">
        <v>-1804.9700000000012</v>
      </c>
      <c r="N14">
        <v>200</v>
      </c>
      <c r="O14" t="s">
        <v>1345</v>
      </c>
      <c r="P14" s="131">
        <v>5.123152709359606E-2</v>
      </c>
      <c r="Q14" s="131">
        <v>-1.83E-2</v>
      </c>
      <c r="R14" s="2">
        <v>11.941176470588236</v>
      </c>
      <c r="S14" s="29">
        <v>43324</v>
      </c>
      <c r="W14" s="876"/>
      <c r="X14" s="646"/>
      <c r="Y14" s="876"/>
      <c r="Z14" s="876"/>
      <c r="AC14"/>
      <c r="AD14"/>
      <c r="AE14"/>
      <c r="AF14"/>
      <c r="AG14"/>
    </row>
    <row r="15" spans="1:33" ht="21.95" customHeight="1" x14ac:dyDescent="0.25">
      <c r="A15" s="50"/>
      <c r="B15" s="50"/>
      <c r="C15" s="51"/>
      <c r="D15"/>
      <c r="E15" s="22" t="s">
        <v>1346</v>
      </c>
      <c r="F15" s="2">
        <v>29.19</v>
      </c>
      <c r="G15" s="2">
        <v>27.765862068965518</v>
      </c>
      <c r="H15">
        <v>116</v>
      </c>
      <c r="I15" s="2">
        <v>3386.04</v>
      </c>
      <c r="J15" s="2">
        <v>3220.84</v>
      </c>
      <c r="K15" s="2">
        <v>165.19999999999982</v>
      </c>
      <c r="L15" s="131">
        <v>5.1290967573676446E-2</v>
      </c>
      <c r="M15" s="2">
        <v>165.19999999999982</v>
      </c>
      <c r="N15" s="29">
        <v>43832</v>
      </c>
      <c r="P15" s="131">
        <v>1.7814319972593355E-2</v>
      </c>
      <c r="Q15" s="131">
        <v>-0.04</v>
      </c>
      <c r="T15" s="48"/>
      <c r="W15" s="876"/>
      <c r="X15" s="646"/>
      <c r="Y15" s="876"/>
    </row>
    <row r="16" spans="1:33" ht="21.95" customHeight="1" x14ac:dyDescent="0.25">
      <c r="A16" s="50"/>
      <c r="B16" s="51"/>
      <c r="C16" s="51"/>
      <c r="D16"/>
      <c r="E16" s="22" t="s">
        <v>1335</v>
      </c>
      <c r="F16" s="2">
        <v>55.22</v>
      </c>
      <c r="G16" s="2">
        <v>51.141400000000012</v>
      </c>
      <c r="H16">
        <v>50</v>
      </c>
      <c r="I16" s="2">
        <v>2761</v>
      </c>
      <c r="J16" s="2">
        <v>2557.0700000000006</v>
      </c>
      <c r="K16" s="2">
        <v>203.92999999999938</v>
      </c>
      <c r="L16" s="131">
        <v>7.9751434258741191E-2</v>
      </c>
      <c r="M16" s="2">
        <v>203.92999999999938</v>
      </c>
      <c r="N16">
        <v>50</v>
      </c>
      <c r="Q16" s="131">
        <v>-1.06E-2</v>
      </c>
      <c r="W16" s="876"/>
      <c r="X16" s="646"/>
      <c r="Y16" s="876"/>
      <c r="Z16" s="646"/>
    </row>
    <row r="17" spans="1:33" ht="21.95" customHeight="1" x14ac:dyDescent="0.25">
      <c r="A17" s="50"/>
      <c r="B17" s="51"/>
      <c r="C17" s="51"/>
      <c r="D17"/>
      <c r="E17" s="22" t="s">
        <v>197</v>
      </c>
      <c r="F17" s="2">
        <v>218.72</v>
      </c>
      <c r="G17" s="2">
        <v>218.72</v>
      </c>
      <c r="H17">
        <v>0</v>
      </c>
      <c r="I17" s="2">
        <v>0</v>
      </c>
      <c r="J17" s="2">
        <v>0</v>
      </c>
      <c r="K17" s="2">
        <v>0</v>
      </c>
      <c r="L17" s="131">
        <v>0</v>
      </c>
      <c r="M17" s="2">
        <v>363.09999999999945</v>
      </c>
      <c r="N17">
        <v>0</v>
      </c>
      <c r="P17" s="131">
        <v>0</v>
      </c>
      <c r="Q17" s="131">
        <v>9.7000000000000003E-3</v>
      </c>
      <c r="W17" s="876"/>
      <c r="X17" s="646"/>
      <c r="Y17" s="876"/>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6"/>
      <c r="X18" s="646"/>
      <c r="Y18" s="876"/>
      <c r="Z18" s="646"/>
      <c r="AC18"/>
      <c r="AD18"/>
      <c r="AE18"/>
      <c r="AF18"/>
      <c r="AG18"/>
    </row>
    <row r="19" spans="1:33" ht="21.95" customHeight="1" x14ac:dyDescent="0.25">
      <c r="A19" s="51"/>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T19" s="48"/>
      <c r="W19" s="876"/>
      <c r="X19" s="646"/>
      <c r="Y19" s="876"/>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6"/>
      <c r="X20" s="646"/>
      <c r="Y20" s="876"/>
      <c r="Z20" s="646"/>
    </row>
    <row r="21" spans="1:33" ht="21.95" customHeight="1" x14ac:dyDescent="0.25">
      <c r="A21" s="50"/>
      <c r="B21" s="51"/>
      <c r="C21" s="51"/>
      <c r="D21"/>
      <c r="E21" s="22" t="s">
        <v>258</v>
      </c>
      <c r="F21" s="2">
        <v>158.71</v>
      </c>
      <c r="G21" s="2">
        <v>158.71</v>
      </c>
      <c r="H21">
        <v>0</v>
      </c>
      <c r="I21" s="2">
        <v>0</v>
      </c>
      <c r="J21" s="2">
        <v>0</v>
      </c>
      <c r="K21" s="2">
        <v>0</v>
      </c>
      <c r="L21" s="131">
        <v>0</v>
      </c>
      <c r="M21" s="2">
        <v>1857.7799999999988</v>
      </c>
      <c r="N21">
        <v>0</v>
      </c>
      <c r="P21" s="131">
        <v>1.49E-2</v>
      </c>
      <c r="Q21" s="131">
        <v>9.4000000000000004E-3</v>
      </c>
      <c r="T21" s="48"/>
      <c r="W21" s="876"/>
      <c r="X21" s="646"/>
      <c r="Y21" s="876"/>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6"/>
      <c r="X22" s="646"/>
      <c r="Y22" s="876"/>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6"/>
      <c r="X23" s="646"/>
      <c r="Y23" s="876"/>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T24" s="48"/>
      <c r="W24" s="876"/>
      <c r="X24" s="646"/>
      <c r="Y24" s="876"/>
      <c r="Z24" s="646"/>
    </row>
    <row r="25" spans="1:33" ht="21.95" customHeight="1" x14ac:dyDescent="0.25">
      <c r="A25" s="50"/>
      <c r="B25" s="51"/>
      <c r="C25" s="51"/>
      <c r="D25"/>
      <c r="E25" s="22" t="s">
        <v>284</v>
      </c>
      <c r="F25" s="2">
        <v>50.52</v>
      </c>
      <c r="G25" s="2">
        <v>50.52</v>
      </c>
      <c r="H25">
        <v>0</v>
      </c>
      <c r="I25" s="2">
        <v>0</v>
      </c>
      <c r="J25" s="2">
        <v>0</v>
      </c>
      <c r="K25" s="2">
        <v>0</v>
      </c>
      <c r="L25" s="131">
        <v>0</v>
      </c>
      <c r="M25" s="2">
        <v>910.79999999999927</v>
      </c>
      <c r="N25">
        <v>0</v>
      </c>
      <c r="P25" s="131">
        <v>2.87E-2</v>
      </c>
      <c r="Q25" s="131">
        <v>2.0400000000000001E-2</v>
      </c>
      <c r="W25" s="876"/>
      <c r="X25" s="646"/>
      <c r="Y25" s="876"/>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6"/>
      <c r="X26" s="876"/>
      <c r="Y26" s="646"/>
      <c r="AC26"/>
      <c r="AD26"/>
      <c r="AE26"/>
      <c r="AF26"/>
      <c r="AG26"/>
    </row>
    <row r="27" spans="1:33" ht="21.95" customHeight="1" x14ac:dyDescent="0.25">
      <c r="A27" s="51"/>
      <c r="B27" s="51"/>
      <c r="C27" s="51"/>
      <c r="D27"/>
      <c r="E27" s="22" t="s">
        <v>240</v>
      </c>
      <c r="F27" s="2">
        <v>89.61</v>
      </c>
      <c r="G27" s="2">
        <v>89.61</v>
      </c>
      <c r="H27">
        <v>0</v>
      </c>
      <c r="I27" s="2">
        <v>0</v>
      </c>
      <c r="J27" s="2">
        <v>0</v>
      </c>
      <c r="K27" s="2">
        <v>0</v>
      </c>
      <c r="L27" s="131">
        <v>0</v>
      </c>
      <c r="M27" s="2">
        <v>329.74000000000069</v>
      </c>
      <c r="N27">
        <v>0</v>
      </c>
      <c r="P27" s="131">
        <v>0</v>
      </c>
      <c r="Q27" s="131">
        <v>5.0000000000000001E-4</v>
      </c>
      <c r="W27" s="876"/>
      <c r="X27" s="646"/>
      <c r="Y27" s="876"/>
      <c r="Z27" s="646"/>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V28" s="2"/>
      <c r="W28" s="2"/>
      <c r="X28" s="646"/>
      <c r="Y28" s="876"/>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T29" s="48"/>
      <c r="W29" s="876"/>
      <c r="X29" s="646"/>
      <c r="Y29" s="876"/>
    </row>
    <row r="30" spans="1:33" ht="21.95" customHeight="1" x14ac:dyDescent="0.25">
      <c r="A30" s="50"/>
      <c r="B30" s="51"/>
      <c r="C30" s="51"/>
      <c r="D30"/>
      <c r="E30" s="22" t="s">
        <v>1325</v>
      </c>
      <c r="F30" s="2">
        <v>32.79</v>
      </c>
      <c r="G30" s="2">
        <v>32.79</v>
      </c>
      <c r="H30">
        <v>0</v>
      </c>
      <c r="I30" s="2">
        <v>0</v>
      </c>
      <c r="J30" s="2">
        <v>0</v>
      </c>
      <c r="K30" s="2">
        <v>0</v>
      </c>
      <c r="L30" s="131">
        <v>0</v>
      </c>
      <c r="M30" s="2">
        <v>937.36999999999534</v>
      </c>
      <c r="N30">
        <v>0</v>
      </c>
      <c r="P30" s="131">
        <v>0</v>
      </c>
      <c r="Q30" s="131">
        <v>1.9099999999999999E-2</v>
      </c>
      <c r="T30" s="48"/>
      <c r="W30" s="876"/>
      <c r="X30" s="646"/>
      <c r="Y30" s="876"/>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V31" s="2"/>
      <c r="W31" s="876"/>
      <c r="X31" s="646"/>
      <c r="Y31" s="876"/>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6"/>
      <c r="X32" s="646"/>
      <c r="Y32" s="876"/>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T33" s="48"/>
      <c r="W33" s="876"/>
      <c r="X33" s="646"/>
      <c r="Y33" s="876"/>
      <c r="Z33" s="646"/>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6"/>
      <c r="X34" s="646"/>
      <c r="Y34" s="876"/>
      <c r="AC34"/>
      <c r="AD34"/>
      <c r="AE34"/>
      <c r="AF34"/>
      <c r="AG34"/>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6"/>
      <c r="X35" s="646"/>
      <c r="Y35" s="876"/>
      <c r="AC35"/>
      <c r="AD35"/>
      <c r="AE35"/>
      <c r="AF35"/>
      <c r="AG35"/>
    </row>
    <row r="36" spans="1:33" ht="21.95" customHeight="1" x14ac:dyDescent="0.25">
      <c r="A36" s="50"/>
      <c r="B36" s="51"/>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6"/>
      <c r="X36" s="646"/>
      <c r="Y36" s="876"/>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6"/>
      <c r="X37" s="646"/>
      <c r="Y37" s="876"/>
    </row>
    <row r="38" spans="1:33" ht="21.95" customHeight="1" x14ac:dyDescent="0.25">
      <c r="A38" s="57"/>
      <c r="B38" s="58"/>
      <c r="C38" s="57"/>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6"/>
      <c r="X38" s="646"/>
      <c r="Y38" s="876"/>
      <c r="Z38" s="646"/>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6"/>
      <c r="X39" s="646"/>
      <c r="Y39" s="876"/>
      <c r="Z39" s="876"/>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6"/>
      <c r="X40" s="646"/>
      <c r="Y40" s="876"/>
      <c r="Z40" s="646"/>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V41" s="881"/>
      <c r="W41" s="883"/>
      <c r="X41" s="882"/>
      <c r="Y41" s="883"/>
      <c r="Z41" s="881"/>
      <c r="AA41" s="881"/>
      <c r="AB41" s="881"/>
      <c r="AC41" s="881"/>
      <c r="AD41" s="881"/>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6"/>
      <c r="X42" s="646"/>
      <c r="Y42" s="876"/>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6"/>
      <c r="X43" s="646"/>
      <c r="Y43" s="876"/>
      <c r="Z43" s="876"/>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6"/>
      <c r="X44" s="646"/>
      <c r="Y44" s="876"/>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6"/>
      <c r="X45" s="646"/>
      <c r="Y45" s="876"/>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6"/>
      <c r="X46" s="646"/>
      <c r="Y46" s="876"/>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6"/>
      <c r="X47" s="646"/>
      <c r="Y47" s="876"/>
    </row>
    <row r="48" spans="1:33" ht="21.95" customHeight="1" x14ac:dyDescent="0.25">
      <c r="A48" s="50"/>
      <c r="B48" s="50"/>
      <c r="C48" s="51"/>
      <c r="D48" s="694"/>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6"/>
      <c r="X48" s="646"/>
      <c r="Y48" s="876"/>
    </row>
    <row r="49" spans="1:33" ht="21.95" customHeight="1" x14ac:dyDescent="0.25">
      <c r="A49" s="50"/>
      <c r="B49" s="51"/>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6"/>
      <c r="X49" s="646"/>
      <c r="Y49" s="876"/>
    </row>
    <row r="50" spans="1:33" ht="21.95" customHeight="1" x14ac:dyDescent="0.25">
      <c r="A50" s="50"/>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V50" s="2"/>
      <c r="W50" s="876"/>
      <c r="X50" s="646"/>
      <c r="Y50" s="876"/>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6"/>
      <c r="X51" s="646"/>
      <c r="Y51" s="876"/>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V52" s="2"/>
      <c r="W52" s="876"/>
      <c r="X52" s="646"/>
      <c r="Y52" s="876"/>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6"/>
      <c r="X53" s="646"/>
      <c r="Y53" s="876"/>
    </row>
    <row r="54" spans="1:33" ht="21.95" customHeight="1" x14ac:dyDescent="0.25">
      <c r="A54" s="50"/>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6"/>
      <c r="X54" s="646"/>
      <c r="Y54" s="876"/>
      <c r="Z54" s="876"/>
      <c r="AC54"/>
      <c r="AD54"/>
      <c r="AE54"/>
      <c r="AF54"/>
      <c r="AG54"/>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6"/>
      <c r="X55" s="646"/>
      <c r="Y55" s="876"/>
      <c r="Z55" s="646"/>
      <c r="AC55"/>
      <c r="AD55"/>
      <c r="AE55"/>
      <c r="AF55"/>
      <c r="AG55"/>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6"/>
      <c r="X56" s="646"/>
      <c r="Y56" s="876"/>
      <c r="AC56"/>
      <c r="AD56"/>
      <c r="AE56"/>
      <c r="AF56"/>
      <c r="AG56"/>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6"/>
      <c r="X57" s="646"/>
      <c r="Y57" s="876"/>
    </row>
    <row r="58" spans="1:33" ht="21.95" customHeight="1" x14ac:dyDescent="0.25">
      <c r="A58" s="50"/>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6"/>
      <c r="X58" s="646"/>
      <c r="Y58" s="876"/>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6"/>
      <c r="X59" s="646"/>
      <c r="Y59" s="876"/>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6"/>
      <c r="X60" s="646"/>
      <c r="Y60" s="876"/>
      <c r="Z60" s="646"/>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6"/>
      <c r="X61" s="646"/>
      <c r="Y61" s="876"/>
      <c r="Z61" s="646"/>
      <c r="AC61"/>
      <c r="AD61"/>
      <c r="AE61" s="2"/>
      <c r="AF61"/>
      <c r="AG61"/>
    </row>
    <row r="62" spans="1:33" ht="21.95" customHeight="1" x14ac:dyDescent="0.25">
      <c r="A62" s="51"/>
      <c r="B62" s="149"/>
      <c r="C62" s="268"/>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6"/>
      <c r="X62" s="646"/>
      <c r="Y62" s="876"/>
      <c r="AC62"/>
      <c r="AD62"/>
      <c r="AE62"/>
      <c r="AF62"/>
      <c r="AG62"/>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6"/>
      <c r="X63" s="646"/>
      <c r="Y63" s="876"/>
      <c r="Z63" s="876"/>
    </row>
    <row r="64" spans="1:33" ht="21.95" customHeight="1" x14ac:dyDescent="0.25">
      <c r="A64" s="50"/>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6"/>
      <c r="X64" s="646"/>
      <c r="Y64" s="876"/>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6"/>
      <c r="X65" s="646"/>
      <c r="Y65" s="876"/>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6"/>
      <c r="X66" s="646"/>
      <c r="Y66" s="876"/>
      <c r="Z66" s="876"/>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6"/>
      <c r="X67" s="646"/>
      <c r="Y67" s="876"/>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6"/>
      <c r="X68" s="646"/>
      <c r="Y68" s="876"/>
      <c r="Z68" s="646"/>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6"/>
      <c r="X69" s="646"/>
      <c r="Y69" s="876"/>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6"/>
      <c r="X70" s="646"/>
      <c r="Y70" s="876"/>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6"/>
      <c r="X71" s="646"/>
      <c r="Y71" s="876"/>
      <c r="AC71"/>
      <c r="AD71"/>
      <c r="AE71"/>
      <c r="AF71"/>
      <c r="AG71"/>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T72" s="48"/>
      <c r="W72" s="876"/>
      <c r="X72" s="646"/>
      <c r="Y72" s="876"/>
    </row>
    <row r="73" spans="1:33" ht="21.95" customHeight="1" x14ac:dyDescent="0.25">
      <c r="A73" s="50"/>
      <c r="B73" s="51"/>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6"/>
      <c r="X73" s="646"/>
      <c r="Y73" s="876"/>
      <c r="Z73" s="876"/>
    </row>
    <row r="74" spans="1:33" ht="21.95" customHeight="1" x14ac:dyDescent="0.25">
      <c r="A74" s="50"/>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6"/>
      <c r="X74" s="646"/>
      <c r="Y74" s="876"/>
      <c r="Z74" s="876"/>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6"/>
      <c r="X75" s="646"/>
      <c r="Y75" s="876"/>
    </row>
    <row r="76" spans="1:33" ht="21.95" customHeight="1" x14ac:dyDescent="0.25">
      <c r="A76" s="50"/>
      <c r="B76" s="51"/>
      <c r="C76" s="51"/>
      <c r="D76"/>
      <c r="E76" s="22" t="s">
        <v>198</v>
      </c>
      <c r="F76" s="2">
        <v>20.86</v>
      </c>
      <c r="G76" s="2">
        <v>20.86</v>
      </c>
      <c r="H76">
        <v>0</v>
      </c>
      <c r="I76" s="2">
        <v>0</v>
      </c>
      <c r="J76" s="2">
        <v>0</v>
      </c>
      <c r="K76" s="2">
        <v>0</v>
      </c>
      <c r="L76" s="131">
        <v>0</v>
      </c>
      <c r="M76" s="2">
        <v>555.54</v>
      </c>
      <c r="N76">
        <v>0</v>
      </c>
      <c r="P76" s="131">
        <v>0</v>
      </c>
      <c r="Q76" s="131">
        <v>4.7999999999999996E-3</v>
      </c>
      <c r="W76" s="876"/>
      <c r="X76" s="646"/>
      <c r="Y76" s="876"/>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6"/>
      <c r="X77" s="646"/>
      <c r="Y77" s="876"/>
      <c r="Z77" s="876"/>
    </row>
    <row r="78" spans="1:33" ht="21.95" customHeight="1" x14ac:dyDescent="0.25">
      <c r="A78" s="51"/>
      <c r="B78" s="50"/>
      <c r="C78" s="51"/>
      <c r="D78"/>
      <c r="E78" s="22" t="s">
        <v>34</v>
      </c>
      <c r="F78" s="2">
        <v>49.6</v>
      </c>
      <c r="G78" s="2">
        <v>49.6</v>
      </c>
      <c r="H78">
        <v>0</v>
      </c>
      <c r="I78" s="2">
        <v>0</v>
      </c>
      <c r="J78" s="2">
        <v>0</v>
      </c>
      <c r="K78" s="2">
        <v>0</v>
      </c>
      <c r="L78" s="131">
        <v>0</v>
      </c>
      <c r="M78" s="2">
        <v>21137.586999999941</v>
      </c>
      <c r="N78">
        <v>0</v>
      </c>
      <c r="P78" s="131">
        <v>0</v>
      </c>
      <c r="Q78" s="131">
        <v>5.1000000000000004E-3</v>
      </c>
      <c r="T78" s="48"/>
      <c r="W78" s="876"/>
      <c r="X78" s="646"/>
      <c r="Y78" s="876"/>
    </row>
    <row r="79" spans="1:33" ht="21.95" customHeight="1" x14ac:dyDescent="0.25">
      <c r="A79" s="51"/>
      <c r="B79" s="51"/>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6"/>
      <c r="X79" s="646"/>
      <c r="Y79" s="876"/>
      <c r="Z79" s="646"/>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6"/>
      <c r="X80" s="646"/>
      <c r="Y80" s="876"/>
    </row>
    <row r="81" spans="1:33" ht="21.95" customHeight="1" x14ac:dyDescent="0.25">
      <c r="A81" s="51"/>
      <c r="B81" s="51"/>
      <c r="C81" s="51"/>
      <c r="D81"/>
      <c r="E81" s="22" t="s">
        <v>42</v>
      </c>
      <c r="F81" s="2">
        <v>166.05</v>
      </c>
      <c r="G81" s="2">
        <v>166.05</v>
      </c>
      <c r="H81">
        <v>0</v>
      </c>
      <c r="I81" s="2">
        <v>0</v>
      </c>
      <c r="J81" s="2">
        <v>0</v>
      </c>
      <c r="K81" s="2">
        <v>0</v>
      </c>
      <c r="L81" s="131">
        <v>0</v>
      </c>
      <c r="M81" s="2">
        <v>128.08999999999833</v>
      </c>
      <c r="N81">
        <v>0</v>
      </c>
      <c r="P81" s="131">
        <v>2.18E-2</v>
      </c>
      <c r="Q81" s="131">
        <v>1.0500000000000001E-2</v>
      </c>
      <c r="W81" s="876"/>
      <c r="X81" s="646"/>
      <c r="Y81" s="876"/>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T82" s="48"/>
      <c r="W82" s="876"/>
      <c r="X82" s="646"/>
      <c r="Y82" s="876"/>
      <c r="AC82"/>
      <c r="AD82"/>
      <c r="AE82"/>
      <c r="AF82"/>
      <c r="AG82"/>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6"/>
      <c r="X83" s="646"/>
      <c r="Y83" s="876"/>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6"/>
      <c r="X84" s="646"/>
      <c r="Y84" s="876"/>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6"/>
      <c r="X85" s="646"/>
      <c r="Y85" s="876"/>
    </row>
    <row r="86" spans="1:33" ht="21.95" customHeight="1" x14ac:dyDescent="0.25">
      <c r="A86" s="50"/>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6"/>
      <c r="X86" s="646"/>
      <c r="Y86" s="876"/>
      <c r="Z86" s="876"/>
    </row>
    <row r="87" spans="1:33" ht="21.95" customHeight="1" x14ac:dyDescent="0.25">
      <c r="A87" s="51"/>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6"/>
      <c r="X87" s="646"/>
      <c r="Y87" s="876"/>
      <c r="Z87" s="876"/>
      <c r="AC87"/>
      <c r="AD87"/>
      <c r="AE87"/>
      <c r="AF87"/>
      <c r="AG87"/>
    </row>
    <row r="88" spans="1:33" ht="21.95" customHeight="1" x14ac:dyDescent="0.25">
      <c r="A88" s="50"/>
      <c r="B88" s="50"/>
      <c r="C88" s="50"/>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6"/>
      <c r="X88" s="646"/>
      <c r="Y88" s="876"/>
      <c r="Z88" s="876"/>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6"/>
      <c r="X89" s="646"/>
      <c r="Y89" s="876"/>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6"/>
      <c r="X90" s="646"/>
      <c r="Y90" s="876"/>
      <c r="Z90" s="876"/>
    </row>
    <row r="91" spans="1:33" ht="21.95" customHeight="1" x14ac:dyDescent="0.25">
      <c r="A91" s="51"/>
      <c r="B91" s="51"/>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6"/>
      <c r="X91" s="646"/>
      <c r="Y91" s="876"/>
      <c r="Z91" s="646"/>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6"/>
      <c r="X92" s="646"/>
      <c r="Y92" s="876"/>
    </row>
    <row r="93" spans="1:33" ht="21.95" customHeight="1" x14ac:dyDescent="0.25">
      <c r="A93" s="50"/>
      <c r="B93" s="50"/>
      <c r="C93" s="50"/>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6"/>
      <c r="X93" s="646"/>
      <c r="Y93" s="876"/>
      <c r="Z93" s="646"/>
    </row>
    <row r="94" spans="1:33" ht="21.95" customHeight="1" x14ac:dyDescent="0.25">
      <c r="A94" s="51"/>
      <c r="B94" s="149"/>
      <c r="C94" s="268"/>
      <c r="D94"/>
      <c r="E94" s="22" t="s">
        <v>13</v>
      </c>
      <c r="F94" s="2">
        <v>88.21</v>
      </c>
      <c r="G94" s="2">
        <v>88.21</v>
      </c>
      <c r="H94">
        <v>0</v>
      </c>
      <c r="I94" s="2">
        <v>0</v>
      </c>
      <c r="J94" s="2">
        <v>0</v>
      </c>
      <c r="K94" s="2">
        <v>0</v>
      </c>
      <c r="L94" s="131">
        <v>0</v>
      </c>
      <c r="M94" s="2">
        <v>1461.5600000000013</v>
      </c>
      <c r="N94">
        <v>0</v>
      </c>
      <c r="P94" s="131">
        <v>0</v>
      </c>
      <c r="Q94" s="131">
        <v>6.7000000000000002E-3</v>
      </c>
      <c r="T94" s="48"/>
      <c r="W94" s="876"/>
      <c r="X94" s="646"/>
      <c r="Y94" s="876"/>
      <c r="Z94" s="876"/>
      <c r="AC94"/>
      <c r="AD94"/>
      <c r="AE94" s="2"/>
      <c r="AF94"/>
      <c r="AG94"/>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6"/>
      <c r="X95" s="646"/>
      <c r="Y95" s="876"/>
    </row>
    <row r="96" spans="1:33" ht="21.95" customHeight="1" x14ac:dyDescent="0.25">
      <c r="A96" s="50"/>
      <c r="B96" s="50"/>
      <c r="C96" s="50"/>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6"/>
      <c r="X96" s="646"/>
      <c r="Y96" s="876"/>
      <c r="Z96" s="646"/>
    </row>
    <row r="97" spans="1:26"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6"/>
      <c r="X97" s="646"/>
      <c r="Y97" s="876"/>
    </row>
    <row r="98" spans="1:26" ht="21.95" customHeight="1" x14ac:dyDescent="0.25">
      <c r="A98" s="51"/>
      <c r="B98" s="51"/>
      <c r="C98" s="51"/>
      <c r="D98"/>
      <c r="E98" s="22" t="s">
        <v>63</v>
      </c>
      <c r="F98" s="2">
        <v>132.46</v>
      </c>
      <c r="G98" s="2">
        <v>132.46</v>
      </c>
      <c r="H98">
        <v>0</v>
      </c>
      <c r="I98" s="2">
        <v>0</v>
      </c>
      <c r="J98" s="2">
        <v>0</v>
      </c>
      <c r="K98" s="2">
        <v>0</v>
      </c>
      <c r="L98" s="131">
        <v>0</v>
      </c>
      <c r="M98" s="2">
        <v>257.30999999999949</v>
      </c>
      <c r="N98">
        <v>0</v>
      </c>
      <c r="P98" s="131">
        <v>1.38E-2</v>
      </c>
      <c r="Q98" s="131">
        <v>2.1899999999999999E-2</v>
      </c>
      <c r="W98" s="876"/>
      <c r="X98" s="646"/>
      <c r="Y98" s="876"/>
    </row>
    <row r="99" spans="1:26" ht="21.95" customHeight="1" x14ac:dyDescent="0.25">
      <c r="A99" s="149"/>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6"/>
      <c r="X99" s="646"/>
      <c r="Y99" s="876"/>
    </row>
    <row r="100" spans="1:26"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6"/>
      <c r="X100" s="646"/>
      <c r="Y100" s="876"/>
    </row>
    <row r="101" spans="1:26"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6"/>
      <c r="X101" s="646"/>
      <c r="Y101" s="876"/>
      <c r="Z101" s="646"/>
    </row>
    <row r="102" spans="1:26" ht="21.95" customHeight="1" x14ac:dyDescent="0.25">
      <c r="A102" s="51"/>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646"/>
      <c r="Y102" s="876"/>
    </row>
    <row r="103" spans="1:26"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646"/>
      <c r="Y103" s="876"/>
    </row>
    <row r="104" spans="1:26"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277"/>
      <c r="W104" s="876"/>
      <c r="X104" s="646"/>
      <c r="Y104" s="876"/>
      <c r="Z104" s="876"/>
    </row>
    <row r="105" spans="1:26"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646"/>
      <c r="Y105" s="876"/>
    </row>
    <row r="106" spans="1:26" ht="21.95" customHeight="1" x14ac:dyDescent="0.25">
      <c r="A106" s="51"/>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646"/>
      <c r="Y106" s="876"/>
    </row>
    <row r="107" spans="1:26"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646"/>
      <c r="Y107" s="876"/>
      <c r="Z107" s="646"/>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5"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3"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4"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2" location="WFC!A1" display="WFC"/>
    <hyperlink ref="E6" location="WRK!A1" display="WRK"/>
    <hyperlink ref="E107" location="XLB!A1" display="XLB"/>
    <hyperlink ref="E8"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48"/>
  <sheetViews>
    <sheetView zoomScaleNormal="100" workbookViewId="0">
      <pane ySplit="1" topLeftCell="A1031" activePane="bottomLeft" state="frozen"/>
      <selection activeCell="M34" sqref="M34"/>
      <selection pane="bottomLeft" activeCell="L1052" sqref="L1052"/>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0.57031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 t="shared" ref="M2:M29" si="0">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118607.48999999999</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1">I3-I2-J3+J2</f>
        <v>-2594.179999999993</v>
      </c>
      <c r="L3" s="791">
        <f>K3/I2</f>
        <v>-8.0417694124654861E-3</v>
      </c>
      <c r="M3" s="784">
        <f t="shared" si="0"/>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1"/>
        <v>-8154.25</v>
      </c>
      <c r="L4" s="791">
        <f t="shared" ref="L4:L67" si="6">K4/I3</f>
        <v>-2.5482506658014836E-2</v>
      </c>
      <c r="M4" s="784">
        <f t="shared" si="0"/>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1"/>
        <v>-10142.370000000054</v>
      </c>
      <c r="L5" s="791">
        <f t="shared" si="6"/>
        <v>-3.2524298214936055E-2</v>
      </c>
      <c r="M5" s="784">
        <f t="shared" si="0"/>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1"/>
        <v>-6603.8499999999767</v>
      </c>
      <c r="L6" s="791">
        <f t="shared" si="6"/>
        <v>-2.1888984728108792E-2</v>
      </c>
      <c r="M6" s="784">
        <f t="shared" si="0"/>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1"/>
        <v>-11998.270000000019</v>
      </c>
      <c r="L7" s="791">
        <f t="shared" si="6"/>
        <v>-4.0659206524195309E-2</v>
      </c>
      <c r="M7" s="800">
        <f t="shared" si="0"/>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1"/>
        <v>-6152.0799999999581</v>
      </c>
      <c r="L8" s="791">
        <f t="shared" si="6"/>
        <v>-2.1731481297339698E-2</v>
      </c>
      <c r="M8" s="800">
        <f t="shared" si="0"/>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1"/>
        <v>7888.9899999999907</v>
      </c>
      <c r="L9" s="791">
        <f t="shared" si="6"/>
        <v>2.8485948436865412E-2</v>
      </c>
      <c r="M9" s="800">
        <f t="shared" si="0"/>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1"/>
        <v>15910.77999999997</v>
      </c>
      <c r="L10" s="791">
        <f t="shared" si="6"/>
        <v>5.5860187155806013E-2</v>
      </c>
      <c r="M10" s="800">
        <f t="shared" si="0"/>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1"/>
        <v>7198.0800000000163</v>
      </c>
      <c r="L11" s="791">
        <f t="shared" si="6"/>
        <v>2.3934324252556174E-2</v>
      </c>
      <c r="M11" s="800">
        <f t="shared" si="0"/>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1"/>
        <v>3259.6500000000233</v>
      </c>
      <c r="L12" s="791">
        <f t="shared" si="6"/>
        <v>1.0585304863209938E-2</v>
      </c>
      <c r="M12" s="784">
        <f t="shared" si="0"/>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1"/>
        <v>-8759.9200000000419</v>
      </c>
      <c r="L13" s="791">
        <f t="shared" si="6"/>
        <v>-2.8148778966474854E-2</v>
      </c>
      <c r="M13" s="784">
        <f t="shared" si="0"/>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1"/>
        <v>3591.1500000000233</v>
      </c>
      <c r="L14" s="791">
        <f t="shared" si="6"/>
        <v>1.1680785753900852E-2</v>
      </c>
      <c r="M14" s="784">
        <f t="shared" si="0"/>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1"/>
        <v>2187.4000000000233</v>
      </c>
      <c r="L15" s="791">
        <f t="shared" si="6"/>
        <v>6.7091586180176802E-3</v>
      </c>
      <c r="M15" s="784">
        <f t="shared" si="0"/>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1"/>
        <v>-3289.9400000000023</v>
      </c>
      <c r="L16" s="791">
        <f t="shared" si="6"/>
        <v>-1.0023601899875863E-2</v>
      </c>
      <c r="M16" s="784">
        <f t="shared" si="0"/>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1"/>
        <v>6684.5</v>
      </c>
      <c r="L17" s="791">
        <f t="shared" si="6"/>
        <v>2.0572161214097585E-2</v>
      </c>
      <c r="M17" s="800">
        <f t="shared" si="0"/>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1"/>
        <v>-9821.4200000000419</v>
      </c>
      <c r="L18" s="791">
        <f t="shared" si="6"/>
        <v>-2.9617033544130814E-2</v>
      </c>
      <c r="M18" s="800">
        <f t="shared" si="0"/>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1"/>
        <v>1597.5100000000093</v>
      </c>
      <c r="L19" s="791">
        <f t="shared" si="6"/>
        <v>4.9644106040017139E-3</v>
      </c>
      <c r="M19" s="800">
        <f t="shared" si="0"/>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1"/>
        <v>-350.34999999997672</v>
      </c>
      <c r="L20" s="791">
        <f t="shared" si="6"/>
        <v>-1.0833668661172126E-3</v>
      </c>
      <c r="M20" s="800">
        <f t="shared" si="0"/>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1"/>
        <v>2976.109999999986</v>
      </c>
      <c r="L21" s="791">
        <f t="shared" si="6"/>
        <v>9.2128322084558591E-3</v>
      </c>
      <c r="M21" s="784">
        <f t="shared" si="0"/>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1"/>
        <v>2512.9899999999907</v>
      </c>
      <c r="L22" s="791">
        <f t="shared" si="6"/>
        <v>7.7081858775227595E-3</v>
      </c>
      <c r="M22" s="784">
        <f t="shared" si="0"/>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1"/>
        <v>4676.1900000000023</v>
      </c>
      <c r="L23" s="791">
        <f t="shared" si="6"/>
        <v>1.4233731879895812E-2</v>
      </c>
      <c r="M23" s="784">
        <f t="shared" si="0"/>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1"/>
        <v>708.10999999998603</v>
      </c>
      <c r="L24" s="791">
        <f t="shared" si="6"/>
        <v>2.1251486285031439E-3</v>
      </c>
      <c r="M24" s="784">
        <f t="shared" si="0"/>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1"/>
        <v>-9293.539999999979</v>
      </c>
      <c r="L25" s="791">
        <f t="shared" si="6"/>
        <v>-2.7832216435752195E-2</v>
      </c>
      <c r="M25" s="784">
        <f t="shared" si="0"/>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1"/>
        <v>2177.5499999999884</v>
      </c>
      <c r="L26" s="791">
        <f t="shared" si="6"/>
        <v>6.5075406543850202E-3</v>
      </c>
      <c r="M26" s="800">
        <f t="shared" si="0"/>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1"/>
        <v>-8168.8699999999953</v>
      </c>
      <c r="L27" s="791">
        <f t="shared" si="6"/>
        <v>-2.4254577051669533E-2</v>
      </c>
      <c r="M27" s="800">
        <f t="shared" si="0"/>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1"/>
        <v>-6808.9699999999721</v>
      </c>
      <c r="L28" s="791">
        <f t="shared" si="6"/>
        <v>-2.0719373487690471E-2</v>
      </c>
      <c r="M28" s="800">
        <f t="shared" si="0"/>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0"/>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 si="567">(C1044-$C$2)/$C$2</f>
        <v>0.52459523220638871</v>
      </c>
      <c r="F1044" s="815">
        <v>8887.2099999999991</v>
      </c>
      <c r="G1044" s="791">
        <f t="shared" si="554"/>
        <v>6.7378589965936394E-3</v>
      </c>
      <c r="H1044" s="796">
        <f t="shared" ref="H1044" si="568">(F1044-F$2)/F$2</f>
        <v>0.74543079914370436</v>
      </c>
      <c r="I1044" s="840">
        <v>314235</v>
      </c>
      <c r="J1044" s="799">
        <v>200000</v>
      </c>
      <c r="K1044" s="799">
        <f t="shared" ref="K1044" si="569">I1044-I1043-J1044+J1043</f>
        <v>-1272.0999999999767</v>
      </c>
      <c r="L1044" s="791">
        <f t="shared" ref="L1044" si="570">K1044/I1043</f>
        <v>-4.031921944070282E-3</v>
      </c>
      <c r="M1044" s="816">
        <f t="shared" ref="M1044" si="571">I1044-J1044</f>
        <v>114235</v>
      </c>
      <c r="N1044" s="801">
        <f t="shared" ref="N1044" si="572">M1044/J1044</f>
        <v>0.57117499999999999</v>
      </c>
      <c r="O1044" s="785">
        <f t="shared" ref="O1044" si="573">N1044/(A1044/365.25)</f>
        <v>0.13162250394321764</v>
      </c>
      <c r="P1044" s="816" t="b">
        <f t="shared" ref="P1044" si="574">L1044&gt;D1044</f>
        <v>0</v>
      </c>
      <c r="Q1044" s="801">
        <f>COUNTIF(P$2:P1044, TRUE)/(COUNTIF(P$2:P1044,FALSE) + COUNTIF(P$2:P1044, TRUE))</f>
        <v>0.48418024928092041</v>
      </c>
      <c r="R1044" s="843">
        <v>194516.36</v>
      </c>
      <c r="S1044" s="845">
        <f t="shared" ref="S1044" si="575">I1044-R1044</f>
        <v>119718.64000000001</v>
      </c>
      <c r="T1044" s="799"/>
      <c r="U1044" s="799"/>
      <c r="V1044" s="801">
        <f>STDEV(D$2:D1044)*SQRT(252)</f>
        <v>0.14297261984384121</v>
      </c>
      <c r="W1044" s="801">
        <f>STDEV(L$2:L1044)*SQRT(252)</f>
        <v>0.2408950307438473</v>
      </c>
      <c r="X1044" s="800">
        <f t="shared" ref="X1044" si="576">E1044/(A1044/365.25)/V1044</f>
        <v>0.84553662076308</v>
      </c>
      <c r="Y1044" s="800">
        <f t="shared" ref="Y1044" si="577">O1044/W1044</f>
        <v>0.5463894524382148</v>
      </c>
      <c r="Z1044" s="806">
        <f t="shared" ref="Z1044" si="578">-(E1044-N1044)</f>
        <v>4.6579767793611282E-2</v>
      </c>
    </row>
    <row r="1045" spans="1:26" ht="20.100000000000001" customHeight="1" x14ac:dyDescent="0.2">
      <c r="A1045" s="775">
        <f t="shared" ref="A1045" si="579">B1045-$B$2</f>
        <v>1586</v>
      </c>
      <c r="B1045" s="794">
        <v>43819</v>
      </c>
      <c r="C1045" s="819">
        <v>3221.22</v>
      </c>
      <c r="D1045" s="791">
        <f t="shared" ref="D1045" si="580">(C1045-C1044)/C1044</f>
        <v>4.9448269622539391E-3</v>
      </c>
      <c r="E1045" s="818">
        <f t="shared" ref="E1045" si="581">(C1045-$C$2)/$C$2</f>
        <v>0.53213409181712668</v>
      </c>
      <c r="F1045" s="815">
        <v>8924.9500000000007</v>
      </c>
      <c r="G1045" s="791">
        <f t="shared" ref="G1045" si="582">(F1045-F1044)/F1044</f>
        <v>4.246552067521934E-3</v>
      </c>
      <c r="H1045" s="796">
        <f t="shared" ref="H1045" si="583">(F1045-F$2)/F$2</f>
        <v>0.75284286191252447</v>
      </c>
      <c r="I1045" s="840">
        <v>314875.82</v>
      </c>
      <c r="J1045" s="799">
        <v>200000</v>
      </c>
      <c r="K1045" s="799">
        <f t="shared" ref="K1045" si="584">I1045-I1044-J1045+J1044</f>
        <v>640.82000000000698</v>
      </c>
      <c r="L1045" s="791">
        <f t="shared" ref="L1045" si="585">K1045/I1044</f>
        <v>2.0393017964262638E-3</v>
      </c>
      <c r="M1045" s="816">
        <f t="shared" ref="M1045" si="586">I1045-J1045</f>
        <v>114875.82</v>
      </c>
      <c r="N1045" s="801">
        <f t="shared" ref="N1045" si="587">M1045/J1045</f>
        <v>0.57437910000000003</v>
      </c>
      <c r="O1045" s="785">
        <f t="shared" ref="O1045" si="588">N1045/(A1045/365.25)</f>
        <v>0.13227740622635561</v>
      </c>
      <c r="P1045" s="816" t="b">
        <f t="shared" ref="P1045" si="589">L1045&gt;D1045</f>
        <v>0</v>
      </c>
      <c r="Q1045" s="801">
        <f>COUNTIF(P$2:P1045, TRUE)/(COUNTIF(P$2:P1045,FALSE) + COUNTIF(P$2:P1045, TRUE))</f>
        <v>0.48371647509578541</v>
      </c>
      <c r="R1045" s="843">
        <v>201704.38</v>
      </c>
      <c r="S1045" s="845">
        <f t="shared" ref="S1045" si="590">I1045-R1045</f>
        <v>113171.44</v>
      </c>
      <c r="T1045" s="799"/>
      <c r="U1045" s="799"/>
      <c r="V1045" s="801">
        <f>STDEV(D$2:D1045)*SQRT(252)</f>
        <v>0.14292111191544887</v>
      </c>
      <c r="W1045" s="801">
        <f>STDEV(L$2:L1045)*SQRT(252)</f>
        <v>0.24078062009729898</v>
      </c>
      <c r="X1045" s="800">
        <f t="shared" ref="X1045" si="591">E1045/(A1045/365.25)/V1045</f>
        <v>0.85745579284521933</v>
      </c>
      <c r="Y1045" s="800">
        <f t="shared" ref="Y1045" si="592">O1045/W1045</f>
        <v>0.54936899063098421</v>
      </c>
      <c r="Z1045" s="806">
        <f t="shared" ref="Z1045" si="593">-(E1045-N1045)</f>
        <v>4.2245008182873356E-2</v>
      </c>
    </row>
    <row r="1046" spans="1:26" ht="20.100000000000001" customHeight="1" x14ac:dyDescent="0.2">
      <c r="A1046" s="775">
        <f t="shared" ref="A1046" si="594">B1046-$B$2</f>
        <v>1589</v>
      </c>
      <c r="B1046" s="794">
        <v>43822</v>
      </c>
      <c r="C1046" s="819">
        <v>3224.01</v>
      </c>
      <c r="D1046" s="791">
        <f t="shared" ref="D1046" si="595">(C1046-C1045)/C1045</f>
        <v>8.661314657180877E-4</v>
      </c>
      <c r="E1046" s="818">
        <f t="shared" ref="E1046" si="596">(C1046-$C$2)/$C$2</f>
        <v>0.5334611213637489</v>
      </c>
      <c r="F1046" s="815">
        <v>8945.64</v>
      </c>
      <c r="G1046" s="791">
        <f t="shared" ref="G1046" si="597">(F1046-F1045)/F1045</f>
        <v>2.3182202701414224E-3</v>
      </c>
      <c r="H1046" s="796">
        <f t="shared" ref="H1046" si="598">(F1046-F$2)/F$2</f>
        <v>0.75690633776538285</v>
      </c>
      <c r="I1046" s="840">
        <v>317584.25</v>
      </c>
      <c r="J1046" s="799">
        <v>200000</v>
      </c>
      <c r="K1046" s="799">
        <f t="shared" ref="K1046" si="599">I1046-I1045-J1046+J1045</f>
        <v>2708.429999999993</v>
      </c>
      <c r="L1046" s="791">
        <f t="shared" ref="L1046" si="600">K1046/I1045</f>
        <v>8.601581410728816E-3</v>
      </c>
      <c r="M1046" s="816">
        <f t="shared" ref="M1046" si="601">I1046-J1046</f>
        <v>117584.25</v>
      </c>
      <c r="N1046" s="801">
        <f t="shared" ref="N1046" si="602">M1046/J1046</f>
        <v>0.58792124999999995</v>
      </c>
      <c r="O1046" s="785">
        <f t="shared" ref="O1046" si="603">N1046/(A1046/365.25)</f>
        <v>0.13514048871145373</v>
      </c>
      <c r="P1046" s="816" t="b">
        <f t="shared" ref="P1046" si="604">L1046&gt;D1046</f>
        <v>1</v>
      </c>
      <c r="Q1046" s="801">
        <f>COUNTIF(P$2:P1046, TRUE)/(COUNTIF(P$2:P1046,FALSE) + COUNTIF(P$2:P1046, TRUE))</f>
        <v>0.48421052631578948</v>
      </c>
      <c r="R1046" s="843">
        <v>202044.86</v>
      </c>
      <c r="S1046" s="845">
        <f t="shared" ref="S1046" si="605">I1046-R1046</f>
        <v>115539.39000000001</v>
      </c>
      <c r="T1046" s="799"/>
      <c r="U1046" s="799"/>
      <c r="V1046" s="801">
        <f>STDEV(D$2:D1046)*SQRT(252)</f>
        <v>0.14285272757659365</v>
      </c>
      <c r="W1046" s="801">
        <f>STDEV(L$2:L1046)*SQRT(252)</f>
        <v>0.24069817590501105</v>
      </c>
      <c r="X1046" s="800">
        <f t="shared" ref="X1046" si="606">E1046/(A1046/365.25)/V1046</f>
        <v>0.85838192459632967</v>
      </c>
      <c r="Y1046" s="800">
        <f t="shared" ref="Y1046" si="607">O1046/W1046</f>
        <v>0.56145206835628647</v>
      </c>
      <c r="Z1046" s="806">
        <f t="shared" ref="Z1046" si="608">-(E1046-N1046)</f>
        <v>5.4460128636251048E-2</v>
      </c>
    </row>
    <row r="1047" spans="1:26" ht="20.100000000000001" customHeight="1" x14ac:dyDescent="0.2">
      <c r="A1047" s="775">
        <f t="shared" ref="A1047" si="609">B1047-$B$2</f>
        <v>1590</v>
      </c>
      <c r="B1047" s="794">
        <v>43823</v>
      </c>
      <c r="C1047" s="819">
        <v>3223.38</v>
      </c>
      <c r="D1047" s="791">
        <f t="shared" ref="D1047" si="610">(C1047-C1046)/C1046</f>
        <v>-1.9540882317365922E-4</v>
      </c>
      <c r="E1047" s="818">
        <f t="shared" ref="E1047" si="611">(C1047-$C$2)/$C$2</f>
        <v>0.53316146953064059</v>
      </c>
      <c r="F1047" s="815">
        <v>8952.8799999999992</v>
      </c>
      <c r="G1047" s="791">
        <f t="shared" ref="G1047" si="612">(F1047-F1046)/F1046</f>
        <v>8.0933281464487528E-4</v>
      </c>
      <c r="H1047" s="796">
        <f t="shared" ref="H1047" si="613">(F1047-F$2)/F$2</f>
        <v>0.75832825971679385</v>
      </c>
      <c r="I1047" s="840">
        <v>318034.31</v>
      </c>
      <c r="J1047" s="799">
        <v>200000</v>
      </c>
      <c r="K1047" s="799">
        <f t="shared" ref="K1047" si="614">I1047-I1046-J1047+J1046</f>
        <v>450.05999999999767</v>
      </c>
      <c r="L1047" s="791">
        <f t="shared" ref="L1047" si="615">K1047/I1046</f>
        <v>1.4171357679103975E-3</v>
      </c>
      <c r="M1047" s="816">
        <f t="shared" ref="M1047" si="616">I1047-J1047</f>
        <v>118034.31</v>
      </c>
      <c r="N1047" s="801">
        <f t="shared" ref="N1047" si="617">M1047/J1047</f>
        <v>0.59017154999999999</v>
      </c>
      <c r="O1047" s="785">
        <f t="shared" ref="O1047" si="618">N1047/(A1047/365.25)</f>
        <v>0.13557242681603773</v>
      </c>
      <c r="P1047" s="816" t="b">
        <f t="shared" ref="P1047" si="619">L1047&gt;D1047</f>
        <v>1</v>
      </c>
      <c r="Q1047" s="801">
        <f>COUNTIF(P$2:P1047, TRUE)/(COUNTIF(P$2:P1047,FALSE) + COUNTIF(P$2:P1047, TRUE))</f>
        <v>0.48470363288718932</v>
      </c>
      <c r="R1047" s="843">
        <v>195635.06</v>
      </c>
      <c r="S1047" s="845">
        <f t="shared" ref="S1047" si="620">I1047-R1047</f>
        <v>122399.25</v>
      </c>
      <c r="T1047" s="799"/>
      <c r="U1047" s="799"/>
      <c r="V1047" s="801">
        <f>STDEV(D$2:D1047)*SQRT(252)</f>
        <v>0.14278464696831591</v>
      </c>
      <c r="W1047" s="801">
        <f>STDEV(L$2:L1047)*SQRT(252)</f>
        <v>0.24058329682821825</v>
      </c>
      <c r="X1047" s="800">
        <f t="shared" ref="X1047" si="621">E1047/(A1047/365.25)/V1047</f>
        <v>0.85776899573591703</v>
      </c>
      <c r="Y1047" s="800">
        <f t="shared" ref="Y1047" si="622">O1047/W1047</f>
        <v>0.56351554161650474</v>
      </c>
      <c r="Z1047" s="806">
        <f t="shared" ref="Z1047" si="623">-(E1047-N1047)</f>
        <v>5.7010080469359403E-2</v>
      </c>
    </row>
    <row r="1048" spans="1:26" ht="20.100000000000001" customHeight="1" x14ac:dyDescent="0.2">
      <c r="A1048" s="775">
        <f t="shared" ref="A1048" si="624">B1048-$B$2</f>
        <v>1592</v>
      </c>
      <c r="B1048" s="794">
        <v>43825</v>
      </c>
      <c r="C1048" s="819">
        <v>3239.91</v>
      </c>
      <c r="D1048" s="791">
        <f t="shared" ref="D1048" si="625">(C1048-C1047)/C1047</f>
        <v>5.128157399996198E-3</v>
      </c>
      <c r="E1048" s="818">
        <f t="shared" ref="E1048" si="626">(C1048-$C$2)/$C$2</f>
        <v>0.54102376286600318</v>
      </c>
      <c r="F1048" s="815">
        <v>9022.39</v>
      </c>
      <c r="G1048" s="791">
        <f t="shared" ref="G1048" si="627">(F1048-F1047)/F1047</f>
        <v>7.7639820929131433E-3</v>
      </c>
      <c r="H1048" s="796">
        <f t="shared" ref="H1048" si="628">(F1048-F$2)/F$2</f>
        <v>0.77197988883869817</v>
      </c>
      <c r="I1048" s="840">
        <v>318607.49</v>
      </c>
      <c r="J1048" s="799">
        <v>200000</v>
      </c>
      <c r="K1048" s="799">
        <f t="shared" ref="K1048" si="629">I1048-I1047-J1048+J1047</f>
        <v>573.17999999999302</v>
      </c>
      <c r="L1048" s="791">
        <f t="shared" ref="L1048" si="630">K1048/I1047</f>
        <v>1.8022583789780197E-3</v>
      </c>
      <c r="M1048" s="816">
        <f t="shared" ref="M1048" si="631">I1048-J1048</f>
        <v>118607.48999999999</v>
      </c>
      <c r="N1048" s="801">
        <f t="shared" ref="N1048" si="632">M1048/J1048</f>
        <v>0.59303744999999997</v>
      </c>
      <c r="O1048" s="785">
        <f t="shared" ref="O1048" si="633">N1048/(A1048/365.25)</f>
        <v>0.13605962852543968</v>
      </c>
      <c r="P1048" s="816" t="b">
        <f t="shared" ref="P1048" si="634">L1048&gt;D1048</f>
        <v>0</v>
      </c>
      <c r="Q1048" s="801">
        <f>COUNTIF(P$2:P1048, TRUE)/(COUNTIF(P$2:P1048,FALSE) + COUNTIF(P$2:P1048, TRUE))</f>
        <v>0.48424068767908307</v>
      </c>
      <c r="R1048" s="843">
        <v>196158.24</v>
      </c>
      <c r="S1048" s="845">
        <f t="shared" ref="S1048" si="635">I1048-R1048</f>
        <v>122449.25</v>
      </c>
      <c r="T1048" s="799"/>
      <c r="U1048" s="799"/>
      <c r="V1048" s="801">
        <f>STDEV(D$2:D1048)*SQRT(252)</f>
        <v>0.14273478772845574</v>
      </c>
      <c r="W1048" s="801">
        <f>STDEV(L$2:L1048)*SQRT(252)</f>
        <v>0.240469011534232</v>
      </c>
      <c r="X1048" s="800">
        <f t="shared" ref="X1048" si="636">E1048/(A1048/365.25)/V1048</f>
        <v>0.8696283078693422</v>
      </c>
      <c r="Y1048" s="800">
        <f t="shared" ref="Y1048" si="637">O1048/W1048</f>
        <v>0.56580940578312677</v>
      </c>
      <c r="Z1048" s="806">
        <f t="shared" ref="Z1048" si="638">-(E1048-N1048)</f>
        <v>5.2013687133996789E-2</v>
      </c>
    </row>
  </sheetData>
  <conditionalFormatting sqref="L1:L2 L104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48">
    <cfRule type="colorScale" priority="1002">
      <colorScale>
        <cfvo type="min"/>
        <cfvo type="num" val="0"/>
        <cfvo type="max"/>
        <color rgb="FFF8696B"/>
        <color rgb="FFFFEB84"/>
        <color rgb="FF63BE7B"/>
      </colorScale>
    </cfRule>
  </conditionalFormatting>
  <conditionalFormatting sqref="G3:G1048">
    <cfRule type="colorScale" priority="1004">
      <colorScale>
        <cfvo type="min"/>
        <cfvo type="num" val="0"/>
        <cfvo type="max"/>
        <color rgb="FFF8696B"/>
        <color rgb="FFFFEB84"/>
        <color rgb="FF63BE7B"/>
      </colorScale>
    </cfRule>
  </conditionalFormatting>
  <conditionalFormatting sqref="L3:L104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opLeftCell="D1" workbookViewId="0">
      <pane ySplit="1" topLeftCell="A258" activePane="bottomLeft" state="frozen"/>
      <selection activeCell="M34" sqref="M34"/>
      <selection pane="bottomLeft" activeCell="G284" sqref="G28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4">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4"/>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4">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4"/>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4">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4"/>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148222.22800000166</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118607.48800000161</v>
      </c>
      <c r="Q271" s="278"/>
      <c r="R271" s="356"/>
      <c r="S271" s="374"/>
      <c r="T271" s="335">
        <v>17.93</v>
      </c>
      <c r="U271" s="24" t="s">
        <v>1348</v>
      </c>
    </row>
    <row r="272" spans="1:21" ht="18" customHeight="1" x14ac:dyDescent="0.25">
      <c r="M272" s="25" t="s">
        <v>141</v>
      </c>
      <c r="N272" s="137">
        <f>Balance!AA2</f>
        <v>118607.48999999999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20" priority="7">
      <formula>#REF!&gt;0</formula>
    </cfRule>
    <cfRule type="expression" dxfId="421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5" t="s">
        <v>78</v>
      </c>
      <c r="P42" s="885"/>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18" priority="35">
      <formula>N19&gt;0</formula>
    </cfRule>
    <cfRule type="expression" dxfId="421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6" priority="21">
      <formula>F25&gt;0</formula>
    </cfRule>
    <cfRule type="expression" dxfId="4215" priority="22">
      <formula>F25&lt;0</formula>
    </cfRule>
  </conditionalFormatting>
  <conditionalFormatting sqref="H25:H47">
    <cfRule type="expression" dxfId="4214" priority="19">
      <formula>H25&gt;0</formula>
    </cfRule>
    <cfRule type="expression" dxfId="4213" priority="20">
      <formula>H25&lt;0</formula>
    </cfRule>
  </conditionalFormatting>
  <conditionalFormatting sqref="I25:I27">
    <cfRule type="expression" dxfId="4212" priority="15">
      <formula>I25&gt;0</formula>
    </cfRule>
    <cfRule type="expression" dxfId="4211" priority="16">
      <formula>I25&lt;0</formula>
    </cfRule>
  </conditionalFormatting>
  <conditionalFormatting sqref="Q7">
    <cfRule type="expression" dxfId="4210" priority="5">
      <formula>Q7&gt;0</formula>
    </cfRule>
    <cfRule type="expression" dxfId="4209" priority="6">
      <formula>Q7&lt;0</formula>
    </cfRule>
  </conditionalFormatting>
  <conditionalFormatting sqref="Q8">
    <cfRule type="expression" dxfId="4208" priority="3">
      <formula>Q8&gt;0</formula>
    </cfRule>
    <cfRule type="expression" dxfId="420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6" priority="31">
      <formula>F7&gt;0</formula>
    </cfRule>
    <cfRule type="expression" dxfId="4205" priority="32">
      <formula>F7&lt;0</formula>
    </cfRule>
  </conditionalFormatting>
  <conditionalFormatting sqref="Q8">
    <cfRule type="expression" dxfId="4204" priority="29">
      <formula>Q8&gt;0</formula>
    </cfRule>
    <cfRule type="expression" dxfId="4203" priority="30">
      <formula>Q8&lt;0</formula>
    </cfRule>
  </conditionalFormatting>
  <conditionalFormatting sqref="Q10">
    <cfRule type="expression" dxfId="4202" priority="23">
      <formula>Q10&gt;0</formula>
    </cfRule>
    <cfRule type="expression" dxfId="4201" priority="24">
      <formula>Q10&lt;0</formula>
    </cfRule>
  </conditionalFormatting>
  <conditionalFormatting sqref="J25:J38">
    <cfRule type="expression" dxfId="4200" priority="21">
      <formula>J25&gt;0</formula>
    </cfRule>
    <cfRule type="expression" dxfId="4199" priority="22">
      <formula>J25&lt;0</formula>
    </cfRule>
  </conditionalFormatting>
  <conditionalFormatting sqref="L25:L38">
    <cfRule type="expression" dxfId="4198" priority="17">
      <formula>L25&gt;0</formula>
    </cfRule>
    <cfRule type="expression" dxfId="4197" priority="18">
      <formula>L25&lt;0</formula>
    </cfRule>
  </conditionalFormatting>
  <conditionalFormatting sqref="F93:F114">
    <cfRule type="expression" dxfId="4196" priority="15">
      <formula>F93&gt;0</formula>
    </cfRule>
    <cfRule type="expression" dxfId="4195" priority="16">
      <formula>F93&lt;0</formula>
    </cfRule>
  </conditionalFormatting>
  <conditionalFormatting sqref="H93:H114">
    <cfRule type="expression" dxfId="4194" priority="13">
      <formula>H93&gt;0</formula>
    </cfRule>
    <cfRule type="expression" dxfId="4193" priority="14">
      <formula>H93&lt;0</formula>
    </cfRule>
  </conditionalFormatting>
  <conditionalFormatting sqref="J93:J106">
    <cfRule type="expression" dxfId="4192" priority="11">
      <formula>J93&gt;0</formula>
    </cfRule>
    <cfRule type="expression" dxfId="4191" priority="12">
      <formula>J93&lt;0</formula>
    </cfRule>
  </conditionalFormatting>
  <conditionalFormatting sqref="K93:K106">
    <cfRule type="expression" dxfId="4190" priority="9">
      <formula>K93&gt;0</formula>
    </cfRule>
    <cfRule type="expression" dxfId="4189" priority="10">
      <formula>K93&lt;0</formula>
    </cfRule>
  </conditionalFormatting>
  <conditionalFormatting sqref="L93:L106">
    <cfRule type="expression" dxfId="4188" priority="7">
      <formula>L93&gt;0</formula>
    </cfRule>
    <cfRule type="expression" dxfId="4187" priority="8">
      <formula>L93&lt;0</formula>
    </cfRule>
  </conditionalFormatting>
  <conditionalFormatting sqref="F25:F32">
    <cfRule type="expression" dxfId="4186" priority="5">
      <formula>F25&gt;0</formula>
    </cfRule>
    <cfRule type="expression" dxfId="4185" priority="6">
      <formula>F25&lt;0</formula>
    </cfRule>
  </conditionalFormatting>
  <conditionalFormatting sqref="H25:H32">
    <cfRule type="expression" dxfId="4184" priority="3">
      <formula>H25&gt;0</formula>
    </cfRule>
    <cfRule type="expression" dxfId="4183" priority="4">
      <formula>H25&lt;0</formula>
    </cfRule>
  </conditionalFormatting>
  <conditionalFormatting sqref="H60:H63 F60:F63">
    <cfRule type="expression" dxfId="4182" priority="1">
      <formula>F60&gt;0</formula>
    </cfRule>
    <cfRule type="expression" dxfId="418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80" priority="64">
      <formula>N23&gt;0</formula>
    </cfRule>
    <cfRule type="expression" dxfId="417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8" priority="58">
      <formula>F79&gt;0</formula>
    </cfRule>
    <cfRule type="expression" dxfId="4177" priority="59">
      <formula>F79&lt;0</formula>
    </cfRule>
  </conditionalFormatting>
  <conditionalFormatting sqref="H79:H97 H101:H118">
    <cfRule type="expression" dxfId="4176" priority="56">
      <formula>H79&gt;0</formula>
    </cfRule>
    <cfRule type="expression" dxfId="4175" priority="57">
      <formula>H79&lt;0</formula>
    </cfRule>
  </conditionalFormatting>
  <conditionalFormatting sqref="I75:I97 I100:I118">
    <cfRule type="expression" dxfId="4174" priority="54">
      <formula>I75&gt;0</formula>
    </cfRule>
    <cfRule type="expression" dxfId="4173" priority="55">
      <formula>I75&lt;0</formula>
    </cfRule>
  </conditionalFormatting>
  <conditionalFormatting sqref="Q7">
    <cfRule type="expression" dxfId="4172" priority="52">
      <formula>Q7&gt;0</formula>
    </cfRule>
    <cfRule type="expression" dxfId="4171" priority="53">
      <formula>Q7&lt;0</formula>
    </cfRule>
  </conditionalFormatting>
  <conditionalFormatting sqref="Q8">
    <cfRule type="expression" dxfId="4170" priority="50">
      <formula>Q8&gt;0</formula>
    </cfRule>
    <cfRule type="expression" dxfId="4169" priority="51">
      <formula>Q8&lt;0</formula>
    </cfRule>
  </conditionalFormatting>
  <conditionalFormatting sqref="F75:F78">
    <cfRule type="expression" dxfId="4168" priority="48">
      <formula>F75&gt;0</formula>
    </cfRule>
    <cfRule type="expression" dxfId="4167" priority="49">
      <formula>F75&lt;0</formula>
    </cfRule>
  </conditionalFormatting>
  <conditionalFormatting sqref="H75:H78">
    <cfRule type="expression" dxfId="4166" priority="46">
      <formula>H75&gt;0</formula>
    </cfRule>
    <cfRule type="expression" dxfId="4165" priority="47">
      <formula>H75&lt;0</formula>
    </cfRule>
  </conditionalFormatting>
  <conditionalFormatting sqref="F100:F114">
    <cfRule type="expression" dxfId="4164" priority="40">
      <formula>F100&gt;0</formula>
    </cfRule>
    <cfRule type="expression" dxfId="4163" priority="41">
      <formula>F100&lt;0</formula>
    </cfRule>
  </conditionalFormatting>
  <conditionalFormatting sqref="H100:H114">
    <cfRule type="expression" dxfId="4162" priority="38">
      <formula>H100&gt;0</formula>
    </cfRule>
    <cfRule type="expression" dxfId="4161" priority="39">
      <formula>H100&lt;0</formula>
    </cfRule>
  </conditionalFormatting>
  <conditionalFormatting sqref="F29:F67">
    <cfRule type="expression" dxfId="4160" priority="36">
      <formula>F29&gt;0</formula>
    </cfRule>
    <cfRule type="expression" dxfId="4159" priority="37">
      <formula>F29&lt;0</formula>
    </cfRule>
  </conditionalFormatting>
  <conditionalFormatting sqref="H29:H63">
    <cfRule type="expression" dxfId="4158" priority="34">
      <formula>H29&gt;0</formula>
    </cfRule>
    <cfRule type="expression" dxfId="4157" priority="35">
      <formula>H29&lt;0</formula>
    </cfRule>
  </conditionalFormatting>
  <conditionalFormatting sqref="J38:J68">
    <cfRule type="expression" dxfId="4156" priority="32">
      <formula>J38&gt;0</formula>
    </cfRule>
    <cfRule type="expression" dxfId="4155" priority="33">
      <formula>J38&lt;0</formula>
    </cfRule>
  </conditionalFormatting>
  <conditionalFormatting sqref="J43">
    <cfRule type="expression" dxfId="4154" priority="30">
      <formula>J43&gt;0</formula>
    </cfRule>
    <cfRule type="expression" dxfId="4153" priority="31">
      <formula>J43&lt;0</formula>
    </cfRule>
  </conditionalFormatting>
  <conditionalFormatting sqref="Q9">
    <cfRule type="expression" dxfId="4152" priority="24">
      <formula>Q9&gt;0</formula>
    </cfRule>
    <cfRule type="expression" dxfId="4151" priority="25">
      <formula>Q9&lt;0</formula>
    </cfRule>
  </conditionalFormatting>
  <conditionalFormatting sqref="R4">
    <cfRule type="expression" dxfId="4150" priority="26">
      <formula>R4&gt;0</formula>
    </cfRule>
    <cfRule type="expression" dxfId="414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8" priority="21">
      <formula>F120&gt;0</formula>
    </cfRule>
    <cfRule type="expression" dxfId="4147" priority="22">
      <formula>F120&lt;0</formula>
    </cfRule>
  </conditionalFormatting>
  <conditionalFormatting sqref="H120:H160">
    <cfRule type="expression" dxfId="4146" priority="19">
      <formula>H120&gt;0</formula>
    </cfRule>
    <cfRule type="expression" dxfId="4145" priority="20">
      <formula>H120&lt;0</formula>
    </cfRule>
  </conditionalFormatting>
  <conditionalFormatting sqref="J129:J160">
    <cfRule type="expression" dxfId="4144" priority="17">
      <formula>J129&gt;0</formula>
    </cfRule>
    <cfRule type="expression" dxfId="4143" priority="18">
      <formula>J129&lt;0</formula>
    </cfRule>
  </conditionalFormatting>
  <conditionalFormatting sqref="J134">
    <cfRule type="expression" dxfId="4142" priority="15">
      <formula>J134&gt;0</formula>
    </cfRule>
    <cfRule type="expression" dxfId="4141" priority="16">
      <formula>J134&lt;0</formula>
    </cfRule>
  </conditionalFormatting>
  <conditionalFormatting sqref="J31:J40">
    <cfRule type="expression" dxfId="4140" priority="13">
      <formula>J31&gt;0</formula>
    </cfRule>
    <cfRule type="expression" dxfId="4139" priority="14">
      <formula>J31&lt;0</formula>
    </cfRule>
  </conditionalFormatting>
  <conditionalFormatting sqref="J36:J37">
    <cfRule type="expression" dxfId="4138" priority="11">
      <formula>J36&gt;0</formula>
    </cfRule>
    <cfRule type="expression" dxfId="4137" priority="12">
      <formula>J36&lt;0</formula>
    </cfRule>
  </conditionalFormatting>
  <conditionalFormatting sqref="Q10">
    <cfRule type="expression" dxfId="4136" priority="9">
      <formula>Q10&gt;0</formula>
    </cfRule>
    <cfRule type="expression" dxfId="4135" priority="10">
      <formula>Q10&lt;0</formula>
    </cfRule>
  </conditionalFormatting>
  <conditionalFormatting sqref="K38:K55 K57:K68">
    <cfRule type="expression" dxfId="4134" priority="7">
      <formula>K38&gt;0</formula>
    </cfRule>
    <cfRule type="expression" dxfId="4133" priority="8">
      <formula>K38&lt;0</formula>
    </cfRule>
  </conditionalFormatting>
  <conditionalFormatting sqref="K43">
    <cfRule type="expression" dxfId="4132" priority="5">
      <formula>K43&gt;0</formula>
    </cfRule>
    <cfRule type="expression" dxfId="4131" priority="6">
      <formula>K43&lt;0</formula>
    </cfRule>
  </conditionalFormatting>
  <conditionalFormatting sqref="K31:K40">
    <cfRule type="expression" dxfId="4130" priority="3">
      <formula>K31&gt;0</formula>
    </cfRule>
    <cfRule type="expression" dxfId="4129" priority="4">
      <formula>K31&lt;0</formula>
    </cfRule>
  </conditionalFormatting>
  <conditionalFormatting sqref="K36:K37">
    <cfRule type="expression" dxfId="4128" priority="1">
      <formula>K36&gt;0</formula>
    </cfRule>
    <cfRule type="expression" dxfId="412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80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196.64137500000001</v>
      </c>
      <c r="T3" s="1"/>
    </row>
    <row r="4" spans="1:21" x14ac:dyDescent="0.25">
      <c r="B4" s="69">
        <v>43678</v>
      </c>
      <c r="C4" s="4">
        <v>20</v>
      </c>
      <c r="D4" s="3">
        <v>221</v>
      </c>
      <c r="E4" s="3">
        <v>0</v>
      </c>
      <c r="F4" s="3">
        <f>C4*D4+E4</f>
        <v>4420</v>
      </c>
      <c r="G4" s="69"/>
      <c r="H4" s="158"/>
      <c r="I4" s="3"/>
      <c r="J4" s="3"/>
      <c r="K4" s="3"/>
      <c r="L4" s="4"/>
      <c r="M4" s="4"/>
      <c r="O4" s="11" t="s">
        <v>66</v>
      </c>
      <c r="Q4" s="53">
        <v>171.01</v>
      </c>
      <c r="R4" s="416">
        <v>0.14199999999999999</v>
      </c>
      <c r="T4" s="1">
        <v>43678</v>
      </c>
      <c r="U4" t="s">
        <v>1357</v>
      </c>
    </row>
    <row r="5" spans="1:21" x14ac:dyDescent="0.25">
      <c r="B5" s="395">
        <v>43821</v>
      </c>
      <c r="C5" s="4">
        <v>40</v>
      </c>
      <c r="D5" s="3">
        <v>163.68</v>
      </c>
      <c r="E5" s="3">
        <v>0</v>
      </c>
      <c r="F5" s="3">
        <f>C5*D5+E5</f>
        <v>6547.2000000000007</v>
      </c>
      <c r="G5" s="69"/>
      <c r="H5" s="158"/>
      <c r="I5" s="3"/>
      <c r="J5" s="3"/>
      <c r="K5" s="3"/>
      <c r="L5" s="4"/>
      <c r="M5" s="4"/>
      <c r="O5" s="11" t="s">
        <v>67</v>
      </c>
      <c r="Q5" s="3">
        <f>Q4*Q2</f>
        <v>13680.8</v>
      </c>
      <c r="T5" s="679"/>
      <c r="U5" s="30"/>
    </row>
    <row r="6" spans="1:21" x14ac:dyDescent="0.25">
      <c r="B6" s="69"/>
      <c r="C6" s="4"/>
      <c r="D6" s="3"/>
      <c r="E6" s="3"/>
      <c r="F6" s="3"/>
      <c r="G6" s="69"/>
      <c r="H6" s="158"/>
      <c r="I6" s="3"/>
      <c r="J6" s="3"/>
      <c r="K6" s="3"/>
      <c r="L6" s="4"/>
      <c r="M6" s="4"/>
      <c r="O6" s="11" t="s">
        <v>64</v>
      </c>
      <c r="Q6" s="2">
        <f>Q3*Q2</f>
        <v>15731.310000000001</v>
      </c>
      <c r="U6" s="396"/>
    </row>
    <row r="7" spans="1:21" x14ac:dyDescent="0.25">
      <c r="B7" s="69"/>
      <c r="C7" s="4"/>
      <c r="D7" s="3"/>
      <c r="E7" s="3"/>
      <c r="F7" s="3"/>
      <c r="G7" s="69"/>
      <c r="H7" s="158"/>
      <c r="I7" s="3"/>
      <c r="J7" s="3"/>
      <c r="K7" s="3"/>
      <c r="L7" s="4"/>
      <c r="M7" s="4"/>
      <c r="O7" s="11" t="s">
        <v>175</v>
      </c>
      <c r="Q7" s="2">
        <f>Q10+Q8</f>
        <v>-2050.510000000002</v>
      </c>
      <c r="R7">
        <v>40</v>
      </c>
    </row>
    <row r="8" spans="1:21" x14ac:dyDescent="0.25">
      <c r="B8" s="69"/>
      <c r="C8" s="4"/>
      <c r="D8" s="3"/>
      <c r="E8" s="3"/>
      <c r="F8" s="3"/>
      <c r="G8" s="69"/>
      <c r="H8" s="158"/>
      <c r="I8" s="3"/>
      <c r="J8" s="3"/>
      <c r="K8" s="3"/>
      <c r="L8" s="4"/>
      <c r="M8" s="4"/>
      <c r="O8" s="11" t="s">
        <v>177</v>
      </c>
      <c r="P8" s="33"/>
      <c r="Q8" s="2">
        <f>K18+M18-F18+Q2*Q4</f>
        <v>-2050.510000000002</v>
      </c>
      <c r="T8" s="1"/>
      <c r="U8" s="727"/>
    </row>
    <row r="9" spans="1:21" x14ac:dyDescent="0.25">
      <c r="B9" s="69"/>
      <c r="C9" s="4"/>
      <c r="D9" s="3"/>
      <c r="E9" s="3"/>
      <c r="F9" s="3"/>
      <c r="G9" s="4"/>
      <c r="H9" s="158"/>
      <c r="I9" s="3"/>
      <c r="J9" s="3"/>
      <c r="K9" s="3"/>
      <c r="L9" s="4"/>
      <c r="M9" s="4"/>
      <c r="O9" s="11" t="s">
        <v>202</v>
      </c>
      <c r="Q9" s="131">
        <f>IF(Q2=0, 0, Q8/Q6)</f>
        <v>-0.13034578811300532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20</v>
      </c>
      <c r="I18" s="18"/>
      <c r="J18" s="18"/>
      <c r="K18" s="18">
        <f>SUM(K2:K8)</f>
        <v>5516.09</v>
      </c>
      <c r="L18" s="14"/>
      <c r="M18" s="18">
        <f>SUM(M2:M10)</f>
        <v>0</v>
      </c>
      <c r="O18" s="855" t="s">
        <v>78</v>
      </c>
      <c r="P18" s="855"/>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188.11100000000002</v>
      </c>
    </row>
    <row r="20" spans="1:20" x14ac:dyDescent="0.25">
      <c r="O20" s="78">
        <v>1.0900000000000001</v>
      </c>
      <c r="P20" s="78">
        <f t="shared" ref="P20:P39" si="0">O20*$Q$4</f>
        <v>186.40090000000001</v>
      </c>
    </row>
    <row r="21" spans="1:20" x14ac:dyDescent="0.25">
      <c r="O21" s="78">
        <v>1.08</v>
      </c>
      <c r="P21" s="78">
        <f t="shared" si="0"/>
        <v>184.6908</v>
      </c>
      <c r="T21" s="1"/>
    </row>
    <row r="22" spans="1:20" x14ac:dyDescent="0.25">
      <c r="O22" s="78">
        <v>1.07</v>
      </c>
      <c r="P22" s="78">
        <f t="shared" si="0"/>
        <v>182.98070000000001</v>
      </c>
    </row>
    <row r="23" spans="1:20" x14ac:dyDescent="0.25">
      <c r="O23" s="78">
        <v>1.06</v>
      </c>
      <c r="P23" s="78">
        <f t="shared" si="0"/>
        <v>181.2706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179.56049999999999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177.85040000000001</v>
      </c>
    </row>
    <row r="26" spans="1:20" x14ac:dyDescent="0.25">
      <c r="B26" s="161">
        <v>43626</v>
      </c>
      <c r="C26" s="10">
        <v>0</v>
      </c>
      <c r="D26" s="39">
        <v>252.2</v>
      </c>
      <c r="E26" s="39">
        <v>275.81</v>
      </c>
      <c r="F26" s="39"/>
      <c r="G26" s="39"/>
      <c r="H26" s="175"/>
      <c r="I26" s="39"/>
      <c r="J26" s="39">
        <v>476.09</v>
      </c>
      <c r="K26" s="39"/>
      <c r="L26" s="39"/>
      <c r="O26" s="78">
        <v>1.03</v>
      </c>
      <c r="P26" s="78">
        <f t="shared" si="0"/>
        <v>176.1403</v>
      </c>
      <c r="T26" s="153"/>
    </row>
    <row r="27" spans="1:20" x14ac:dyDescent="0.25">
      <c r="B27" s="161">
        <v>43627</v>
      </c>
      <c r="C27" s="10">
        <v>20</v>
      </c>
      <c r="D27" s="39">
        <v>238.2055</v>
      </c>
      <c r="E27" s="39">
        <v>262.02999999999997</v>
      </c>
      <c r="F27" s="39">
        <f t="shared" ref="F27:F36" si="1">C27*(E27-D27)</f>
        <v>476.48999999999944</v>
      </c>
      <c r="G27" s="39">
        <f t="shared" ref="G27:G36" si="2">D27*C27</f>
        <v>4764.1099999999997</v>
      </c>
      <c r="H27" s="175"/>
      <c r="I27" s="39"/>
      <c r="J27" s="39">
        <f t="shared" ref="J27:J36" si="3">F27</f>
        <v>476.48999999999944</v>
      </c>
      <c r="K27" s="39"/>
      <c r="L27" s="39"/>
      <c r="O27" s="78">
        <v>1.02</v>
      </c>
      <c r="P27" s="78">
        <f t="shared" si="0"/>
        <v>174.43019999999999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172.7201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171.01</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169.29989999999998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167.5898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165.87969999999999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164.16959999999997</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162.45949999999999</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160.74939999999998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159.0393</v>
      </c>
    </row>
    <row r="37" spans="2:17" x14ac:dyDescent="0.25">
      <c r="B37" s="161"/>
      <c r="C37" s="10"/>
      <c r="D37" s="39"/>
      <c r="E37" s="39"/>
      <c r="F37" s="39"/>
      <c r="G37" s="39"/>
      <c r="H37" s="175"/>
      <c r="I37" s="39"/>
      <c r="J37" s="39"/>
      <c r="K37" s="39"/>
      <c r="L37" s="39"/>
      <c r="O37" s="78">
        <v>0.92</v>
      </c>
      <c r="P37" s="78">
        <f t="shared" si="0"/>
        <v>157.32919999999999</v>
      </c>
    </row>
    <row r="38" spans="2:17" x14ac:dyDescent="0.25">
      <c r="B38" s="161"/>
      <c r="C38" s="10"/>
      <c r="D38" s="39"/>
      <c r="E38" s="39"/>
      <c r="F38" s="39"/>
      <c r="G38" s="39"/>
      <c r="H38" s="175"/>
      <c r="I38" s="39"/>
      <c r="J38" s="39"/>
      <c r="K38" s="39"/>
      <c r="L38" s="39"/>
      <c r="O38" s="78">
        <v>0.91</v>
      </c>
      <c r="P38" s="78">
        <f t="shared" si="0"/>
        <v>155.6191</v>
      </c>
    </row>
    <row r="39" spans="2:17" x14ac:dyDescent="0.25">
      <c r="B39" s="161"/>
      <c r="C39" s="10"/>
      <c r="D39" s="39"/>
      <c r="E39" s="39"/>
      <c r="F39" s="39"/>
      <c r="G39" s="39"/>
      <c r="H39" s="175"/>
      <c r="I39" s="39"/>
      <c r="J39" s="39"/>
      <c r="K39" s="39"/>
      <c r="L39" s="39"/>
      <c r="O39" s="78">
        <v>0.9</v>
      </c>
      <c r="P39" s="78">
        <f t="shared" si="0"/>
        <v>153.90899999999999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6" priority="35">
      <formula>Q7&gt;0</formula>
    </cfRule>
    <cfRule type="expression" dxfId="4125" priority="36">
      <formula>Q7&lt;0</formula>
    </cfRule>
  </conditionalFormatting>
  <conditionalFormatting sqref="Q8">
    <cfRule type="expression" dxfId="4124" priority="33">
      <formula>Q8&gt;0</formula>
    </cfRule>
    <cfRule type="expression" dxfId="4123" priority="34">
      <formula>Q8&lt;0</formula>
    </cfRule>
  </conditionalFormatting>
  <conditionalFormatting sqref="F34:F54 F58:F63">
    <cfRule type="expression" dxfId="4122" priority="31">
      <formula>F34&gt;0</formula>
    </cfRule>
    <cfRule type="expression" dxfId="4121" priority="32">
      <formula>F34&lt;0</formula>
    </cfRule>
  </conditionalFormatting>
  <conditionalFormatting sqref="H34:H54 H58:H63">
    <cfRule type="expression" dxfId="4120" priority="29">
      <formula>H34&gt;0</formula>
    </cfRule>
    <cfRule type="expression" dxfId="4119" priority="30">
      <formula>H34&lt;0</formula>
    </cfRule>
  </conditionalFormatting>
  <conditionalFormatting sqref="Q10">
    <cfRule type="expression" dxfId="4118" priority="27">
      <formula>Q10&gt;0</formula>
    </cfRule>
    <cfRule type="expression" dxfId="4117" priority="28">
      <formula>Q10&lt;0</formula>
    </cfRule>
  </conditionalFormatting>
  <conditionalFormatting sqref="J25:J38">
    <cfRule type="expression" dxfId="4116" priority="25">
      <formula>J25&gt;0</formula>
    </cfRule>
    <cfRule type="expression" dxfId="4115" priority="26">
      <formula>J25&lt;0</formula>
    </cfRule>
  </conditionalFormatting>
  <conditionalFormatting sqref="K25:K35 K37:K38">
    <cfRule type="expression" dxfId="4114" priority="23">
      <formula>K25&gt;0</formula>
    </cfRule>
    <cfRule type="expression" dxfId="4113" priority="24">
      <formula>K25&lt;0</formula>
    </cfRule>
  </conditionalFormatting>
  <conditionalFormatting sqref="F89:F110">
    <cfRule type="expression" dxfId="4112" priority="21">
      <formula>F89&gt;0</formula>
    </cfRule>
    <cfRule type="expression" dxfId="4111" priority="22">
      <formula>F89&lt;0</formula>
    </cfRule>
  </conditionalFormatting>
  <conditionalFormatting sqref="H89:H110">
    <cfRule type="expression" dxfId="4110" priority="19">
      <formula>H89&gt;0</formula>
    </cfRule>
    <cfRule type="expression" dxfId="4109" priority="20">
      <formula>H89&lt;0</formula>
    </cfRule>
  </conditionalFormatting>
  <conditionalFormatting sqref="J89:J102">
    <cfRule type="expression" dxfId="4108" priority="17">
      <formula>J89&gt;0</formula>
    </cfRule>
    <cfRule type="expression" dxfId="4107" priority="18">
      <formula>J89&lt;0</formula>
    </cfRule>
  </conditionalFormatting>
  <conditionalFormatting sqref="K89:K102">
    <cfRule type="expression" dxfId="4106" priority="15">
      <formula>K89&gt;0</formula>
    </cfRule>
    <cfRule type="expression" dxfId="4105" priority="16">
      <formula>K89&lt;0</formula>
    </cfRule>
  </conditionalFormatting>
  <conditionalFormatting sqref="L89:L102">
    <cfRule type="expression" dxfId="4104" priority="13">
      <formula>L89&gt;0</formula>
    </cfRule>
    <cfRule type="expression" dxfId="4103" priority="14">
      <formula>L89&lt;0</formula>
    </cfRule>
  </conditionalFormatting>
  <conditionalFormatting sqref="F25:F26 F30:F33">
    <cfRule type="expression" dxfId="4102" priority="11">
      <formula>F25&gt;0</formula>
    </cfRule>
    <cfRule type="expression" dxfId="4101" priority="12">
      <formula>F25&lt;0</formula>
    </cfRule>
  </conditionalFormatting>
  <conditionalFormatting sqref="H25:H33">
    <cfRule type="expression" dxfId="4100" priority="9">
      <formula>H25&gt;0</formula>
    </cfRule>
    <cfRule type="expression" dxfId="4099" priority="10">
      <formula>H25&lt;0</formula>
    </cfRule>
  </conditionalFormatting>
  <conditionalFormatting sqref="J54">
    <cfRule type="expression" dxfId="4098" priority="7">
      <formula>J54&gt;0</formula>
    </cfRule>
    <cfRule type="expression" dxfId="4097" priority="8">
      <formula>J54&lt;0</formula>
    </cfRule>
  </conditionalFormatting>
  <conditionalFormatting sqref="F55:F57">
    <cfRule type="expression" dxfId="4096" priority="5">
      <formula>F55&gt;0</formula>
    </cfRule>
    <cfRule type="expression" dxfId="4095" priority="6">
      <formula>F55&lt;0</formula>
    </cfRule>
  </conditionalFormatting>
  <conditionalFormatting sqref="H55:H57">
    <cfRule type="expression" dxfId="4094" priority="3">
      <formula>H55&gt;0</formula>
    </cfRule>
    <cfRule type="expression" dxfId="4093" priority="4">
      <formula>H55&lt;0</formula>
    </cfRule>
  </conditionalFormatting>
  <conditionalFormatting sqref="F27:F29">
    <cfRule type="expression" dxfId="4092" priority="1">
      <formula>F27&gt;0</formula>
    </cfRule>
    <cfRule type="expression" dxfId="409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5" t="s">
        <v>78</v>
      </c>
      <c r="P40" s="885"/>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0" priority="9">
      <formula>F36&gt;0</formula>
    </cfRule>
    <cfRule type="expression" dxfId="4089" priority="10">
      <formula>F36&lt;0</formula>
    </cfRule>
  </conditionalFormatting>
  <conditionalFormatting sqref="F25:F35">
    <cfRule type="expression" dxfId="4088" priority="7">
      <formula>F25&gt;0</formula>
    </cfRule>
    <cfRule type="expression" dxfId="4087" priority="8">
      <formula>F25&lt;0</formula>
    </cfRule>
  </conditionalFormatting>
  <conditionalFormatting sqref="H25:H35">
    <cfRule type="expression" dxfId="4086" priority="5">
      <formula>H25&gt;0</formula>
    </cfRule>
    <cfRule type="expression" dxfId="4085" priority="6">
      <formula>H25&lt;0</formula>
    </cfRule>
  </conditionalFormatting>
  <conditionalFormatting sqref="Q7">
    <cfRule type="expression" dxfId="4084" priority="3">
      <formula>Q7&gt;0</formula>
    </cfRule>
    <cfRule type="expression" dxfId="4083" priority="4">
      <formula>Q7&lt;0</formula>
    </cfRule>
  </conditionalFormatting>
  <conditionalFormatting sqref="Q8">
    <cfRule type="expression" dxfId="4082" priority="1">
      <formula>Q8&gt;0</formula>
    </cfRule>
    <cfRule type="expression" dxfId="408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5" t="s">
        <v>78</v>
      </c>
      <c r="P40" s="885"/>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0" priority="37">
      <formula>F25&gt;0</formula>
    </cfRule>
    <cfRule type="expression" dxfId="4079" priority="38">
      <formula>F25&lt;0</formula>
    </cfRule>
  </conditionalFormatting>
  <conditionalFormatting sqref="Q7">
    <cfRule type="expression" dxfId="4078" priority="35">
      <formula>Q7&gt;0</formula>
    </cfRule>
    <cfRule type="expression" dxfId="4077" priority="36">
      <formula>Q7&lt;0</formula>
    </cfRule>
  </conditionalFormatting>
  <conditionalFormatting sqref="Q8">
    <cfRule type="expression" dxfId="4076" priority="33">
      <formula>Q8&gt;0</formula>
    </cfRule>
    <cfRule type="expression" dxfId="4075" priority="34">
      <formula>Q8&lt;0</formula>
    </cfRule>
  </conditionalFormatting>
  <conditionalFormatting sqref="F44:F46">
    <cfRule type="expression" dxfId="4074" priority="31">
      <formula>F44&gt;0</formula>
    </cfRule>
    <cfRule type="expression" dxfId="4073" priority="32">
      <formula>F44&lt;0</formula>
    </cfRule>
  </conditionalFormatting>
  <conditionalFormatting sqref="H44:H46">
    <cfRule type="expression" dxfId="4072" priority="29">
      <formula>H44&gt;0</formula>
    </cfRule>
    <cfRule type="expression" dxfId="4071" priority="30">
      <formula>H44&lt;0</formula>
    </cfRule>
  </conditionalFormatting>
  <conditionalFormatting sqref="F89:F110">
    <cfRule type="expression" dxfId="4070" priority="27">
      <formula>F89&gt;0</formula>
    </cfRule>
    <cfRule type="expression" dxfId="4069" priority="28">
      <formula>F89&lt;0</formula>
    </cfRule>
  </conditionalFormatting>
  <conditionalFormatting sqref="H89:H110">
    <cfRule type="expression" dxfId="4068" priority="25">
      <formula>H89&gt;0</formula>
    </cfRule>
    <cfRule type="expression" dxfId="4067" priority="26">
      <formula>H89&lt;0</formula>
    </cfRule>
  </conditionalFormatting>
  <conditionalFormatting sqref="Q10">
    <cfRule type="expression" dxfId="4066" priority="23">
      <formula>Q10&gt;0</formula>
    </cfRule>
    <cfRule type="expression" dxfId="4065" priority="24">
      <formula>Q10&lt;0</formula>
    </cfRule>
  </conditionalFormatting>
  <conditionalFormatting sqref="J25:J38">
    <cfRule type="expression" dxfId="4064" priority="21">
      <formula>J25&gt;0</formula>
    </cfRule>
    <cfRule type="expression" dxfId="4063" priority="22">
      <formula>J25&lt;0</formula>
    </cfRule>
  </conditionalFormatting>
  <conditionalFormatting sqref="K25:K38">
    <cfRule type="expression" dxfId="4062" priority="19">
      <formula>K25&gt;0</formula>
    </cfRule>
    <cfRule type="expression" dxfId="4061" priority="20">
      <formula>K25&lt;0</formula>
    </cfRule>
  </conditionalFormatting>
  <conditionalFormatting sqref="L25:L38">
    <cfRule type="expression" dxfId="4060" priority="17">
      <formula>L25&gt;0</formula>
    </cfRule>
    <cfRule type="expression" dxfId="4059" priority="18">
      <formula>L25&lt;0</formula>
    </cfRule>
  </conditionalFormatting>
  <conditionalFormatting sqref="J40">
    <cfRule type="expression" dxfId="4058" priority="15">
      <formula>J40&gt;0</formula>
    </cfRule>
    <cfRule type="expression" dxfId="4057" priority="16">
      <formula>J40&lt;0</formula>
    </cfRule>
  </conditionalFormatting>
  <conditionalFormatting sqref="L39">
    <cfRule type="expression" dxfId="4056" priority="11">
      <formula>L39&gt;0</formula>
    </cfRule>
    <cfRule type="expression" dxfId="4055" priority="12">
      <formula>L39&lt;0</formula>
    </cfRule>
  </conditionalFormatting>
  <conditionalFormatting sqref="F39">
    <cfRule type="expression" dxfId="4054" priority="9">
      <formula>F39&gt;0</formula>
    </cfRule>
    <cfRule type="expression" dxfId="4053" priority="10">
      <formula>F39&lt;0</formula>
    </cfRule>
  </conditionalFormatting>
  <conditionalFormatting sqref="H39">
    <cfRule type="expression" dxfId="4052" priority="7">
      <formula>H39&gt;0</formula>
    </cfRule>
    <cfRule type="expression" dxfId="4051" priority="8">
      <formula>H39&lt;0</formula>
    </cfRule>
  </conditionalFormatting>
  <conditionalFormatting sqref="J41">
    <cfRule type="expression" dxfId="4050" priority="5">
      <formula>J41&gt;0</formula>
    </cfRule>
    <cfRule type="expression" dxfId="4049" priority="6">
      <formula>J41&lt;0</formula>
    </cfRule>
  </conditionalFormatting>
  <conditionalFormatting sqref="J43">
    <cfRule type="expression" dxfId="4048" priority="3">
      <formula>J43&gt;0</formula>
    </cfRule>
    <cfRule type="expression" dxfId="4047" priority="4">
      <formula>J43&lt;0</formula>
    </cfRule>
  </conditionalFormatting>
  <conditionalFormatting sqref="J44">
    <cfRule type="expression" dxfId="4046" priority="1">
      <formula>J44&gt;0</formula>
    </cfRule>
    <cfRule type="expression" dxfId="404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5" t="s">
        <v>78</v>
      </c>
      <c r="Q39" s="885"/>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4" priority="31">
      <formula>F29&gt;0</formula>
    </cfRule>
    <cfRule type="expression" dxfId="4043" priority="32">
      <formula>F29&lt;0</formula>
    </cfRule>
  </conditionalFormatting>
  <conditionalFormatting sqref="F29 F31:F35">
    <cfRule type="expression" dxfId="4042" priority="33">
      <formula>F29&gt;0</formula>
    </cfRule>
    <cfRule type="expression" dxfId="4041" priority="34">
      <formula>F29&lt;0</formula>
    </cfRule>
  </conditionalFormatting>
  <conditionalFormatting sqref="H29 H31:H35">
    <cfRule type="expression" dxfId="4040" priority="29">
      <formula>H29&gt;0</formula>
    </cfRule>
    <cfRule type="expression" dxfId="4039" priority="30">
      <formula>H29&lt;0</formula>
    </cfRule>
  </conditionalFormatting>
  <conditionalFormatting sqref="F21:F28">
    <cfRule type="expression" dxfId="4038" priority="27">
      <formula>F21&gt;0</formula>
    </cfRule>
    <cfRule type="expression" dxfId="4037" priority="28">
      <formula>F21&lt;0</formula>
    </cfRule>
  </conditionalFormatting>
  <conditionalFormatting sqref="H21:H28">
    <cfRule type="expression" dxfId="4036" priority="25">
      <formula>H21&gt;0</formula>
    </cfRule>
    <cfRule type="expression" dxfId="4035" priority="26">
      <formula>H21&lt;0</formula>
    </cfRule>
  </conditionalFormatting>
  <conditionalFormatting sqref="Q8">
    <cfRule type="expression" dxfId="4034" priority="21">
      <formula>Q8&gt;0</formula>
    </cfRule>
    <cfRule type="expression" dxfId="4033" priority="22">
      <formula>Q8&lt;0</formula>
    </cfRule>
  </conditionalFormatting>
  <conditionalFormatting sqref="Q7">
    <cfRule type="expression" dxfId="4032" priority="23">
      <formula>Q7&gt;0</formula>
    </cfRule>
    <cfRule type="expression" dxfId="4031" priority="24">
      <formula>Q7&lt;0</formula>
    </cfRule>
  </conditionalFormatting>
  <conditionalFormatting sqref="F30">
    <cfRule type="expression" dxfId="4030" priority="19">
      <formula>F30&gt;0</formula>
    </cfRule>
    <cfRule type="expression" dxfId="4029" priority="20">
      <formula>F30&lt;0</formula>
    </cfRule>
  </conditionalFormatting>
  <conditionalFormatting sqref="H30">
    <cfRule type="expression" dxfId="4028" priority="17">
      <formula>H30&gt;0</formula>
    </cfRule>
    <cfRule type="expression" dxfId="4027" priority="18">
      <formula>H30&lt;0</formula>
    </cfRule>
  </conditionalFormatting>
  <conditionalFormatting sqref="F68 F70:F74">
    <cfRule type="expression" dxfId="4026" priority="13">
      <formula>F68&gt;0</formula>
    </cfRule>
    <cfRule type="expression" dxfId="4025" priority="14">
      <formula>F68&lt;0</formula>
    </cfRule>
  </conditionalFormatting>
  <conditionalFormatting sqref="F68 F70:F74">
    <cfRule type="expression" dxfId="4024" priority="15">
      <formula>F68&gt;0</formula>
    </cfRule>
    <cfRule type="expression" dxfId="4023" priority="16">
      <formula>F68&lt;0</formula>
    </cfRule>
  </conditionalFormatting>
  <conditionalFormatting sqref="H68 H70:H74">
    <cfRule type="expression" dxfId="4022" priority="11">
      <formula>H68&gt;0</formula>
    </cfRule>
    <cfRule type="expression" dxfId="4021" priority="12">
      <formula>H68&lt;0</formula>
    </cfRule>
  </conditionalFormatting>
  <conditionalFormatting sqref="F60:F67">
    <cfRule type="expression" dxfId="4020" priority="9">
      <formula>F60&gt;0</formula>
    </cfRule>
    <cfRule type="expression" dxfId="4019" priority="10">
      <formula>F60&lt;0</formula>
    </cfRule>
  </conditionalFormatting>
  <conditionalFormatting sqref="H60:H67">
    <cfRule type="expression" dxfId="4018" priority="7">
      <formula>H60&gt;0</formula>
    </cfRule>
    <cfRule type="expression" dxfId="4017" priority="8">
      <formula>H60&lt;0</formula>
    </cfRule>
  </conditionalFormatting>
  <conditionalFormatting sqref="F69">
    <cfRule type="expression" dxfId="4016" priority="5">
      <formula>F69&gt;0</formula>
    </cfRule>
    <cfRule type="expression" dxfId="4015" priority="6">
      <formula>F69&lt;0</formula>
    </cfRule>
  </conditionalFormatting>
  <conditionalFormatting sqref="H69">
    <cfRule type="expression" dxfId="4014" priority="3">
      <formula>H69&gt;0</formula>
    </cfRule>
    <cfRule type="expression" dxfId="4013" priority="4">
      <formula>H69&lt;0</formula>
    </cfRule>
  </conditionalFormatting>
  <conditionalFormatting sqref="Q10">
    <cfRule type="expression" dxfId="4012" priority="1">
      <formula>Q10&gt;0</formula>
    </cfRule>
    <cfRule type="expression" dxfId="401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5" t="s">
        <v>78</v>
      </c>
      <c r="P15" s="885"/>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0" priority="75">
      <formula>F32&gt;0</formula>
    </cfRule>
    <cfRule type="expression" dxfId="4009" priority="76">
      <formula>F32&lt;0</formula>
    </cfRule>
  </conditionalFormatting>
  <conditionalFormatting sqref="Q7">
    <cfRule type="expression" dxfId="4008" priority="73">
      <formula>Q7&gt;0</formula>
    </cfRule>
    <cfRule type="expression" dxfId="4007" priority="74">
      <formula>Q7&lt;0</formula>
    </cfRule>
  </conditionalFormatting>
  <conditionalFormatting sqref="Q8">
    <cfRule type="expression" dxfId="4006" priority="71">
      <formula>Q8&gt;0</formula>
    </cfRule>
    <cfRule type="expression" dxfId="400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4" priority="63">
      <formula>M58&gt;0</formula>
    </cfRule>
    <cfRule type="expression" dxfId="4003" priority="64">
      <formula>M58&lt;0</formula>
    </cfRule>
  </conditionalFormatting>
  <conditionalFormatting sqref="Q10">
    <cfRule type="expression" dxfId="4002" priority="61">
      <formula>Q10&gt;0</formula>
    </cfRule>
    <cfRule type="expression" dxfId="4001" priority="62">
      <formula>Q10&lt;0</formula>
    </cfRule>
  </conditionalFormatting>
  <conditionalFormatting sqref="F29:F31">
    <cfRule type="expression" dxfId="4000" priority="59">
      <formula>F29&gt;0</formula>
    </cfRule>
    <cfRule type="expression" dxfId="3999" priority="60">
      <formula>F29&lt;0</formula>
    </cfRule>
  </conditionalFormatting>
  <conditionalFormatting sqref="H29:H31">
    <cfRule type="expression" dxfId="3998" priority="57">
      <formula>H29&gt;0</formula>
    </cfRule>
    <cfRule type="expression" dxfId="3997" priority="58">
      <formula>H29&lt;0</formula>
    </cfRule>
  </conditionalFormatting>
  <conditionalFormatting sqref="F83:F94">
    <cfRule type="expression" dxfId="3996" priority="55">
      <formula>F83&gt;0</formula>
    </cfRule>
    <cfRule type="expression" dxfId="3995" priority="56">
      <formula>F83&lt;0</formula>
    </cfRule>
  </conditionalFormatting>
  <conditionalFormatting sqref="H83:H94">
    <cfRule type="expression" dxfId="3994" priority="53">
      <formula>H83&gt;0</formula>
    </cfRule>
    <cfRule type="expression" dxfId="3993" priority="54">
      <formula>H83&lt;0</formula>
    </cfRule>
  </conditionalFormatting>
  <conditionalFormatting sqref="J41">
    <cfRule type="expression" dxfId="3992" priority="51">
      <formula>J41&gt;0</formula>
    </cfRule>
    <cfRule type="expression" dxfId="3991" priority="52">
      <formula>J41&lt;0</formula>
    </cfRule>
  </conditionalFormatting>
  <conditionalFormatting sqref="J39:J47">
    <cfRule type="expression" dxfId="3990" priority="49">
      <formula>J39&gt;0</formula>
    </cfRule>
    <cfRule type="expression" dxfId="3989" priority="50">
      <formula>J39&lt;0</formula>
    </cfRule>
  </conditionalFormatting>
  <conditionalFormatting sqref="F48:F51 H48:H51">
    <cfRule type="expression" dxfId="3988" priority="47">
      <formula>F48&gt;0</formula>
    </cfRule>
    <cfRule type="expression" dxfId="3987" priority="48">
      <formula>F48&lt;0</formula>
    </cfRule>
  </conditionalFormatting>
  <conditionalFormatting sqref="J48:J57">
    <cfRule type="expression" dxfId="3986" priority="45">
      <formula>J48&gt;0</formula>
    </cfRule>
    <cfRule type="expression" dxfId="3985" priority="46">
      <formula>J48&lt;0</formula>
    </cfRule>
  </conditionalFormatting>
  <conditionalFormatting sqref="K45:K52">
    <cfRule type="expression" dxfId="3984" priority="43">
      <formula>K45&gt;0</formula>
    </cfRule>
    <cfRule type="expression" dxfId="3983" priority="44">
      <formula>K45&lt;0</formula>
    </cfRule>
  </conditionalFormatting>
  <conditionalFormatting sqref="K45:K52">
    <cfRule type="expression" dxfId="3982" priority="41">
      <formula>K45&gt;0</formula>
    </cfRule>
    <cfRule type="expression" dxfId="3981" priority="42">
      <formula>K45&lt;0</formula>
    </cfRule>
  </conditionalFormatting>
  <conditionalFormatting sqref="F102:F118 H102:H118 H120:H128 F120:F128">
    <cfRule type="expression" dxfId="3980" priority="37">
      <formula>F102&gt;0</formula>
    </cfRule>
    <cfRule type="expression" dxfId="3979" priority="38">
      <formula>F102&lt;0</formula>
    </cfRule>
  </conditionalFormatting>
  <conditionalFormatting sqref="F96:F101">
    <cfRule type="expression" dxfId="3978" priority="35">
      <formula>F96&gt;0</formula>
    </cfRule>
    <cfRule type="expression" dxfId="3977" priority="36">
      <formula>F96&lt;0</formula>
    </cfRule>
  </conditionalFormatting>
  <conditionalFormatting sqref="H96:H101">
    <cfRule type="expression" dxfId="3976" priority="33">
      <formula>H96&gt;0</formula>
    </cfRule>
    <cfRule type="expression" dxfId="3975" priority="34">
      <formula>H96&lt;0</formula>
    </cfRule>
  </conditionalFormatting>
  <conditionalFormatting sqref="J112">
    <cfRule type="expression" dxfId="3974" priority="31">
      <formula>J112&gt;0</formula>
    </cfRule>
    <cfRule type="expression" dxfId="3973" priority="32">
      <formula>J112&lt;0</formula>
    </cfRule>
  </conditionalFormatting>
  <conditionalFormatting sqref="J110:J118 J120">
    <cfRule type="expression" dxfId="3972" priority="29">
      <formula>J110&gt;0</formula>
    </cfRule>
    <cfRule type="expression" dxfId="3971" priority="30">
      <formula>J110&lt;0</formula>
    </cfRule>
  </conditionalFormatting>
  <conditionalFormatting sqref="F119 H119">
    <cfRule type="expression" dxfId="3970" priority="27">
      <formula>F119&gt;0</formula>
    </cfRule>
    <cfRule type="expression" dxfId="3969" priority="28">
      <formula>F119&lt;0</formula>
    </cfRule>
  </conditionalFormatting>
  <conditionalFormatting sqref="J119">
    <cfRule type="expression" dxfId="3968" priority="25">
      <formula>J119&gt;0</formula>
    </cfRule>
    <cfRule type="expression" dxfId="3967" priority="26">
      <formula>J119&lt;0</formula>
    </cfRule>
  </conditionalFormatting>
  <conditionalFormatting sqref="K112:K123">
    <cfRule type="expression" dxfId="3966" priority="23">
      <formula>K112&gt;0</formula>
    </cfRule>
    <cfRule type="expression" dxfId="3965" priority="24">
      <formula>K112&lt;0</formula>
    </cfRule>
  </conditionalFormatting>
  <conditionalFormatting sqref="K110:K123">
    <cfRule type="expression" dxfId="3964" priority="21">
      <formula>K110&gt;0</formula>
    </cfRule>
    <cfRule type="expression" dxfId="3963" priority="22">
      <formula>K110&lt;0</formula>
    </cfRule>
  </conditionalFormatting>
  <conditionalFormatting sqref="J121">
    <cfRule type="expression" dxfId="3962" priority="19">
      <formula>J121&gt;0</formula>
    </cfRule>
    <cfRule type="expression" dxfId="3961" priority="20">
      <formula>J121&lt;0</formula>
    </cfRule>
  </conditionalFormatting>
  <conditionalFormatting sqref="F25:F28">
    <cfRule type="expression" dxfId="3960" priority="17">
      <formula>F25&gt;0</formula>
    </cfRule>
    <cfRule type="expression" dxfId="3959" priority="18">
      <formula>F25&lt;0</formula>
    </cfRule>
  </conditionalFormatting>
  <conditionalFormatting sqref="H25:H28">
    <cfRule type="expression" dxfId="3958" priority="15">
      <formula>H25&gt;0</formula>
    </cfRule>
    <cfRule type="expression" dxfId="3957" priority="16">
      <formula>H25&lt;0</formula>
    </cfRule>
  </conditionalFormatting>
  <conditionalFormatting sqref="J27:J29">
    <cfRule type="expression" dxfId="3956" priority="13">
      <formula>J27&gt;0</formula>
    </cfRule>
    <cfRule type="expression" dxfId="3955" priority="14">
      <formula>J27&lt;0</formula>
    </cfRule>
  </conditionalFormatting>
  <conditionalFormatting sqref="J30:J31">
    <cfRule type="expression" dxfId="3954" priority="11">
      <formula>J30&gt;0</formula>
    </cfRule>
    <cfRule type="expression" dxfId="3953" priority="12">
      <formula>J30&lt;0</formula>
    </cfRule>
  </conditionalFormatting>
  <conditionalFormatting sqref="J33">
    <cfRule type="expression" dxfId="3952" priority="9">
      <formula>J33&gt;0</formula>
    </cfRule>
    <cfRule type="expression" dxfId="3951" priority="10">
      <formula>J33&lt;0</formula>
    </cfRule>
  </conditionalFormatting>
  <conditionalFormatting sqref="J34">
    <cfRule type="expression" dxfId="3950" priority="7">
      <formula>J34&gt;0</formula>
    </cfRule>
    <cfRule type="expression" dxfId="3949" priority="8">
      <formula>J34&lt;0</formula>
    </cfRule>
  </conditionalFormatting>
  <conditionalFormatting sqref="J35:J43">
    <cfRule type="expression" dxfId="3948" priority="5">
      <formula>J35&gt;0</formula>
    </cfRule>
    <cfRule type="expression" dxfId="394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6" priority="1">
      <formula>Q9&gt;0</formula>
    </cfRule>
    <cfRule type="expression" dxfId="394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5" t="s">
        <v>78</v>
      </c>
      <c r="P40" s="885"/>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4" priority="27">
      <formula>F27&gt;0</formula>
    </cfRule>
    <cfRule type="expression" dxfId="3943" priority="28">
      <formula>F27&lt;0</formula>
    </cfRule>
  </conditionalFormatting>
  <conditionalFormatting sqref="Q8">
    <cfRule type="expression" dxfId="3942" priority="15">
      <formula>Q8&gt;0</formula>
    </cfRule>
    <cfRule type="expression" dxfId="3941" priority="16">
      <formula>Q8&lt;0</formula>
    </cfRule>
  </conditionalFormatting>
  <conditionalFormatting sqref="Q7">
    <cfRule type="expression" dxfId="3940" priority="17">
      <formula>Q7&gt;0</formula>
    </cfRule>
    <cfRule type="expression" dxfId="3939" priority="18">
      <formula>Q7&lt;0</formula>
    </cfRule>
  </conditionalFormatting>
  <conditionalFormatting sqref="F37:F38">
    <cfRule type="expression" dxfId="3938" priority="13">
      <formula>F37&gt;0</formula>
    </cfRule>
    <cfRule type="expression" dxfId="3937" priority="14">
      <formula>F37&lt;0</formula>
    </cfRule>
  </conditionalFormatting>
  <conditionalFormatting sqref="H37:H38">
    <cfRule type="expression" dxfId="3936" priority="11">
      <formula>H37&gt;0</formula>
    </cfRule>
    <cfRule type="expression" dxfId="3935" priority="12">
      <formula>H37&lt;0</formula>
    </cfRule>
  </conditionalFormatting>
  <conditionalFormatting sqref="F23:F26 H23:H26">
    <cfRule type="expression" dxfId="3934" priority="9">
      <formula>F23&gt;0</formula>
    </cfRule>
    <cfRule type="expression" dxfId="3933" priority="10">
      <formula>F23&lt;0</formula>
    </cfRule>
  </conditionalFormatting>
  <conditionalFormatting sqref="Q10">
    <cfRule type="expression" dxfId="3932" priority="3">
      <formula>Q10&gt;0</formula>
    </cfRule>
    <cfRule type="expression" dxfId="3931" priority="4">
      <formula>Q10&lt;0</formula>
    </cfRule>
  </conditionalFormatting>
  <conditionalFormatting sqref="F22 H22">
    <cfRule type="expression" dxfId="3930" priority="1">
      <formula>F22&gt;0</formula>
    </cfRule>
    <cfRule type="expression" dxfId="3929" priority="2">
      <formula>F22&lt;0</formula>
    </cfRule>
  </conditionalFormatting>
  <conditionalFormatting sqref="M41">
    <cfRule type="expression" dxfId="3928" priority="5">
      <formula>M41&gt;0</formula>
    </cfRule>
    <cfRule type="expression" dxfId="392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5" t="s">
        <v>78</v>
      </c>
      <c r="P40" s="885"/>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6" priority="29">
      <formula>F25&gt;0</formula>
    </cfRule>
    <cfRule type="expression" dxfId="3925" priority="30">
      <formula>F25&lt;0</formula>
    </cfRule>
  </conditionalFormatting>
  <conditionalFormatting sqref="Q7">
    <cfRule type="expression" dxfId="3924" priority="27">
      <formula>Q7&gt;0</formula>
    </cfRule>
    <cfRule type="expression" dxfId="3923" priority="28">
      <formula>Q7&lt;0</formula>
    </cfRule>
  </conditionalFormatting>
  <conditionalFormatting sqref="Q8">
    <cfRule type="expression" dxfId="3922" priority="25">
      <formula>Q8&gt;0</formula>
    </cfRule>
    <cfRule type="expression" dxfId="3921" priority="26">
      <formula>Q8&lt;0</formula>
    </cfRule>
  </conditionalFormatting>
  <conditionalFormatting sqref="Q10">
    <cfRule type="expression" dxfId="3920" priority="13">
      <formula>Q10&gt;0</formula>
    </cfRule>
    <cfRule type="expression" dxfId="3919" priority="14">
      <formula>Q10&lt;0</formula>
    </cfRule>
  </conditionalFormatting>
  <conditionalFormatting sqref="M46">
    <cfRule type="expression" dxfId="3918" priority="11">
      <formula>M46&gt;0</formula>
    </cfRule>
    <cfRule type="expression" dxfId="3917" priority="12">
      <formula>M46&lt;0</formula>
    </cfRule>
  </conditionalFormatting>
  <conditionalFormatting sqref="F80:F88 H80:H88">
    <cfRule type="expression" dxfId="3916" priority="9">
      <formula>F80&gt;0</formula>
    </cfRule>
    <cfRule type="expression" dxfId="3915" priority="10">
      <formula>F80&lt;0</formula>
    </cfRule>
  </conditionalFormatting>
  <conditionalFormatting sqref="F75:F79">
    <cfRule type="expression" dxfId="3914" priority="7">
      <formula>F75&gt;0</formula>
    </cfRule>
    <cfRule type="expression" dxfId="3913" priority="8">
      <formula>F75&lt;0</formula>
    </cfRule>
  </conditionalFormatting>
  <conditionalFormatting sqref="H75:H79">
    <cfRule type="expression" dxfId="3912" priority="5">
      <formula>H75&gt;0</formula>
    </cfRule>
    <cfRule type="expression" dxfId="3911" priority="6">
      <formula>H75&lt;0</formula>
    </cfRule>
  </conditionalFormatting>
  <conditionalFormatting sqref="F71:F74">
    <cfRule type="expression" dxfId="3910" priority="3">
      <formula>F71&gt;0</formula>
    </cfRule>
    <cfRule type="expression" dxfId="3909" priority="4">
      <formula>F71&lt;0</formula>
    </cfRule>
  </conditionalFormatting>
  <conditionalFormatting sqref="H71:H74">
    <cfRule type="expression" dxfId="3908" priority="1">
      <formula>H71&gt;0</formula>
    </cfRule>
    <cfRule type="expression" dxfId="390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6" priority="21">
      <formula>F47&gt;0</formula>
    </cfRule>
    <cfRule type="expression" dxfId="3905" priority="22">
      <formula>F47&lt;0</formula>
    </cfRule>
  </conditionalFormatting>
  <conditionalFormatting sqref="Q7">
    <cfRule type="expression" dxfId="3904" priority="19">
      <formula>Q7&gt;0</formula>
    </cfRule>
    <cfRule type="expression" dxfId="3903" priority="20">
      <formula>Q7&lt;0</formula>
    </cfRule>
  </conditionalFormatting>
  <conditionalFormatting sqref="Q8">
    <cfRule type="expression" dxfId="3902" priority="17">
      <formula>Q8&gt;0</formula>
    </cfRule>
    <cfRule type="expression" dxfId="3901" priority="18">
      <formula>Q8&lt;0</formula>
    </cfRule>
  </conditionalFormatting>
  <conditionalFormatting sqref="F25:F46">
    <cfRule type="expression" dxfId="3900" priority="15">
      <formula>F25&gt;0</formula>
    </cfRule>
    <cfRule type="expression" dxfId="3899" priority="16">
      <formula>F25&lt;0</formula>
    </cfRule>
  </conditionalFormatting>
  <conditionalFormatting sqref="H25:H46">
    <cfRule type="expression" dxfId="3898" priority="13">
      <formula>H25&gt;0</formula>
    </cfRule>
    <cfRule type="expression" dxfId="3897" priority="14">
      <formula>H25&lt;0</formula>
    </cfRule>
  </conditionalFormatting>
  <conditionalFormatting sqref="F89:F110">
    <cfRule type="expression" dxfId="3896" priority="11">
      <formula>F89&gt;0</formula>
    </cfRule>
    <cfRule type="expression" dxfId="3895" priority="12">
      <formula>F89&lt;0</formula>
    </cfRule>
  </conditionalFormatting>
  <conditionalFormatting sqref="H89:H110">
    <cfRule type="expression" dxfId="3894" priority="9">
      <formula>H89&gt;0</formula>
    </cfRule>
    <cfRule type="expression" dxfId="3893" priority="10">
      <formula>H89&lt;0</formula>
    </cfRule>
  </conditionalFormatting>
  <conditionalFormatting sqref="Q10">
    <cfRule type="expression" dxfId="3892" priority="7">
      <formula>Q10&gt;0</formula>
    </cfRule>
    <cfRule type="expression" dxfId="3891" priority="8">
      <formula>Q10&lt;0</formula>
    </cfRule>
  </conditionalFormatting>
  <conditionalFormatting sqref="J25:J38">
    <cfRule type="expression" dxfId="3890" priority="5">
      <formula>J25&gt;0</formula>
    </cfRule>
    <cfRule type="expression" dxfId="3889" priority="6">
      <formula>J25&lt;0</formula>
    </cfRule>
  </conditionalFormatting>
  <conditionalFormatting sqref="K25:K38">
    <cfRule type="expression" dxfId="3888" priority="3">
      <formula>K25&gt;0</formula>
    </cfRule>
    <cfRule type="expression" dxfId="3887" priority="4">
      <formula>K25&lt;0</formula>
    </cfRule>
  </conditionalFormatting>
  <conditionalFormatting sqref="L25:L38">
    <cfRule type="expression" dxfId="3886" priority="1">
      <formula>L25&gt;0</formula>
    </cfRule>
    <cfRule type="expression" dxfId="38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4" priority="23">
      <formula>F34&gt;0</formula>
    </cfRule>
    <cfRule type="expression" dxfId="3883" priority="24">
      <formula>F34&lt;0</formula>
    </cfRule>
  </conditionalFormatting>
  <conditionalFormatting sqref="Q7">
    <cfRule type="expression" dxfId="3882" priority="21">
      <formula>Q7&gt;0</formula>
    </cfRule>
    <cfRule type="expression" dxfId="3881" priority="22">
      <formula>Q7&lt;0</formula>
    </cfRule>
  </conditionalFormatting>
  <conditionalFormatting sqref="Q8">
    <cfRule type="expression" dxfId="3880" priority="19">
      <formula>Q8&gt;0</formula>
    </cfRule>
    <cfRule type="expression" dxfId="3879" priority="20">
      <formula>Q8&lt;0</formula>
    </cfRule>
  </conditionalFormatting>
  <conditionalFormatting sqref="F25:F33">
    <cfRule type="expression" dxfId="3878" priority="17">
      <formula>F25&gt;0</formula>
    </cfRule>
    <cfRule type="expression" dxfId="3877" priority="18">
      <formula>F25&lt;0</formula>
    </cfRule>
  </conditionalFormatting>
  <conditionalFormatting sqref="H25:H33">
    <cfRule type="expression" dxfId="3876" priority="15">
      <formula>H25&gt;0</formula>
    </cfRule>
    <cfRule type="expression" dxfId="3875" priority="16">
      <formula>H25&lt;0</formula>
    </cfRule>
  </conditionalFormatting>
  <conditionalFormatting sqref="M46">
    <cfRule type="expression" dxfId="3874" priority="13">
      <formula>M46&gt;0</formula>
    </cfRule>
    <cfRule type="expression" dxfId="3873" priority="14">
      <formula>M46&lt;0</formula>
    </cfRule>
  </conditionalFormatting>
  <conditionalFormatting sqref="F79:F87 H79:H87">
    <cfRule type="expression" dxfId="3872" priority="11">
      <formula>F79&gt;0</formula>
    </cfRule>
    <cfRule type="expression" dxfId="3871" priority="12">
      <formula>F79&lt;0</formula>
    </cfRule>
  </conditionalFormatting>
  <conditionalFormatting sqref="F70:F78">
    <cfRule type="expression" dxfId="3870" priority="9">
      <formula>F70&gt;0</formula>
    </cfRule>
    <cfRule type="expression" dxfId="3869" priority="10">
      <formula>F70&lt;0</formula>
    </cfRule>
  </conditionalFormatting>
  <conditionalFormatting sqref="H70:H78">
    <cfRule type="expression" dxfId="3868" priority="7">
      <formula>H70&gt;0</formula>
    </cfRule>
    <cfRule type="expression" dxfId="3867" priority="8">
      <formula>H70&lt;0</formula>
    </cfRule>
  </conditionalFormatting>
  <conditionalFormatting sqref="J27:K27 J30:K30 J33:K33 J36:K36 J39:K39 J42:K42">
    <cfRule type="expression" dxfId="3866" priority="5">
      <formula>J27&gt;0</formula>
    </cfRule>
    <cfRule type="expression" dxfId="3865" priority="6">
      <formula>J27&lt;0</formula>
    </cfRule>
  </conditionalFormatting>
  <conditionalFormatting sqref="J28:K29 J31:K32 J34:K35 J37:K38 J40:K41">
    <cfRule type="expression" dxfId="3864" priority="3">
      <formula>J28&gt;0</formula>
    </cfRule>
    <cfRule type="expression" dxfId="3863" priority="4">
      <formula>J28&lt;0</formula>
    </cfRule>
  </conditionalFormatting>
  <conditionalFormatting sqref="L27:L42">
    <cfRule type="expression" dxfId="3862" priority="1">
      <formula>L27&gt;0</formula>
    </cfRule>
    <cfRule type="expression" dxfId="386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5" t="s">
        <v>78</v>
      </c>
      <c r="P40" s="885"/>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0" priority="9">
      <formula>F57&gt;0</formula>
    </cfRule>
    <cfRule type="expression" dxfId="3859" priority="10">
      <formula>F57&lt;0</formula>
    </cfRule>
  </conditionalFormatting>
  <conditionalFormatting sqref="Q7">
    <cfRule type="expression" dxfId="3858" priority="7">
      <formula>Q7&gt;0</formula>
    </cfRule>
    <cfRule type="expression" dxfId="3857" priority="8">
      <formula>Q7&lt;0</formula>
    </cfRule>
  </conditionalFormatting>
  <conditionalFormatting sqref="Q8">
    <cfRule type="expression" dxfId="3856" priority="5">
      <formula>Q8&gt;0</formula>
    </cfRule>
    <cfRule type="expression" dxfId="3855" priority="6">
      <formula>Q8&lt;0</formula>
    </cfRule>
  </conditionalFormatting>
  <conditionalFormatting sqref="F25:F56">
    <cfRule type="expression" dxfId="3854" priority="3">
      <formula>F25&gt;0</formula>
    </cfRule>
    <cfRule type="expression" dxfId="3853" priority="4">
      <formula>F25&lt;0</formula>
    </cfRule>
  </conditionalFormatting>
  <conditionalFormatting sqref="H25:H56">
    <cfRule type="expression" dxfId="3852" priority="1">
      <formula>H25&gt;0</formula>
    </cfRule>
    <cfRule type="expression" dxfId="385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C4*D4+E4</f>
        <v>2460</v>
      </c>
      <c r="G4" s="69"/>
      <c r="H4" s="158"/>
      <c r="I4" s="3"/>
      <c r="J4" s="3"/>
      <c r="K4" s="3"/>
      <c r="L4" s="69"/>
      <c r="M4" s="3"/>
      <c r="O4" s="11" t="s">
        <v>66</v>
      </c>
      <c r="Q4" s="53">
        <v>137.88</v>
      </c>
      <c r="R4" s="416">
        <v>-2.9899999999999999E-2</v>
      </c>
      <c r="T4" s="679">
        <v>43193</v>
      </c>
      <c r="U4" s="30" t="s">
        <v>898</v>
      </c>
    </row>
    <row r="5" spans="1:21" x14ac:dyDescent="0.25">
      <c r="B5" s="69"/>
      <c r="C5" s="4"/>
      <c r="D5" s="3"/>
      <c r="E5" s="3"/>
      <c r="F5" s="3"/>
      <c r="G5" s="69"/>
      <c r="H5" s="158"/>
      <c r="I5" s="3"/>
      <c r="J5" s="3"/>
      <c r="K5" s="3"/>
      <c r="L5" s="69"/>
      <c r="M5" s="3"/>
      <c r="O5" s="11" t="s">
        <v>67</v>
      </c>
      <c r="Q5" s="3">
        <f>Q4*Q2</f>
        <v>4136.3999999999996</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3011.4499999999825</v>
      </c>
      <c r="R7">
        <v>30</v>
      </c>
      <c r="T7" s="1">
        <v>43221</v>
      </c>
      <c r="U7" s="727" t="s">
        <v>967</v>
      </c>
    </row>
    <row r="8" spans="1:21" x14ac:dyDescent="0.25">
      <c r="B8" s="69"/>
      <c r="C8" s="4"/>
      <c r="D8" s="3"/>
      <c r="E8" s="3"/>
      <c r="F8" s="3"/>
      <c r="G8" s="69"/>
      <c r="H8" s="158"/>
      <c r="I8" s="3"/>
      <c r="J8" s="3"/>
      <c r="K8" s="3"/>
      <c r="L8" s="4"/>
      <c r="M8" s="4"/>
      <c r="O8" s="11" t="s">
        <v>177</v>
      </c>
      <c r="P8" s="33"/>
      <c r="Q8" s="2">
        <f>K29+M29-F29+Q2*Q4</f>
        <v>609.75</v>
      </c>
      <c r="U8" t="s">
        <v>968</v>
      </c>
    </row>
    <row r="9" spans="1:21" x14ac:dyDescent="0.25">
      <c r="B9" s="69"/>
      <c r="C9" s="4"/>
      <c r="D9" s="3"/>
      <c r="E9" s="3"/>
      <c r="F9" s="3"/>
      <c r="G9" s="69"/>
      <c r="H9" s="158"/>
      <c r="I9" s="3"/>
      <c r="J9" s="3"/>
      <c r="K9" s="3"/>
      <c r="L9" s="4"/>
      <c r="M9" s="4"/>
      <c r="O9" s="11" t="s">
        <v>202</v>
      </c>
      <c r="Q9" s="131">
        <f>IF(Q2=0, 0, Q8/Q6)</f>
        <v>0.172897792522649</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3.7713954163040328E-3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15.995359628770302</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6" t="s">
        <v>78</v>
      </c>
      <c r="P18" s="686"/>
      <c r="U18" t="s">
        <v>1054</v>
      </c>
    </row>
    <row r="19" spans="1:21" ht="15.75" thickTop="1" x14ac:dyDescent="0.25">
      <c r="B19" s="69"/>
      <c r="C19" s="4"/>
      <c r="D19" s="3"/>
      <c r="E19" s="3"/>
      <c r="F19" s="3"/>
      <c r="G19" s="69"/>
      <c r="H19" s="158"/>
      <c r="I19" s="3"/>
      <c r="J19" s="3"/>
      <c r="K19" s="3"/>
      <c r="L19" s="4"/>
      <c r="M19" s="4"/>
      <c r="O19" s="78">
        <v>1.1000000000000001</v>
      </c>
      <c r="P19" s="78">
        <f>O19*$Q$4</f>
        <v>151.66800000000001</v>
      </c>
    </row>
    <row r="20" spans="1:21" x14ac:dyDescent="0.25">
      <c r="B20" s="69"/>
      <c r="C20" s="4"/>
      <c r="D20" s="3"/>
      <c r="E20" s="3"/>
      <c r="F20" s="3"/>
      <c r="G20" s="69"/>
      <c r="H20" s="158"/>
      <c r="I20" s="3"/>
      <c r="J20" s="3"/>
      <c r="K20" s="3"/>
      <c r="L20" s="4"/>
      <c r="M20" s="4"/>
      <c r="O20" s="78">
        <v>1.0900000000000001</v>
      </c>
      <c r="P20" s="78">
        <f t="shared" ref="P20:P39" si="0">O20*$Q$4</f>
        <v>150.28919999999999</v>
      </c>
      <c r="T20" s="1">
        <v>43279</v>
      </c>
      <c r="U20" t="s">
        <v>1070</v>
      </c>
    </row>
    <row r="21" spans="1:21" x14ac:dyDescent="0.25">
      <c r="B21" s="69"/>
      <c r="C21" s="4"/>
      <c r="D21" s="3"/>
      <c r="E21" s="3"/>
      <c r="F21" s="3"/>
      <c r="G21" s="4"/>
      <c r="H21" s="4"/>
      <c r="I21" s="3"/>
      <c r="J21" s="3"/>
      <c r="K21" s="3"/>
      <c r="L21" s="4"/>
      <c r="M21" s="4"/>
      <c r="O21" s="78">
        <v>1.08</v>
      </c>
      <c r="P21" s="78">
        <f t="shared" si="0"/>
        <v>148.91040000000001</v>
      </c>
    </row>
    <row r="22" spans="1:21" x14ac:dyDescent="0.25">
      <c r="B22" s="69"/>
      <c r="C22" s="4"/>
      <c r="D22" s="3"/>
      <c r="E22" s="3"/>
      <c r="F22" s="3"/>
      <c r="G22" s="4"/>
      <c r="H22" s="4"/>
      <c r="I22" s="3"/>
      <c r="J22" s="3"/>
      <c r="K22" s="3"/>
      <c r="L22" s="4"/>
      <c r="M22" s="4"/>
      <c r="O22" s="78">
        <v>1.07</v>
      </c>
      <c r="P22" s="78">
        <f t="shared" si="0"/>
        <v>147.5316</v>
      </c>
    </row>
    <row r="23" spans="1:21" x14ac:dyDescent="0.25">
      <c r="B23" s="69"/>
      <c r="C23" s="4"/>
      <c r="D23" s="3"/>
      <c r="E23" s="3"/>
      <c r="F23" s="3"/>
      <c r="G23" s="4"/>
      <c r="H23" s="4"/>
      <c r="I23" s="3"/>
      <c r="J23" s="3"/>
      <c r="K23" s="3"/>
      <c r="L23" s="4"/>
      <c r="M23" s="4"/>
      <c r="O23" s="78">
        <v>1.06</v>
      </c>
      <c r="P23" s="78">
        <f t="shared" si="0"/>
        <v>146.15280000000001</v>
      </c>
    </row>
    <row r="24" spans="1:21" x14ac:dyDescent="0.25">
      <c r="B24" s="69"/>
      <c r="C24" s="4"/>
      <c r="D24" s="3"/>
      <c r="E24" s="3"/>
      <c r="F24" s="3"/>
      <c r="G24" s="4"/>
      <c r="H24" s="4"/>
      <c r="I24" s="3"/>
      <c r="J24" s="3"/>
      <c r="K24" s="3"/>
      <c r="L24" s="4"/>
      <c r="M24" s="4"/>
      <c r="O24" s="78">
        <v>1.05</v>
      </c>
      <c r="P24" s="78">
        <f t="shared" si="0"/>
        <v>144.774</v>
      </c>
    </row>
    <row r="25" spans="1:21" x14ac:dyDescent="0.25">
      <c r="O25" s="78">
        <v>1.04</v>
      </c>
      <c r="P25" s="78">
        <f t="shared" si="0"/>
        <v>143.39519999999999</v>
      </c>
      <c r="T25" s="153">
        <v>43305</v>
      </c>
      <c r="U25" t="s">
        <v>1101</v>
      </c>
    </row>
    <row r="26" spans="1:21" x14ac:dyDescent="0.25">
      <c r="O26" s="78">
        <v>1.03</v>
      </c>
      <c r="P26" s="78">
        <f t="shared" si="0"/>
        <v>142.0164</v>
      </c>
      <c r="T26" s="64"/>
    </row>
    <row r="27" spans="1:21" x14ac:dyDescent="0.25">
      <c r="O27" s="78">
        <v>1.02</v>
      </c>
      <c r="P27" s="78">
        <f t="shared" si="0"/>
        <v>140.63759999999999</v>
      </c>
      <c r="T27" s="153">
        <v>43313</v>
      </c>
      <c r="U27" t="s">
        <v>1100</v>
      </c>
    </row>
    <row r="28" spans="1:21" x14ac:dyDescent="0.25">
      <c r="O28" s="78">
        <v>1.01</v>
      </c>
      <c r="P28" s="78">
        <f t="shared" si="0"/>
        <v>139.25880000000001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0"/>
        <v>137.88</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136.50119999999998</v>
      </c>
    </row>
    <row r="31" spans="1:21" x14ac:dyDescent="0.25">
      <c r="O31" s="78">
        <v>0.98</v>
      </c>
      <c r="P31" s="78">
        <f t="shared" si="0"/>
        <v>135.1224</v>
      </c>
      <c r="T31" s="1">
        <v>43474</v>
      </c>
      <c r="U31" t="s">
        <v>1302</v>
      </c>
    </row>
    <row r="32" spans="1:21" x14ac:dyDescent="0.25">
      <c r="O32" s="78">
        <v>0.97</v>
      </c>
      <c r="P32" s="78">
        <f t="shared" si="0"/>
        <v>133.74359999999999</v>
      </c>
    </row>
    <row r="33" spans="1:17" x14ac:dyDescent="0.25">
      <c r="O33" s="78">
        <v>0.96</v>
      </c>
      <c r="P33" s="78">
        <f t="shared" si="0"/>
        <v>132.3648</v>
      </c>
    </row>
    <row r="34" spans="1:17" x14ac:dyDescent="0.25">
      <c r="O34" s="78">
        <v>0.95</v>
      </c>
      <c r="P34" s="78">
        <f t="shared" si="0"/>
        <v>130.98599999999999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129.60719999999998</v>
      </c>
    </row>
    <row r="36" spans="1:17" x14ac:dyDescent="0.25">
      <c r="A36" s="4"/>
      <c r="B36" s="161">
        <v>43648</v>
      </c>
      <c r="C36" s="10">
        <v>30</v>
      </c>
      <c r="D36" s="39">
        <v>117.815</v>
      </c>
      <c r="E36" s="39">
        <v>127</v>
      </c>
      <c r="F36" s="98">
        <f>C36*(E36-D36)</f>
        <v>275.55000000000007</v>
      </c>
      <c r="G36" s="39">
        <f>D36*C36</f>
        <v>3534.45</v>
      </c>
      <c r="H36" s="175">
        <f>(E36-D36)/D36</f>
        <v>7.7961210372193709E-2</v>
      </c>
      <c r="I36" s="39"/>
      <c r="J36" s="98">
        <f>F36+$M$44</f>
        <v>2677.2499999999827</v>
      </c>
      <c r="K36" s="39"/>
      <c r="L36" s="39"/>
      <c r="O36" s="78">
        <v>0.93</v>
      </c>
      <c r="P36" s="78">
        <f t="shared" si="0"/>
        <v>128.22839999999999</v>
      </c>
    </row>
    <row r="37" spans="1:17" x14ac:dyDescent="0.25">
      <c r="A37" s="4"/>
      <c r="B37" s="161">
        <v>43678</v>
      </c>
      <c r="C37" s="10">
        <v>30</v>
      </c>
      <c r="D37" s="39">
        <v>117.685</v>
      </c>
      <c r="E37" s="39">
        <v>130.97</v>
      </c>
      <c r="F37" s="98">
        <f>C37*(E37-D37)</f>
        <v>398.5499999999999</v>
      </c>
      <c r="G37" s="39">
        <f>D37*C37</f>
        <v>3530.55</v>
      </c>
      <c r="H37" s="175">
        <f>(E37-D37)/D37</f>
        <v>0.11288609423460931</v>
      </c>
      <c r="I37" s="39"/>
      <c r="J37" s="98">
        <f>F37+$M$44</f>
        <v>2800.2499999999823</v>
      </c>
      <c r="K37" s="39"/>
      <c r="L37" s="39"/>
      <c r="O37" s="78">
        <v>0.92</v>
      </c>
      <c r="P37" s="78">
        <f t="shared" si="0"/>
        <v>126.8496</v>
      </c>
    </row>
    <row r="38" spans="1:17" x14ac:dyDescent="0.25">
      <c r="A38" s="4"/>
      <c r="B38" s="161">
        <v>43771</v>
      </c>
      <c r="C38" s="10">
        <v>30</v>
      </c>
      <c r="D38" s="39">
        <v>117.55500000000001</v>
      </c>
      <c r="E38" s="39">
        <v>125.99</v>
      </c>
      <c r="F38" s="98">
        <f>C38*(E38-D38)</f>
        <v>253.04999999999964</v>
      </c>
      <c r="G38" s="39">
        <f>D38*C38</f>
        <v>3526.65</v>
      </c>
      <c r="H38" s="175">
        <f>(E38-D38)/D38</f>
        <v>7.1753647228956552E-2</v>
      </c>
      <c r="I38" s="39"/>
      <c r="J38" s="98">
        <f>F38+$M$44</f>
        <v>2654.7499999999823</v>
      </c>
      <c r="K38" s="39"/>
      <c r="L38" s="39"/>
      <c r="O38" s="78">
        <v>0.91</v>
      </c>
      <c r="P38" s="78">
        <f t="shared" si="0"/>
        <v>125.4708</v>
      </c>
    </row>
    <row r="39" spans="1:17" x14ac:dyDescent="0.25">
      <c r="A39" s="4"/>
      <c r="B39" s="161">
        <v>43797</v>
      </c>
      <c r="C39" s="10">
        <v>30</v>
      </c>
      <c r="D39" s="39">
        <v>117.56</v>
      </c>
      <c r="E39" s="39">
        <v>133.21</v>
      </c>
      <c r="F39" s="98">
        <f>C39*(E39-D39)</f>
        <v>469.50000000000017</v>
      </c>
      <c r="G39" s="39">
        <f>D39*C39</f>
        <v>3526.8</v>
      </c>
      <c r="H39" s="175">
        <f>(E39-D39)/D39</f>
        <v>0.1331235113984349</v>
      </c>
      <c r="I39" s="39"/>
      <c r="J39" s="98">
        <f>F39+$M$44</f>
        <v>2871.1999999999825</v>
      </c>
      <c r="K39" s="39"/>
      <c r="L39" s="39"/>
      <c r="O39" s="78">
        <v>0.9</v>
      </c>
      <c r="P39" s="78">
        <f t="shared" si="0"/>
        <v>124.092</v>
      </c>
    </row>
    <row r="40" spans="1:17" x14ac:dyDescent="0.25">
      <c r="A40" s="4"/>
      <c r="B40" s="161">
        <v>43815</v>
      </c>
      <c r="C40" s="10">
        <v>30</v>
      </c>
      <c r="D40" s="39">
        <v>117.56</v>
      </c>
      <c r="E40" s="39">
        <v>132.31</v>
      </c>
      <c r="F40" s="39">
        <f>C40*(E40-D40)</f>
        <v>442.5</v>
      </c>
      <c r="G40" s="39">
        <f>D40*C40</f>
        <v>3526.8</v>
      </c>
      <c r="H40" s="175">
        <f>(E40-D40)/D40</f>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4" t="s">
        <v>1</v>
      </c>
      <c r="B45" s="864" t="s">
        <v>2</v>
      </c>
      <c r="C45" s="864" t="s">
        <v>4</v>
      </c>
      <c r="D45" s="865" t="s">
        <v>5</v>
      </c>
      <c r="E45" s="865" t="s">
        <v>94</v>
      </c>
      <c r="F45" s="865" t="s">
        <v>60</v>
      </c>
      <c r="G45" s="864" t="s">
        <v>3</v>
      </c>
      <c r="H45" s="864" t="s">
        <v>6</v>
      </c>
      <c r="I45" s="865" t="s">
        <v>7</v>
      </c>
      <c r="J45" s="865" t="s">
        <v>95</v>
      </c>
      <c r="K45" s="865" t="s">
        <v>61</v>
      </c>
      <c r="L45" s="864" t="s">
        <v>37</v>
      </c>
      <c r="M45" s="864" t="s">
        <v>38</v>
      </c>
      <c r="Q45" s="2"/>
    </row>
    <row r="46" spans="1:17" x14ac:dyDescent="0.25">
      <c r="A46" s="866" t="s">
        <v>847</v>
      </c>
      <c r="B46" s="548">
        <v>43133</v>
      </c>
      <c r="C46" s="547">
        <v>20</v>
      </c>
      <c r="D46" s="549">
        <v>150</v>
      </c>
      <c r="E46" s="549">
        <v>0</v>
      </c>
      <c r="F46" s="549">
        <f t="shared" ref="F46:F68" si="1">C46*D46+E46</f>
        <v>3000</v>
      </c>
      <c r="G46" s="548">
        <v>43167</v>
      </c>
      <c r="H46" s="547">
        <v>20</v>
      </c>
      <c r="I46" s="549">
        <v>151.56</v>
      </c>
      <c r="J46" s="549">
        <v>7.0000000000000007E-2</v>
      </c>
      <c r="K46" s="549">
        <f t="shared" ref="K46:K62" si="2">H46*I46-J46</f>
        <v>3031.1299999999997</v>
      </c>
      <c r="L46" s="548">
        <v>43222</v>
      </c>
      <c r="M46" s="549">
        <v>6.5</v>
      </c>
      <c r="Q46" s="2"/>
    </row>
    <row r="47" spans="1:17" x14ac:dyDescent="0.25">
      <c r="A47" s="867" t="s">
        <v>71</v>
      </c>
      <c r="B47" s="548">
        <v>43166</v>
      </c>
      <c r="C47" s="547">
        <v>20</v>
      </c>
      <c r="D47" s="549">
        <v>146.28</v>
      </c>
      <c r="E47" s="549">
        <v>0</v>
      </c>
      <c r="F47" s="549">
        <f t="shared" si="1"/>
        <v>2925.6</v>
      </c>
      <c r="G47" s="548">
        <v>43284</v>
      </c>
      <c r="H47" s="636">
        <v>50</v>
      </c>
      <c r="I47" s="549">
        <v>130</v>
      </c>
      <c r="J47" s="549">
        <v>0.08</v>
      </c>
      <c r="K47" s="549">
        <f t="shared" si="2"/>
        <v>6499.92</v>
      </c>
      <c r="L47" s="548">
        <v>43313</v>
      </c>
      <c r="M47" s="549">
        <v>9.1</v>
      </c>
      <c r="Q47" s="2"/>
    </row>
    <row r="48" spans="1:17" x14ac:dyDescent="0.25">
      <c r="A48" s="547"/>
      <c r="B48" s="548">
        <v>43181</v>
      </c>
      <c r="C48" s="547">
        <v>30</v>
      </c>
      <c r="D48" s="549">
        <v>137.88</v>
      </c>
      <c r="E48" s="549">
        <v>0</v>
      </c>
      <c r="F48" s="549">
        <f t="shared" si="1"/>
        <v>4136.3999999999996</v>
      </c>
      <c r="G48" s="548">
        <v>43284</v>
      </c>
      <c r="H48" s="636">
        <v>20</v>
      </c>
      <c r="I48" s="549">
        <v>135.94999999999999</v>
      </c>
      <c r="J48" s="549">
        <v>0.04</v>
      </c>
      <c r="K48" s="549">
        <f t="shared" si="2"/>
        <v>2718.96</v>
      </c>
      <c r="L48" s="548">
        <v>43405</v>
      </c>
      <c r="M48" s="549">
        <v>7.8</v>
      </c>
      <c r="Q48" s="2"/>
    </row>
    <row r="49" spans="1:17" x14ac:dyDescent="0.25">
      <c r="A49" s="547"/>
      <c r="B49" s="548">
        <v>43217</v>
      </c>
      <c r="C49" s="547">
        <v>50</v>
      </c>
      <c r="D49" s="549">
        <v>122.68</v>
      </c>
      <c r="E49" s="549">
        <v>0</v>
      </c>
      <c r="F49" s="549">
        <f t="shared" si="1"/>
        <v>6134</v>
      </c>
      <c r="G49" s="548">
        <v>43291</v>
      </c>
      <c r="H49" s="636">
        <v>30</v>
      </c>
      <c r="I49" s="549">
        <v>130.68</v>
      </c>
      <c r="J49" s="549">
        <v>0.05</v>
      </c>
      <c r="K49" s="549">
        <f t="shared" si="2"/>
        <v>3920.35</v>
      </c>
      <c r="L49" s="548">
        <v>43497</v>
      </c>
      <c r="M49" s="549">
        <v>10.4</v>
      </c>
      <c r="Q49" s="2"/>
    </row>
    <row r="50" spans="1:17" x14ac:dyDescent="0.25">
      <c r="A50" s="547"/>
      <c r="B50" s="548">
        <v>43279</v>
      </c>
      <c r="C50" s="547">
        <v>20</v>
      </c>
      <c r="D50" s="549">
        <v>113.98</v>
      </c>
      <c r="E50" s="549">
        <v>0</v>
      </c>
      <c r="F50" s="549">
        <f t="shared" si="1"/>
        <v>2279.6</v>
      </c>
      <c r="G50" s="548">
        <v>43311</v>
      </c>
      <c r="H50" s="636">
        <v>20</v>
      </c>
      <c r="I50" s="549">
        <v>138</v>
      </c>
      <c r="J50" s="549">
        <v>0.04</v>
      </c>
      <c r="K50" s="549">
        <f t="shared" si="2"/>
        <v>2759.96</v>
      </c>
      <c r="L50" s="548">
        <v>43586</v>
      </c>
      <c r="M50" s="549">
        <v>7.8</v>
      </c>
      <c r="Q50" s="2"/>
    </row>
    <row r="51" spans="1:17" x14ac:dyDescent="0.25">
      <c r="A51" s="547"/>
      <c r="B51" s="548">
        <v>43284</v>
      </c>
      <c r="C51" s="547">
        <v>20</v>
      </c>
      <c r="D51" s="549">
        <v>132.69999999999999</v>
      </c>
      <c r="E51" s="549">
        <v>0</v>
      </c>
      <c r="F51" s="549">
        <f t="shared" si="1"/>
        <v>2654</v>
      </c>
      <c r="G51" s="548">
        <v>43326</v>
      </c>
      <c r="H51" s="636">
        <v>50</v>
      </c>
      <c r="I51" s="549">
        <v>138.08000000000001</v>
      </c>
      <c r="J51" s="549">
        <v>0.09</v>
      </c>
      <c r="K51" s="549">
        <f t="shared" si="2"/>
        <v>6903.9100000000008</v>
      </c>
      <c r="L51" s="547"/>
      <c r="M51" s="547"/>
      <c r="Q51" s="2"/>
    </row>
    <row r="52" spans="1:17" x14ac:dyDescent="0.25">
      <c r="A52" s="547"/>
      <c r="B52" s="548">
        <v>43286</v>
      </c>
      <c r="C52" s="547">
        <v>20</v>
      </c>
      <c r="D52" s="549">
        <v>127.58</v>
      </c>
      <c r="E52" s="549">
        <v>0</v>
      </c>
      <c r="F52" s="549">
        <f t="shared" si="1"/>
        <v>2551.6</v>
      </c>
      <c r="G52" s="548">
        <v>43350</v>
      </c>
      <c r="H52" s="636">
        <v>20</v>
      </c>
      <c r="I52" s="549">
        <v>158.01</v>
      </c>
      <c r="J52" s="549">
        <v>0.04</v>
      </c>
      <c r="K52" s="549">
        <f t="shared" si="2"/>
        <v>3160.16</v>
      </c>
      <c r="L52" s="547"/>
      <c r="M52" s="547"/>
      <c r="Q52" s="2"/>
    </row>
    <row r="53" spans="1:17" x14ac:dyDescent="0.25">
      <c r="A53" s="547"/>
      <c r="B53" s="548">
        <v>43286</v>
      </c>
      <c r="C53" s="547">
        <v>10</v>
      </c>
      <c r="D53" s="549">
        <v>126.28</v>
      </c>
      <c r="E53" s="549">
        <v>0</v>
      </c>
      <c r="F53" s="549">
        <f t="shared" si="1"/>
        <v>1262.8</v>
      </c>
      <c r="G53" s="548">
        <v>43403</v>
      </c>
      <c r="H53" s="636">
        <v>20</v>
      </c>
      <c r="I53" s="549">
        <v>123.38</v>
      </c>
      <c r="J53" s="549">
        <v>0.03</v>
      </c>
      <c r="K53" s="549">
        <f t="shared" si="2"/>
        <v>2467.5699999999997</v>
      </c>
      <c r="L53" s="547"/>
      <c r="M53" s="547"/>
      <c r="Q53" s="2"/>
    </row>
    <row r="54" spans="1:17" x14ac:dyDescent="0.25">
      <c r="A54" s="547"/>
      <c r="B54" s="548">
        <v>43313</v>
      </c>
      <c r="C54" s="547">
        <v>20</v>
      </c>
      <c r="D54" s="549">
        <v>135.84</v>
      </c>
      <c r="E54" s="549">
        <v>0</v>
      </c>
      <c r="F54" s="549">
        <f t="shared" si="1"/>
        <v>2716.8</v>
      </c>
      <c r="G54" s="548">
        <v>43403</v>
      </c>
      <c r="H54" s="636">
        <v>10</v>
      </c>
      <c r="I54" s="549">
        <v>124.18</v>
      </c>
      <c r="J54" s="549">
        <v>0.02</v>
      </c>
      <c r="K54" s="549">
        <f t="shared" si="2"/>
        <v>1241.7800000000002</v>
      </c>
      <c r="L54" s="547"/>
      <c r="M54" s="547"/>
    </row>
    <row r="55" spans="1:17" x14ac:dyDescent="0.25">
      <c r="A55" s="547"/>
      <c r="B55" s="548">
        <v>43353</v>
      </c>
      <c r="C55" s="547">
        <v>20</v>
      </c>
      <c r="D55" s="549">
        <v>153</v>
      </c>
      <c r="E55" s="549">
        <v>0</v>
      </c>
      <c r="F55" s="549">
        <f t="shared" si="1"/>
        <v>3060</v>
      </c>
      <c r="G55" s="548">
        <v>43430</v>
      </c>
      <c r="H55" s="636">
        <v>30</v>
      </c>
      <c r="I55" s="549">
        <v>126</v>
      </c>
      <c r="J55" s="549">
        <v>0.05</v>
      </c>
      <c r="K55" s="549">
        <f t="shared" si="2"/>
        <v>3779.95</v>
      </c>
      <c r="L55" s="548"/>
      <c r="M55" s="547"/>
    </row>
    <row r="56" spans="1:17" x14ac:dyDescent="0.25">
      <c r="A56" s="547"/>
      <c r="B56" s="548">
        <v>43378</v>
      </c>
      <c r="C56" s="547">
        <v>10</v>
      </c>
      <c r="D56" s="549">
        <v>130.5</v>
      </c>
      <c r="E56" s="549">
        <v>0</v>
      </c>
      <c r="F56" s="549">
        <f t="shared" si="1"/>
        <v>1305</v>
      </c>
      <c r="G56" s="548">
        <v>43441</v>
      </c>
      <c r="H56" s="636">
        <v>20</v>
      </c>
      <c r="I56" s="549">
        <v>122.68</v>
      </c>
      <c r="J56" s="549">
        <v>0.03</v>
      </c>
      <c r="K56" s="549">
        <f t="shared" si="2"/>
        <v>2453.5700000000002</v>
      </c>
      <c r="L56" s="547"/>
      <c r="M56" s="547"/>
    </row>
    <row r="57" spans="1:17" x14ac:dyDescent="0.25">
      <c r="A57" s="547"/>
      <c r="B57" s="548">
        <v>43378</v>
      </c>
      <c r="C57" s="547">
        <v>10</v>
      </c>
      <c r="D57" s="549">
        <v>130.5</v>
      </c>
      <c r="E57" s="549">
        <v>0</v>
      </c>
      <c r="F57" s="549">
        <f t="shared" si="1"/>
        <v>1305</v>
      </c>
      <c r="G57" s="548">
        <v>43461</v>
      </c>
      <c r="H57" s="636">
        <v>20</v>
      </c>
      <c r="I57" s="549">
        <v>112</v>
      </c>
      <c r="J57" s="549">
        <v>0.03</v>
      </c>
      <c r="K57" s="549">
        <f t="shared" si="2"/>
        <v>2239.9699999999998</v>
      </c>
      <c r="L57" s="547"/>
      <c r="M57" s="547"/>
    </row>
    <row r="58" spans="1:17" x14ac:dyDescent="0.25">
      <c r="A58" s="547"/>
      <c r="B58" s="548">
        <v>43383</v>
      </c>
      <c r="C58" s="547">
        <v>10</v>
      </c>
      <c r="D58" s="549">
        <v>123.88</v>
      </c>
      <c r="E58" s="549">
        <v>0</v>
      </c>
      <c r="F58" s="549">
        <f t="shared" si="1"/>
        <v>1238.8</v>
      </c>
      <c r="G58" s="548">
        <v>43473</v>
      </c>
      <c r="H58" s="636">
        <v>20</v>
      </c>
      <c r="I58" s="549">
        <v>120.28</v>
      </c>
      <c r="J58" s="549">
        <v>0.03</v>
      </c>
      <c r="K58" s="549">
        <f t="shared" si="2"/>
        <v>2405.5699999999997</v>
      </c>
      <c r="L58" s="547"/>
      <c r="M58" s="547"/>
    </row>
    <row r="59" spans="1:17" x14ac:dyDescent="0.25">
      <c r="A59" s="547"/>
      <c r="B59" s="548">
        <v>43383</v>
      </c>
      <c r="C59" s="547">
        <v>10</v>
      </c>
      <c r="D59" s="549">
        <v>123.88</v>
      </c>
      <c r="E59" s="549">
        <v>0</v>
      </c>
      <c r="F59" s="549">
        <f t="shared" si="1"/>
        <v>1238.8</v>
      </c>
      <c r="G59" s="548">
        <v>43496</v>
      </c>
      <c r="H59" s="636">
        <v>20</v>
      </c>
      <c r="I59" s="549">
        <v>121.28</v>
      </c>
      <c r="J59" s="549">
        <v>0.03</v>
      </c>
      <c r="K59" s="549">
        <f t="shared" si="2"/>
        <v>2425.5699999999997</v>
      </c>
      <c r="L59" s="547"/>
      <c r="M59" s="547"/>
    </row>
    <row r="60" spans="1:17" x14ac:dyDescent="0.25">
      <c r="A60" s="547"/>
      <c r="B60" s="548">
        <v>43396</v>
      </c>
      <c r="C60" s="547">
        <v>20</v>
      </c>
      <c r="D60" s="549">
        <v>117.79</v>
      </c>
      <c r="E60" s="549">
        <v>0</v>
      </c>
      <c r="F60" s="549">
        <f t="shared" si="1"/>
        <v>2355.8000000000002</v>
      </c>
      <c r="G60" s="548">
        <v>43502</v>
      </c>
      <c r="H60" s="636">
        <v>30</v>
      </c>
      <c r="I60" s="549">
        <v>125.98</v>
      </c>
      <c r="J60" s="549">
        <v>0.05</v>
      </c>
      <c r="K60" s="549">
        <f t="shared" si="2"/>
        <v>3779.35</v>
      </c>
      <c r="L60" s="547"/>
      <c r="M60" s="547"/>
    </row>
    <row r="61" spans="1:17" x14ac:dyDescent="0.25">
      <c r="A61" s="547"/>
      <c r="B61" s="548">
        <v>43424</v>
      </c>
      <c r="C61" s="547">
        <v>20</v>
      </c>
      <c r="D61" s="549">
        <v>120.5</v>
      </c>
      <c r="E61" s="549">
        <v>0</v>
      </c>
      <c r="F61" s="549">
        <f t="shared" si="1"/>
        <v>2410</v>
      </c>
      <c r="G61" s="548">
        <v>43508</v>
      </c>
      <c r="H61" s="636">
        <v>30</v>
      </c>
      <c r="I61" s="549">
        <v>130</v>
      </c>
      <c r="J61" s="549">
        <v>0.05</v>
      </c>
      <c r="K61" s="549">
        <f t="shared" si="2"/>
        <v>3899.95</v>
      </c>
      <c r="L61" s="547"/>
      <c r="M61" s="547"/>
    </row>
    <row r="62" spans="1:17" x14ac:dyDescent="0.25">
      <c r="A62" s="547"/>
      <c r="B62" s="548">
        <v>43438</v>
      </c>
      <c r="C62" s="547">
        <v>30</v>
      </c>
      <c r="D62" s="549">
        <v>121.98</v>
      </c>
      <c r="E62" s="549">
        <v>0</v>
      </c>
      <c r="F62" s="549">
        <f t="shared" si="1"/>
        <v>3659.4</v>
      </c>
      <c r="G62" s="548">
        <v>43556</v>
      </c>
      <c r="H62" s="636">
        <v>20</v>
      </c>
      <c r="I62" s="549">
        <v>123.15</v>
      </c>
      <c r="J62" s="549">
        <v>0.03</v>
      </c>
      <c r="K62" s="549">
        <f t="shared" si="2"/>
        <v>2462.9699999999998</v>
      </c>
      <c r="L62" s="547"/>
      <c r="M62" s="547"/>
    </row>
    <row r="63" spans="1:17" x14ac:dyDescent="0.25">
      <c r="A63" s="547"/>
      <c r="B63" s="548">
        <v>43440</v>
      </c>
      <c r="C63" s="547">
        <v>30</v>
      </c>
      <c r="D63" s="549">
        <v>114.8</v>
      </c>
      <c r="E63" s="549">
        <v>0</v>
      </c>
      <c r="F63" s="549">
        <f t="shared" si="1"/>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
        <v>2205.6</v>
      </c>
      <c r="G65" s="547"/>
      <c r="H65" s="547"/>
      <c r="I65" s="549"/>
      <c r="J65" s="549"/>
      <c r="K65" s="549"/>
      <c r="L65" s="547"/>
      <c r="M65" s="547"/>
    </row>
    <row r="66" spans="1:14" x14ac:dyDescent="0.25">
      <c r="A66" s="547"/>
      <c r="B66" s="548">
        <v>43487</v>
      </c>
      <c r="C66" s="547">
        <v>20</v>
      </c>
      <c r="D66" s="549">
        <v>116.4</v>
      </c>
      <c r="E66" s="549">
        <v>0</v>
      </c>
      <c r="F66" s="549">
        <f t="shared" si="1"/>
        <v>2328</v>
      </c>
      <c r="G66" s="547"/>
      <c r="H66" s="547"/>
      <c r="I66" s="549"/>
      <c r="J66" s="549"/>
      <c r="K66" s="549"/>
      <c r="L66" s="547"/>
      <c r="M66" s="547"/>
    </row>
    <row r="67" spans="1:14" x14ac:dyDescent="0.25">
      <c r="A67" s="547"/>
      <c r="B67" s="548">
        <v>43544</v>
      </c>
      <c r="C67" s="547">
        <v>30</v>
      </c>
      <c r="D67" s="549">
        <v>123.88</v>
      </c>
      <c r="E67" s="549">
        <v>0</v>
      </c>
      <c r="F67" s="549">
        <f t="shared" si="1"/>
        <v>3716.3999999999996</v>
      </c>
      <c r="G67" s="547"/>
      <c r="H67" s="547"/>
      <c r="I67" s="549"/>
      <c r="J67" s="549"/>
      <c r="K67" s="549"/>
      <c r="L67" s="547"/>
      <c r="M67" s="547"/>
    </row>
    <row r="68" spans="1:14" x14ac:dyDescent="0.25">
      <c r="A68" s="547"/>
      <c r="B68" s="548">
        <v>43546</v>
      </c>
      <c r="C68" s="547">
        <v>20</v>
      </c>
      <c r="D68" s="549">
        <v>119.64</v>
      </c>
      <c r="E68" s="549">
        <v>0</v>
      </c>
      <c r="F68" s="549">
        <f t="shared" si="1"/>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8" t="s">
        <v>81</v>
      </c>
      <c r="B73" s="869"/>
      <c r="C73" s="869">
        <f>SUM(C46:C72)</f>
        <v>480</v>
      </c>
      <c r="D73" s="870"/>
      <c r="E73" s="870"/>
      <c r="F73" s="870">
        <f>SUM(F46:F72)</f>
        <v>60634.400000000009</v>
      </c>
      <c r="G73" s="869"/>
      <c r="H73" s="871">
        <f>SUM(H46:H64)</f>
        <v>480</v>
      </c>
      <c r="I73" s="870"/>
      <c r="J73" s="870"/>
      <c r="K73" s="870">
        <f>SUM(K46:K64)</f>
        <v>62994.499999999993</v>
      </c>
      <c r="L73" s="869"/>
      <c r="M73" s="870">
        <f>SUM(M46:M54)</f>
        <v>41.599999999999994</v>
      </c>
    </row>
    <row r="74" spans="1:14" ht="15.75" thickBot="1" x14ac:dyDescent="0.3">
      <c r="A74" s="872" t="s">
        <v>189</v>
      </c>
      <c r="B74" s="873"/>
      <c r="C74" s="874">
        <f>SumByColor($A$30,C46:C72)</f>
        <v>0</v>
      </c>
      <c r="D74" s="874"/>
      <c r="E74" s="874"/>
      <c r="F74" s="875">
        <f>SumByColor($A$30,F46:F72)</f>
        <v>0</v>
      </c>
      <c r="G74" s="874"/>
      <c r="H74" s="874">
        <f>SumByColor($A$30,H46:H72)</f>
        <v>0</v>
      </c>
      <c r="I74" s="874"/>
      <c r="J74" s="874"/>
      <c r="K74" s="875">
        <f>SumByColor($A$30,K46:K72)</f>
        <v>0</v>
      </c>
      <c r="L74" s="874"/>
      <c r="M74" s="875">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2" t="s">
        <v>113</v>
      </c>
      <c r="C77" s="682" t="s">
        <v>143</v>
      </c>
      <c r="D77" s="683" t="s">
        <v>142</v>
      </c>
      <c r="E77" s="684" t="s">
        <v>144</v>
      </c>
      <c r="F77" s="684" t="s">
        <v>65</v>
      </c>
      <c r="G77" s="685" t="s">
        <v>148</v>
      </c>
      <c r="H77" s="685" t="s">
        <v>88</v>
      </c>
      <c r="I77" s="685" t="s">
        <v>151</v>
      </c>
      <c r="J77" s="685" t="s">
        <v>147</v>
      </c>
      <c r="K77" s="685" t="s">
        <v>452</v>
      </c>
      <c r="L77" s="685" t="s">
        <v>901</v>
      </c>
      <c r="M77" s="547"/>
      <c r="N77" s="4"/>
    </row>
    <row r="78" spans="1:14" x14ac:dyDescent="0.25">
      <c r="A78" s="547"/>
      <c r="B78" s="548">
        <v>43133</v>
      </c>
      <c r="C78" s="547">
        <v>20</v>
      </c>
      <c r="D78" s="549">
        <v>150</v>
      </c>
      <c r="E78" s="549">
        <v>149.94999999999999</v>
      </c>
      <c r="F78" s="549">
        <f t="shared" ref="F78:F106" si="3">C78*(E78-D78)</f>
        <v>-1.0000000000002274</v>
      </c>
      <c r="G78" s="549">
        <f t="shared" ref="G78:G141" si="4">D78*C78</f>
        <v>3000</v>
      </c>
      <c r="H78" s="550">
        <f t="shared" ref="H78:H141" si="5">(E78-D78)/D78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3"/>
        <v>-53.599999999999</v>
      </c>
      <c r="G79" s="549">
        <f t="shared" si="4"/>
        <v>5925.5999999999995</v>
      </c>
      <c r="H79" s="550">
        <f t="shared" si="5"/>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3"/>
        <v>136.73000000000002</v>
      </c>
      <c r="G80" s="549">
        <f t="shared" si="4"/>
        <v>2894.4700000000003</v>
      </c>
      <c r="H80" s="550">
        <f t="shared" si="5"/>
        <v>4.7238354517407335E-2</v>
      </c>
      <c r="I80" s="549"/>
      <c r="J80" s="549">
        <v>136.73000000000002</v>
      </c>
      <c r="K80" s="549"/>
      <c r="L80" s="549"/>
      <c r="M80" s="547"/>
      <c r="N80" s="4"/>
    </row>
    <row r="81" spans="1:14" x14ac:dyDescent="0.25">
      <c r="A81" s="547"/>
      <c r="B81" s="548">
        <v>43181</v>
      </c>
      <c r="C81" s="547">
        <v>50</v>
      </c>
      <c r="D81" s="549">
        <v>140.6174</v>
      </c>
      <c r="E81" s="549">
        <v>134.66</v>
      </c>
      <c r="F81" s="549">
        <f t="shared" si="3"/>
        <v>-297.87000000000035</v>
      </c>
      <c r="G81" s="549">
        <f t="shared" si="4"/>
        <v>7030.87</v>
      </c>
      <c r="H81" s="550">
        <f t="shared" si="5"/>
        <v>-4.2366022981508739E-2</v>
      </c>
      <c r="I81" s="549"/>
      <c r="J81" s="549">
        <v>-297.87000000000035</v>
      </c>
      <c r="K81" s="549"/>
      <c r="L81" s="549"/>
      <c r="M81" s="547"/>
      <c r="N81" s="4"/>
    </row>
    <row r="82" spans="1:14" x14ac:dyDescent="0.25">
      <c r="A82" s="547"/>
      <c r="B82" s="548">
        <v>43184</v>
      </c>
      <c r="C82" s="547">
        <v>50</v>
      </c>
      <c r="D82" s="549">
        <v>140.6174</v>
      </c>
      <c r="E82" s="549">
        <v>132.4</v>
      </c>
      <c r="F82" s="549">
        <f t="shared" si="3"/>
        <v>-410.86999999999989</v>
      </c>
      <c r="G82" s="549">
        <f t="shared" si="4"/>
        <v>7030.87</v>
      </c>
      <c r="H82" s="550">
        <f t="shared" si="5"/>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3"/>
        <v>-147.3700000000008</v>
      </c>
      <c r="G83" s="549">
        <f t="shared" si="4"/>
        <v>7030.87</v>
      </c>
      <c r="H83" s="550">
        <f t="shared" si="5"/>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3"/>
        <v>-556.87000000000069</v>
      </c>
      <c r="G84" s="549">
        <f t="shared" si="4"/>
        <v>7030.87</v>
      </c>
      <c r="H84" s="550">
        <f t="shared" si="5"/>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3"/>
        <v>-439.36999999999955</v>
      </c>
      <c r="G85" s="549">
        <f t="shared" si="4"/>
        <v>7030.87</v>
      </c>
      <c r="H85" s="550">
        <f t="shared" si="5"/>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3"/>
        <v>-796.99999999999989</v>
      </c>
      <c r="G86" s="549">
        <f t="shared" si="4"/>
        <v>7031</v>
      </c>
      <c r="H86" s="550">
        <f t="shared" si="5"/>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3"/>
        <v>-898.86999999999944</v>
      </c>
      <c r="G87" s="549">
        <f t="shared" si="4"/>
        <v>13164.869999999999</v>
      </c>
      <c r="H87" s="550">
        <f t="shared" si="5"/>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3"/>
        <v>-1856.3699999999997</v>
      </c>
      <c r="G88" s="549">
        <f t="shared" si="4"/>
        <v>13158.369999999999</v>
      </c>
      <c r="H88" s="550">
        <f t="shared" si="5"/>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3"/>
        <v>-974.00000000000091</v>
      </c>
      <c r="G89" s="549">
        <f t="shared" si="4"/>
        <v>13158.000000000002</v>
      </c>
      <c r="H89" s="550">
        <f t="shared" si="5"/>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3"/>
        <v>-1173.0000000000018</v>
      </c>
      <c r="G90" s="549">
        <f t="shared" si="4"/>
        <v>13158.000000000002</v>
      </c>
      <c r="H90" s="550">
        <f t="shared" si="5"/>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3"/>
        <v>-1591.1759999999999</v>
      </c>
      <c r="G91" s="549">
        <f t="shared" si="4"/>
        <v>15437.976000000001</v>
      </c>
      <c r="H91" s="550">
        <f t="shared" si="5"/>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3"/>
        <v>-1383.5759999999993</v>
      </c>
      <c r="G92" s="549">
        <f t="shared" si="4"/>
        <v>15437.976000000001</v>
      </c>
      <c r="H92" s="550">
        <f t="shared" si="5"/>
        <v>-8.9621592882382986E-2</v>
      </c>
      <c r="I92" s="549"/>
      <c r="J92" s="549">
        <v>-1383.5759999999993</v>
      </c>
      <c r="K92" s="549"/>
      <c r="L92" s="549"/>
      <c r="M92" s="547"/>
    </row>
    <row r="93" spans="1:14" x14ac:dyDescent="0.25">
      <c r="A93" s="547">
        <v>30</v>
      </c>
      <c r="B93" s="548">
        <v>43284</v>
      </c>
      <c r="C93" s="547">
        <v>50</v>
      </c>
      <c r="D93" s="549">
        <v>124.38</v>
      </c>
      <c r="E93" s="549">
        <v>135</v>
      </c>
      <c r="F93" s="549">
        <f t="shared" si="3"/>
        <v>531.00000000000023</v>
      </c>
      <c r="G93" s="549">
        <f t="shared" si="4"/>
        <v>6219</v>
      </c>
      <c r="H93" s="550">
        <f t="shared" si="5"/>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3"/>
        <v>380.93999999999949</v>
      </c>
      <c r="G94" s="549">
        <f t="shared" si="4"/>
        <v>8873.06</v>
      </c>
      <c r="H94" s="550">
        <f t="shared" si="5"/>
        <v>4.2932201517852861E-2</v>
      </c>
      <c r="I94" s="549"/>
      <c r="J94" s="549">
        <v>380.93999999999949</v>
      </c>
      <c r="K94" s="549"/>
      <c r="L94" s="549"/>
      <c r="M94" s="547"/>
    </row>
    <row r="95" spans="1:14" x14ac:dyDescent="0.25">
      <c r="A95" s="547">
        <v>30</v>
      </c>
      <c r="B95" s="548">
        <v>43286</v>
      </c>
      <c r="C95" s="547">
        <v>90</v>
      </c>
      <c r="D95" s="549">
        <v>126.94</v>
      </c>
      <c r="E95" s="549">
        <v>127.58</v>
      </c>
      <c r="F95" s="549">
        <f t="shared" si="3"/>
        <v>57.600000000000051</v>
      </c>
      <c r="G95" s="549">
        <f t="shared" si="4"/>
        <v>11424.6</v>
      </c>
      <c r="H95" s="550">
        <f t="shared" si="5"/>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3"/>
        <v>-59.499999999999886</v>
      </c>
      <c r="G96" s="549">
        <f t="shared" si="4"/>
        <v>12687.5</v>
      </c>
      <c r="H96" s="550">
        <f t="shared" si="5"/>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3"/>
        <v>380.45700000000039</v>
      </c>
      <c r="G97" s="549">
        <f t="shared" si="4"/>
        <v>8767.143</v>
      </c>
      <c r="H97" s="550">
        <f t="shared" si="5"/>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3"/>
        <v>797.31999999999982</v>
      </c>
      <c r="G98" s="549">
        <f t="shared" si="4"/>
        <v>6007.18</v>
      </c>
      <c r="H98" s="550">
        <f t="shared" si="5"/>
        <v>0.13272783568995766</v>
      </c>
      <c r="I98" s="549"/>
      <c r="J98" s="549">
        <v>797.31999999999982</v>
      </c>
      <c r="K98" s="549"/>
      <c r="L98" s="549">
        <v>15.79</v>
      </c>
      <c r="M98" s="547"/>
    </row>
    <row r="99" spans="1:13" x14ac:dyDescent="0.25">
      <c r="A99" s="547"/>
      <c r="B99" s="548">
        <v>43312</v>
      </c>
      <c r="C99" s="547">
        <v>50</v>
      </c>
      <c r="D99" s="549">
        <v>120.14</v>
      </c>
      <c r="E99" s="549">
        <v>139.03</v>
      </c>
      <c r="F99" s="549">
        <f t="shared" si="3"/>
        <v>944.5</v>
      </c>
      <c r="G99" s="549">
        <f t="shared" si="4"/>
        <v>6007</v>
      </c>
      <c r="H99" s="550">
        <f t="shared" si="5"/>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3"/>
        <v>782.0189999999991</v>
      </c>
      <c r="G100" s="549">
        <f t="shared" si="4"/>
        <v>8714.8809999999994</v>
      </c>
      <c r="H100" s="550">
        <f t="shared" si="5"/>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3"/>
        <v>838.71899999999926</v>
      </c>
      <c r="G101" s="549">
        <f t="shared" si="4"/>
        <v>8714.8809999999994</v>
      </c>
      <c r="H101" s="550">
        <f t="shared" si="5"/>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3"/>
        <v>795.90000000000032</v>
      </c>
      <c r="G102" s="549">
        <f t="shared" si="4"/>
        <v>8715</v>
      </c>
      <c r="H102" s="550">
        <f t="shared" si="5"/>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3"/>
        <v>939.03</v>
      </c>
      <c r="G103" s="549">
        <f t="shared" si="4"/>
        <v>1810.97</v>
      </c>
      <c r="H103" s="550">
        <f t="shared" si="5"/>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3"/>
        <v>1062.83</v>
      </c>
      <c r="G104" s="549">
        <f t="shared" si="4"/>
        <v>1810.97</v>
      </c>
      <c r="H104" s="550">
        <f t="shared" si="5"/>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3"/>
        <v>1156.8299999999997</v>
      </c>
      <c r="G105" s="549">
        <f t="shared" si="4"/>
        <v>1810.97</v>
      </c>
      <c r="H105" s="550">
        <f t="shared" si="5"/>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3"/>
        <v>1169.6000000000001</v>
      </c>
      <c r="G106" s="549">
        <f t="shared" si="4"/>
        <v>1811</v>
      </c>
      <c r="H106" s="550">
        <f t="shared" si="5"/>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4"/>
        <v>0</v>
      </c>
      <c r="H107" s="550">
        <f t="shared" si="5"/>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8">
        <f t="shared" ref="F108:F141" si="6">C108*(E108-D108)</f>
        <v>1388.1899999999998</v>
      </c>
      <c r="G108" s="549">
        <f t="shared" si="4"/>
        <v>1710.81</v>
      </c>
      <c r="H108" s="550">
        <f t="shared" si="5"/>
        <v>0.81142265944201863</v>
      </c>
      <c r="I108" s="549"/>
      <c r="J108" s="878">
        <v>1388.1899999999998</v>
      </c>
      <c r="K108" s="549"/>
      <c r="L108" s="549">
        <v>17.98</v>
      </c>
      <c r="M108" s="547"/>
    </row>
    <row r="109" spans="1:13" x14ac:dyDescent="0.25">
      <c r="A109" s="547">
        <v>0</v>
      </c>
      <c r="B109" s="548">
        <v>43358</v>
      </c>
      <c r="C109" s="547">
        <v>20</v>
      </c>
      <c r="D109" s="549">
        <v>85.540499999999994</v>
      </c>
      <c r="E109" s="549">
        <v>159.1</v>
      </c>
      <c r="F109" s="878">
        <f t="shared" si="6"/>
        <v>1471.19</v>
      </c>
      <c r="G109" s="549">
        <f t="shared" si="4"/>
        <v>1710.81</v>
      </c>
      <c r="H109" s="550">
        <f t="shared" si="5"/>
        <v>0.85993769033381851</v>
      </c>
      <c r="I109" s="549"/>
      <c r="J109" s="878">
        <v>1471.19</v>
      </c>
      <c r="K109" s="549"/>
      <c r="L109" s="549">
        <v>18.46</v>
      </c>
      <c r="M109" s="547"/>
    </row>
    <row r="110" spans="1:13" x14ac:dyDescent="0.25">
      <c r="A110" s="547"/>
      <c r="B110" s="548">
        <v>43364</v>
      </c>
      <c r="C110" s="547">
        <v>20</v>
      </c>
      <c r="D110" s="549">
        <v>85.540499999999994</v>
      </c>
      <c r="E110" s="549">
        <v>165.06</v>
      </c>
      <c r="F110" s="878">
        <f t="shared" si="6"/>
        <v>1590.39</v>
      </c>
      <c r="G110" s="549">
        <f t="shared" si="4"/>
        <v>1710.81</v>
      </c>
      <c r="H110" s="550">
        <f t="shared" si="5"/>
        <v>0.92961228891577685</v>
      </c>
      <c r="I110" s="549"/>
      <c r="J110" s="878">
        <v>1590.39</v>
      </c>
      <c r="K110" s="549"/>
      <c r="L110" s="549"/>
      <c r="M110" s="547"/>
    </row>
    <row r="111" spans="1:13" x14ac:dyDescent="0.25">
      <c r="A111" s="547"/>
      <c r="B111" s="548">
        <v>43377</v>
      </c>
      <c r="C111" s="547">
        <v>20</v>
      </c>
      <c r="D111" s="549">
        <v>85.54</v>
      </c>
      <c r="E111" s="549">
        <v>135.01</v>
      </c>
      <c r="F111" s="549">
        <f t="shared" si="6"/>
        <v>989.39999999999964</v>
      </c>
      <c r="G111" s="549">
        <f t="shared" si="4"/>
        <v>1710.8000000000002</v>
      </c>
      <c r="H111" s="550">
        <f t="shared" si="5"/>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6"/>
        <v>918.80000000000052</v>
      </c>
      <c r="G112" s="549">
        <f t="shared" si="4"/>
        <v>4320.8</v>
      </c>
      <c r="H112" s="550">
        <f t="shared" si="5"/>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6"/>
        <v>477.19200000000058</v>
      </c>
      <c r="G113" s="549">
        <f t="shared" si="4"/>
        <v>6798.4079999999994</v>
      </c>
      <c r="H113" s="550">
        <f t="shared" si="5"/>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6"/>
        <v>526.59200000000055</v>
      </c>
      <c r="G114" s="549">
        <f t="shared" si="4"/>
        <v>9154.2080000000005</v>
      </c>
      <c r="H114" s="550">
        <f t="shared" si="5"/>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6"/>
        <v>716.15999999999963</v>
      </c>
      <c r="G115" s="549">
        <f t="shared" si="4"/>
        <v>6686.64</v>
      </c>
      <c r="H115" s="550">
        <f t="shared" si="5"/>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6"/>
        <v>764</v>
      </c>
      <c r="G116" s="549">
        <f t="shared" si="4"/>
        <v>5445</v>
      </c>
      <c r="H116" s="550">
        <f t="shared" si="5"/>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6"/>
        <v>1138.4399999999991</v>
      </c>
      <c r="G117" s="549">
        <f t="shared" si="4"/>
        <v>5437.06</v>
      </c>
      <c r="H117" s="550">
        <f t="shared" si="5"/>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6"/>
        <v>631.33700000000067</v>
      </c>
      <c r="G118" s="549">
        <f t="shared" si="4"/>
        <v>7847.0630000000001</v>
      </c>
      <c r="H118" s="550">
        <f t="shared" si="5"/>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6"/>
        <v>1005.5999999999995</v>
      </c>
      <c r="G119" s="549">
        <f t="shared" si="4"/>
        <v>4067.2000000000003</v>
      </c>
      <c r="H119" s="550">
        <f t="shared" si="5"/>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6"/>
        <v>673.49100000000033</v>
      </c>
      <c r="G120" s="549">
        <f t="shared" si="4"/>
        <v>7726.509</v>
      </c>
      <c r="H120" s="550">
        <f t="shared" si="5"/>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6"/>
        <v>873.48999999999955</v>
      </c>
      <c r="G121" s="549">
        <f t="shared" si="4"/>
        <v>11170.51</v>
      </c>
      <c r="H121" s="550">
        <f t="shared" si="5"/>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6"/>
        <v>715.05600000000072</v>
      </c>
      <c r="G122" s="549">
        <f t="shared" si="4"/>
        <v>8716.9439999999995</v>
      </c>
      <c r="H122" s="550">
        <f t="shared" si="5"/>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6"/>
        <v>540.09999999999968</v>
      </c>
      <c r="G123" s="549">
        <f t="shared" si="4"/>
        <v>11030.9</v>
      </c>
      <c r="H123" s="550">
        <f t="shared" si="5"/>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6"/>
        <v>70.259999999999536</v>
      </c>
      <c r="G124" s="549">
        <f t="shared" si="4"/>
        <v>13236.54</v>
      </c>
      <c r="H124" s="550">
        <f t="shared" si="5"/>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6"/>
        <v>203.4000000000006</v>
      </c>
      <c r="G125" s="549">
        <f t="shared" si="4"/>
        <v>10996.599999999999</v>
      </c>
      <c r="H125" s="550">
        <f t="shared" si="5"/>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6"/>
        <v>843.99999999999977</v>
      </c>
      <c r="G126" s="549">
        <f t="shared" si="4"/>
        <v>10997</v>
      </c>
      <c r="H126" s="550">
        <f t="shared" si="5"/>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6"/>
        <v>1052.2000000000003</v>
      </c>
      <c r="G127" s="549">
        <f t="shared" si="4"/>
        <v>8591</v>
      </c>
      <c r="H127" s="550">
        <f t="shared" si="5"/>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6"/>
        <v>695.00000000000023</v>
      </c>
      <c r="G128" s="549">
        <f t="shared" si="4"/>
        <v>10919</v>
      </c>
      <c r="H128" s="550">
        <f t="shared" si="5"/>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6"/>
        <v>1208.8</v>
      </c>
      <c r="G129" s="549">
        <f t="shared" si="4"/>
        <v>8493.6</v>
      </c>
      <c r="H129" s="550">
        <f t="shared" si="5"/>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6"/>
        <v>1272.9600000000005</v>
      </c>
      <c r="G130" s="549">
        <f t="shared" si="4"/>
        <v>8483.0399999999991</v>
      </c>
      <c r="H130" s="550">
        <f t="shared" si="5"/>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8">
        <f t="shared" si="6"/>
        <v>1636.8200000000002</v>
      </c>
      <c r="G131" s="549">
        <f t="shared" si="4"/>
        <v>4703.68</v>
      </c>
      <c r="H131" s="550">
        <f t="shared" si="5"/>
        <v>0.34798710796652838</v>
      </c>
      <c r="I131" s="549"/>
      <c r="J131" s="878">
        <v>1636.8200000000002</v>
      </c>
      <c r="K131" s="549"/>
      <c r="L131" s="549">
        <v>14.71</v>
      </c>
      <c r="M131" s="547"/>
    </row>
    <row r="132" spans="1:13" x14ac:dyDescent="0.25">
      <c r="A132" s="547">
        <v>0</v>
      </c>
      <c r="B132" s="548">
        <v>43508</v>
      </c>
      <c r="C132" s="547">
        <v>20</v>
      </c>
      <c r="D132" s="549">
        <v>40.186500000000002</v>
      </c>
      <c r="E132" s="549">
        <v>133.79</v>
      </c>
      <c r="F132" s="878">
        <f t="shared" si="6"/>
        <v>1872.07</v>
      </c>
      <c r="G132" s="549">
        <f t="shared" si="4"/>
        <v>803.73</v>
      </c>
      <c r="H132" s="550">
        <f t="shared" si="5"/>
        <v>2.3292274768890047</v>
      </c>
      <c r="I132" s="549"/>
      <c r="J132" s="878">
        <v>1872.07</v>
      </c>
      <c r="K132" s="549"/>
      <c r="L132" s="549">
        <v>15.52</v>
      </c>
      <c r="M132" s="547"/>
    </row>
    <row r="133" spans="1:13" x14ac:dyDescent="0.25">
      <c r="A133" s="547">
        <v>20</v>
      </c>
      <c r="B133" s="548">
        <v>43535</v>
      </c>
      <c r="C133" s="547">
        <v>20</v>
      </c>
      <c r="D133" s="549">
        <v>40.19</v>
      </c>
      <c r="E133" s="549">
        <v>130.44999999999999</v>
      </c>
      <c r="F133" s="879">
        <f t="shared" si="6"/>
        <v>1805.1999999999998</v>
      </c>
      <c r="G133" s="549">
        <f t="shared" si="4"/>
        <v>803.8</v>
      </c>
      <c r="H133" s="550">
        <f t="shared" si="5"/>
        <v>2.2458322965911917</v>
      </c>
      <c r="I133" s="549"/>
      <c r="J133" s="879">
        <v>1805.1999999999998</v>
      </c>
      <c r="K133" s="549"/>
      <c r="L133" s="549">
        <v>15.13</v>
      </c>
      <c r="M133" s="547"/>
    </row>
    <row r="134" spans="1:13" x14ac:dyDescent="0.25">
      <c r="A134" s="547">
        <v>20</v>
      </c>
      <c r="B134" s="548">
        <v>43544</v>
      </c>
      <c r="C134" s="547">
        <v>50</v>
      </c>
      <c r="D134" s="549">
        <v>90.2</v>
      </c>
      <c r="E134" s="549">
        <v>123.88</v>
      </c>
      <c r="F134" s="549">
        <f t="shared" si="6"/>
        <v>1683.9999999999995</v>
      </c>
      <c r="G134" s="549">
        <f t="shared" si="4"/>
        <v>4510</v>
      </c>
      <c r="H134" s="550">
        <f t="shared" si="5"/>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6"/>
        <v>1406.6719999999998</v>
      </c>
      <c r="G135" s="549">
        <f t="shared" si="4"/>
        <v>8109.3280000000004</v>
      </c>
      <c r="H135" s="550">
        <f t="shared" si="5"/>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6"/>
        <v>1773.2400000000002</v>
      </c>
      <c r="G136" s="549">
        <f t="shared" si="4"/>
        <v>5646.36</v>
      </c>
      <c r="H136" s="550">
        <f t="shared" si="5"/>
        <v>0.3140501137015706</v>
      </c>
      <c r="I136" s="549"/>
      <c r="J136" s="549">
        <v>1773.2400000000002</v>
      </c>
      <c r="K136" s="549"/>
      <c r="L136" s="549">
        <v>14.35</v>
      </c>
      <c r="M136" s="547"/>
    </row>
    <row r="137" spans="1:13" x14ac:dyDescent="0.25">
      <c r="A137" s="547"/>
      <c r="B137" s="548">
        <v>43572</v>
      </c>
      <c r="C137" s="547">
        <v>60</v>
      </c>
      <c r="D137" s="549">
        <v>94.11</v>
      </c>
      <c r="E137" s="549">
        <v>141.76</v>
      </c>
      <c r="F137" s="878">
        <f t="shared" si="6"/>
        <v>2858.9999999999995</v>
      </c>
      <c r="G137" s="549">
        <f t="shared" si="4"/>
        <v>5646.6</v>
      </c>
      <c r="H137" s="550">
        <f t="shared" si="5"/>
        <v>0.5063223886940813</v>
      </c>
      <c r="I137" s="549"/>
      <c r="J137" s="878">
        <v>2858.9999999999995</v>
      </c>
      <c r="K137" s="549"/>
      <c r="L137" s="549"/>
      <c r="M137" s="547"/>
    </row>
    <row r="138" spans="1:13" x14ac:dyDescent="0.25">
      <c r="A138" s="547">
        <v>30</v>
      </c>
      <c r="B138" s="548">
        <v>43577</v>
      </c>
      <c r="C138" s="547">
        <v>30</v>
      </c>
      <c r="D138" s="549">
        <v>44.734999999999999</v>
      </c>
      <c r="E138" s="549">
        <v>143.47999999999999</v>
      </c>
      <c r="F138" s="878">
        <f t="shared" si="6"/>
        <v>2962.35</v>
      </c>
      <c r="G138" s="549">
        <f t="shared" si="4"/>
        <v>1342.05</v>
      </c>
      <c r="H138" s="550">
        <f t="shared" si="5"/>
        <v>2.2073320666145073</v>
      </c>
      <c r="I138" s="549"/>
      <c r="J138" s="878">
        <v>2962.35</v>
      </c>
      <c r="K138" s="549"/>
      <c r="L138" s="549"/>
      <c r="M138" s="547"/>
    </row>
    <row r="139" spans="1:13" x14ac:dyDescent="0.25">
      <c r="A139" s="547">
        <v>30</v>
      </c>
      <c r="B139" s="548">
        <v>43586</v>
      </c>
      <c r="C139" s="547">
        <v>30</v>
      </c>
      <c r="D139" s="549">
        <v>44.475000000000001</v>
      </c>
      <c r="E139" s="549">
        <v>144.33000000000001</v>
      </c>
      <c r="F139" s="878">
        <f t="shared" si="6"/>
        <v>2995.6500000000005</v>
      </c>
      <c r="G139" s="549">
        <f t="shared" si="4"/>
        <v>1334.25</v>
      </c>
      <c r="H139" s="550">
        <f t="shared" si="5"/>
        <v>2.2451939291736935</v>
      </c>
      <c r="I139" s="549"/>
      <c r="J139" s="878">
        <v>2995.6500000000005</v>
      </c>
      <c r="K139" s="549"/>
      <c r="L139" s="549"/>
      <c r="M139" s="547"/>
    </row>
    <row r="140" spans="1:13" x14ac:dyDescent="0.25">
      <c r="A140" s="547">
        <v>30</v>
      </c>
      <c r="B140" s="548">
        <v>43616</v>
      </c>
      <c r="C140" s="547">
        <v>50</v>
      </c>
      <c r="D140" s="549">
        <v>74.924999999999997</v>
      </c>
      <c r="E140" s="549">
        <v>120.6</v>
      </c>
      <c r="F140" s="879">
        <f t="shared" si="6"/>
        <v>2283.75</v>
      </c>
      <c r="G140" s="549">
        <f t="shared" si="4"/>
        <v>3746.25</v>
      </c>
      <c r="H140" s="550">
        <f t="shared" si="5"/>
        <v>0.60960960960960964</v>
      </c>
      <c r="I140" s="549"/>
      <c r="J140" s="879">
        <v>2283.75</v>
      </c>
      <c r="K140" s="549"/>
      <c r="L140" s="549">
        <v>15.29</v>
      </c>
      <c r="M140" s="547"/>
    </row>
    <row r="141" spans="1:13" x14ac:dyDescent="0.25">
      <c r="A141" s="547">
        <v>10</v>
      </c>
      <c r="B141" s="548">
        <v>43619</v>
      </c>
      <c r="C141" s="547">
        <v>30</v>
      </c>
      <c r="D141" s="549">
        <v>40.223300000000002</v>
      </c>
      <c r="E141" s="549">
        <v>125.95</v>
      </c>
      <c r="F141" s="879">
        <f t="shared" si="6"/>
        <v>2571.8009999999999</v>
      </c>
      <c r="G141" s="549">
        <f t="shared" si="4"/>
        <v>1206.6990000000001</v>
      </c>
      <c r="H141" s="550">
        <f t="shared" si="5"/>
        <v>2.1312696869724759</v>
      </c>
      <c r="I141" s="549"/>
      <c r="J141" s="879">
        <v>2571.8009999999999</v>
      </c>
      <c r="K141" s="549"/>
      <c r="L141" s="549"/>
      <c r="M141" s="547"/>
    </row>
    <row r="142" spans="1:13" x14ac:dyDescent="0.25">
      <c r="A142" s="547"/>
      <c r="B142" s="548"/>
      <c r="C142" s="547"/>
      <c r="D142" s="549"/>
      <c r="E142" s="549"/>
      <c r="F142" s="879"/>
      <c r="G142" s="549"/>
      <c r="H142" s="550"/>
      <c r="I142" s="549"/>
      <c r="J142" s="879"/>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50" priority="175">
      <formula>F7&gt;0</formula>
    </cfRule>
    <cfRule type="expression" dxfId="3849" priority="176">
      <formula>F7&lt;0</formula>
    </cfRule>
  </conditionalFormatting>
  <conditionalFormatting sqref="Q8">
    <cfRule type="expression" dxfId="3848" priority="173">
      <formula>Q8&gt;0</formula>
    </cfRule>
    <cfRule type="expression" dxfId="3847" priority="174">
      <formula>Q8&lt;0</formula>
    </cfRule>
  </conditionalFormatting>
  <conditionalFormatting sqref="Q10">
    <cfRule type="expression" dxfId="3846" priority="167">
      <formula>Q10&gt;0</formula>
    </cfRule>
    <cfRule type="expression" dxfId="3845" priority="168">
      <formula>Q10&lt;0</formula>
    </cfRule>
  </conditionalFormatting>
  <conditionalFormatting sqref="F75:F76">
    <cfRule type="expression" dxfId="3844" priority="159">
      <formula>F75&gt;0</formula>
    </cfRule>
    <cfRule type="expression" dxfId="3843" priority="160">
      <formula>F75&lt;0</formula>
    </cfRule>
  </conditionalFormatting>
  <conditionalFormatting sqref="H75:H76">
    <cfRule type="expression" dxfId="3842" priority="157">
      <formula>H75&gt;0</formula>
    </cfRule>
    <cfRule type="expression" dxfId="3841" priority="158">
      <formula>H75&lt;0</formula>
    </cfRule>
  </conditionalFormatting>
  <conditionalFormatting sqref="J75:J76">
    <cfRule type="expression" dxfId="3840" priority="155">
      <formula>J75&gt;0</formula>
    </cfRule>
    <cfRule type="expression" dxfId="3839" priority="156">
      <formula>J75&lt;0</formula>
    </cfRule>
  </conditionalFormatting>
  <conditionalFormatting sqref="K75:K76">
    <cfRule type="expression" dxfId="3838" priority="153">
      <formula>K75&gt;0</formula>
    </cfRule>
    <cfRule type="expression" dxfId="3837" priority="154">
      <formula>K75&lt;0</formula>
    </cfRule>
  </conditionalFormatting>
  <conditionalFormatting sqref="L75:L76">
    <cfRule type="expression" dxfId="3836" priority="151">
      <formula>L75&gt;0</formula>
    </cfRule>
    <cfRule type="expression" dxfId="3835" priority="152">
      <formula>L75&lt;0</formula>
    </cfRule>
  </conditionalFormatting>
  <conditionalFormatting sqref="H36:H39">
    <cfRule type="expression" dxfId="3834" priority="109">
      <formula>H36&gt;0</formula>
    </cfRule>
    <cfRule type="expression" dxfId="3833" priority="110">
      <formula>H36&lt;0</formula>
    </cfRule>
  </conditionalFormatting>
  <conditionalFormatting sqref="M44">
    <cfRule type="expression" dxfId="3832" priority="107">
      <formula>M44&gt;0</formula>
    </cfRule>
    <cfRule type="expression" dxfId="3831" priority="108">
      <formula>M44&lt;0</formula>
    </cfRule>
  </conditionalFormatting>
  <conditionalFormatting sqref="J36:J40">
    <cfRule type="expression" dxfId="3830" priority="77">
      <formula>J36&gt;0</formula>
    </cfRule>
    <cfRule type="expression" dxfId="3829" priority="78">
      <formula>J36&lt;0</formula>
    </cfRule>
  </conditionalFormatting>
  <conditionalFormatting sqref="F111:F113 H111:H113 H120 F120 F146:F148 H146:H148">
    <cfRule type="expression" dxfId="3828" priority="75">
      <formula>F111&gt;0</formula>
    </cfRule>
    <cfRule type="expression" dxfId="3827" priority="76">
      <formula>F111&lt;0</formula>
    </cfRule>
  </conditionalFormatting>
  <conditionalFormatting sqref="F87:F107">
    <cfRule type="expression" dxfId="3826" priority="73">
      <formula>F87&gt;0</formula>
    </cfRule>
    <cfRule type="expression" dxfId="3825" priority="74">
      <formula>F87&lt;0</formula>
    </cfRule>
  </conditionalFormatting>
  <conditionalFormatting sqref="H87:H107">
    <cfRule type="expression" dxfId="3824" priority="71">
      <formula>H87&gt;0</formula>
    </cfRule>
    <cfRule type="expression" dxfId="3823" priority="72">
      <formula>H87&lt;0</formula>
    </cfRule>
  </conditionalFormatting>
  <conditionalFormatting sqref="K78:K88 K90:K91">
    <cfRule type="expression" dxfId="3822" priority="69">
      <formula>K78&gt;0</formula>
    </cfRule>
    <cfRule type="expression" dxfId="3821" priority="70">
      <formula>K78&lt;0</formula>
    </cfRule>
  </conditionalFormatting>
  <conditionalFormatting sqref="L78">
    <cfRule type="expression" dxfId="3820" priority="67">
      <formula>L78&gt;0</formula>
    </cfRule>
    <cfRule type="expression" dxfId="3819" priority="68">
      <formula>L78&lt;0</formula>
    </cfRule>
  </conditionalFormatting>
  <conditionalFormatting sqref="F78:F86">
    <cfRule type="expression" dxfId="3818" priority="65">
      <formula>F78&gt;0</formula>
    </cfRule>
    <cfRule type="expression" dxfId="3817" priority="66">
      <formula>F78&lt;0</formula>
    </cfRule>
  </conditionalFormatting>
  <conditionalFormatting sqref="H78:H86">
    <cfRule type="expression" dxfId="3816" priority="63">
      <formula>H78&gt;0</formula>
    </cfRule>
    <cfRule type="expression" dxfId="3815" priority="64">
      <formula>H78&lt;0</formula>
    </cfRule>
  </conditionalFormatting>
  <conditionalFormatting sqref="F108:F110">
    <cfRule type="expression" dxfId="3814" priority="61">
      <formula>F108&gt;0</formula>
    </cfRule>
    <cfRule type="expression" dxfId="3813" priority="62">
      <formula>F108&lt;0</formula>
    </cfRule>
  </conditionalFormatting>
  <conditionalFormatting sqref="H108:H110">
    <cfRule type="expression" dxfId="3812" priority="59">
      <formula>H108&gt;0</formula>
    </cfRule>
    <cfRule type="expression" dxfId="3811" priority="60">
      <formula>H108&lt;0</formula>
    </cfRule>
  </conditionalFormatting>
  <conditionalFormatting sqref="H114:H116 F114:F116">
    <cfRule type="expression" dxfId="3810" priority="57">
      <formula>F114&gt;0</formula>
    </cfRule>
    <cfRule type="expression" dxfId="3809" priority="58">
      <formula>F114&lt;0</formula>
    </cfRule>
  </conditionalFormatting>
  <conditionalFormatting sqref="H117:H119 F117:F119">
    <cfRule type="expression" dxfId="3808" priority="55">
      <formula>F117&gt;0</formula>
    </cfRule>
    <cfRule type="expression" dxfId="3807" priority="56">
      <formula>F117&lt;0</formula>
    </cfRule>
  </conditionalFormatting>
  <conditionalFormatting sqref="F125:F127 H125:H127">
    <cfRule type="expression" dxfId="3806" priority="53">
      <formula>F125&gt;0</formula>
    </cfRule>
    <cfRule type="expression" dxfId="3805" priority="54">
      <formula>F125&lt;0</formula>
    </cfRule>
  </conditionalFormatting>
  <conditionalFormatting sqref="F124 H124">
    <cfRule type="expression" dxfId="3804" priority="51">
      <formula>F124&gt;0</formula>
    </cfRule>
    <cfRule type="expression" dxfId="3803" priority="52">
      <formula>F124&lt;0</formula>
    </cfRule>
  </conditionalFormatting>
  <conditionalFormatting sqref="F121:F123 H121:H123">
    <cfRule type="expression" dxfId="3802" priority="49">
      <formula>F121&gt;0</formula>
    </cfRule>
    <cfRule type="expression" dxfId="3801" priority="50">
      <formula>F121&lt;0</formula>
    </cfRule>
  </conditionalFormatting>
  <conditionalFormatting sqref="F134:F136 H134:H136">
    <cfRule type="expression" dxfId="3800" priority="47">
      <formula>F134&gt;0</formula>
    </cfRule>
    <cfRule type="expression" dxfId="3799" priority="48">
      <formula>F134&lt;0</formula>
    </cfRule>
  </conditionalFormatting>
  <conditionalFormatting sqref="H129:H131 F129:F133">
    <cfRule type="expression" dxfId="3798" priority="45">
      <formula>F129&gt;0</formula>
    </cfRule>
    <cfRule type="expression" dxfId="3797" priority="46">
      <formula>F129&lt;0</formula>
    </cfRule>
  </conditionalFormatting>
  <conditionalFormatting sqref="F128 H128">
    <cfRule type="expression" dxfId="3796" priority="43">
      <formula>F128&gt;0</formula>
    </cfRule>
    <cfRule type="expression" dxfId="3795" priority="44">
      <formula>F128&lt;0</formula>
    </cfRule>
  </conditionalFormatting>
  <conditionalFormatting sqref="H132:H133">
    <cfRule type="expression" dxfId="3794" priority="41">
      <formula>H132&gt;0</formula>
    </cfRule>
    <cfRule type="expression" dxfId="3793" priority="42">
      <formula>H132&lt;0</formula>
    </cfRule>
  </conditionalFormatting>
  <conditionalFormatting sqref="H139:H141 F139:F142">
    <cfRule type="expression" dxfId="3792" priority="39">
      <formula>F139&gt;0</formula>
    </cfRule>
    <cfRule type="expression" dxfId="3791" priority="40">
      <formula>F139&lt;0</formula>
    </cfRule>
  </conditionalFormatting>
  <conditionalFormatting sqref="F137:F138 H137:H138">
    <cfRule type="expression" dxfId="3790" priority="37">
      <formula>F137&gt;0</formula>
    </cfRule>
    <cfRule type="expression" dxfId="3789" priority="38">
      <formula>F137&lt;0</formula>
    </cfRule>
  </conditionalFormatting>
  <conditionalFormatting sqref="F145 H145">
    <cfRule type="expression" dxfId="3788" priority="35">
      <formula>F145&gt;0</formula>
    </cfRule>
    <cfRule type="expression" dxfId="3787" priority="36">
      <formula>F145&lt;0</formula>
    </cfRule>
  </conditionalFormatting>
  <conditionalFormatting sqref="F143:F144 H143:H144">
    <cfRule type="expression" dxfId="3786" priority="33">
      <formula>F143&gt;0</formula>
    </cfRule>
    <cfRule type="expression" dxfId="3785" priority="34">
      <formula>F143&lt;0</formula>
    </cfRule>
  </conditionalFormatting>
  <conditionalFormatting sqref="H142">
    <cfRule type="expression" dxfId="3784" priority="31">
      <formula>H142&gt;0</formula>
    </cfRule>
    <cfRule type="expression" dxfId="3783" priority="32">
      <formula>H142&lt;0</formula>
    </cfRule>
  </conditionalFormatting>
  <conditionalFormatting sqref="J111:J113 J120">
    <cfRule type="expression" dxfId="3782" priority="29">
      <formula>J111&gt;0</formula>
    </cfRule>
    <cfRule type="expression" dxfId="3781" priority="30">
      <formula>J111&lt;0</formula>
    </cfRule>
  </conditionalFormatting>
  <conditionalFormatting sqref="J87:J107">
    <cfRule type="expression" dxfId="3780" priority="27">
      <formula>J87&gt;0</formula>
    </cfRule>
    <cfRule type="expression" dxfId="3779" priority="28">
      <formula>J87&lt;0</formula>
    </cfRule>
  </conditionalFormatting>
  <conditionalFormatting sqref="J78:J86">
    <cfRule type="expression" dxfId="3778" priority="25">
      <formula>J78&gt;0</formula>
    </cfRule>
    <cfRule type="expression" dxfId="3777" priority="26">
      <formula>J78&lt;0</formula>
    </cfRule>
  </conditionalFormatting>
  <conditionalFormatting sqref="J108:J110">
    <cfRule type="expression" dxfId="3776" priority="23">
      <formula>J108&gt;0</formula>
    </cfRule>
    <cfRule type="expression" dxfId="3775" priority="24">
      <formula>J108&lt;0</formula>
    </cfRule>
  </conditionalFormatting>
  <conditionalFormatting sqref="J114:J116">
    <cfRule type="expression" dxfId="3774" priority="21">
      <formula>J114&gt;0</formula>
    </cfRule>
    <cfRule type="expression" dxfId="3773" priority="22">
      <formula>J114&lt;0</formula>
    </cfRule>
  </conditionalFormatting>
  <conditionalFormatting sqref="J117:J119">
    <cfRule type="expression" dxfId="3772" priority="19">
      <formula>J117&gt;0</formula>
    </cfRule>
    <cfRule type="expression" dxfId="3771" priority="20">
      <formula>J117&lt;0</formula>
    </cfRule>
  </conditionalFormatting>
  <conditionalFormatting sqref="J125:J127">
    <cfRule type="expression" dxfId="3770" priority="17">
      <formula>J125&gt;0</formula>
    </cfRule>
    <cfRule type="expression" dxfId="3769" priority="18">
      <formula>J125&lt;0</formula>
    </cfRule>
  </conditionalFormatting>
  <conditionalFormatting sqref="J124">
    <cfRule type="expression" dxfId="3768" priority="15">
      <formula>J124&gt;0</formula>
    </cfRule>
    <cfRule type="expression" dxfId="3767" priority="16">
      <formula>J124&lt;0</formula>
    </cfRule>
  </conditionalFormatting>
  <conditionalFormatting sqref="J121:J123">
    <cfRule type="expression" dxfId="3766" priority="13">
      <formula>J121&gt;0</formula>
    </cfRule>
    <cfRule type="expression" dxfId="3765" priority="14">
      <formula>J121&lt;0</formula>
    </cfRule>
  </conditionalFormatting>
  <conditionalFormatting sqref="J134:J136">
    <cfRule type="expression" dxfId="3764" priority="11">
      <formula>J134&gt;0</formula>
    </cfRule>
    <cfRule type="expression" dxfId="3763" priority="12">
      <formula>J134&lt;0</formula>
    </cfRule>
  </conditionalFormatting>
  <conditionalFormatting sqref="J129:J133">
    <cfRule type="expression" dxfId="3762" priority="9">
      <formula>J129&gt;0</formula>
    </cfRule>
    <cfRule type="expression" dxfId="3761" priority="10">
      <formula>J129&lt;0</formula>
    </cfRule>
  </conditionalFormatting>
  <conditionalFormatting sqref="J128">
    <cfRule type="expression" dxfId="3760" priority="7">
      <formula>J128&gt;0</formula>
    </cfRule>
    <cfRule type="expression" dxfId="3759" priority="8">
      <formula>J128&lt;0</formula>
    </cfRule>
  </conditionalFormatting>
  <conditionalFormatting sqref="J139:J141">
    <cfRule type="expression" dxfId="3758" priority="5">
      <formula>J139&gt;0</formula>
    </cfRule>
    <cfRule type="expression" dxfId="3757" priority="6">
      <formula>J139&lt;0</formula>
    </cfRule>
  </conditionalFormatting>
  <conditionalFormatting sqref="J137:J138">
    <cfRule type="expression" dxfId="3756" priority="3">
      <formula>J137&gt;0</formula>
    </cfRule>
    <cfRule type="expression" dxfId="3755" priority="4">
      <formula>J137&lt;0</formula>
    </cfRule>
  </conditionalFormatting>
  <conditionalFormatting sqref="J142">
    <cfRule type="expression" dxfId="3754" priority="1">
      <formula>J142&gt;0</formula>
    </cfRule>
    <cfRule type="expression" dxfId="375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5" t="s">
        <v>78</v>
      </c>
      <c r="P42" s="885"/>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52" priority="58">
      <formula>F19&gt;0</formula>
    </cfRule>
    <cfRule type="expression" dxfId="375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0" priority="47">
      <formula>H25&gt;0</formula>
    </cfRule>
    <cfRule type="expression" dxfId="3749" priority="48">
      <formula>H25&lt;0</formula>
    </cfRule>
  </conditionalFormatting>
  <conditionalFormatting sqref="M39">
    <cfRule type="expression" dxfId="3748" priority="45">
      <formula>M39&gt;0</formula>
    </cfRule>
    <cfRule type="expression" dxfId="3747" priority="46">
      <formula>M39&lt;0</formula>
    </cfRule>
  </conditionalFormatting>
  <conditionalFormatting sqref="F61:F67">
    <cfRule type="expression" dxfId="3746" priority="43">
      <formula>F61&gt;0</formula>
    </cfRule>
    <cfRule type="expression" dxfId="3745" priority="44">
      <formula>F61&lt;0</formula>
    </cfRule>
  </conditionalFormatting>
  <conditionalFormatting sqref="H61:H67">
    <cfRule type="expression" dxfId="3744" priority="41">
      <formula>H61&gt;0</formula>
    </cfRule>
    <cfRule type="expression" dxfId="3743" priority="42">
      <formula>H61&lt;0</formula>
    </cfRule>
  </conditionalFormatting>
  <conditionalFormatting sqref="F21:F24">
    <cfRule type="expression" dxfId="3742" priority="39">
      <formula>F21&gt;0</formula>
    </cfRule>
    <cfRule type="expression" dxfId="3741" priority="40">
      <formula>F21&lt;0</formula>
    </cfRule>
  </conditionalFormatting>
  <conditionalFormatting sqref="H21:H24">
    <cfRule type="expression" dxfId="3740" priority="37">
      <formula>H21&gt;0</formula>
    </cfRule>
    <cfRule type="expression" dxfId="3739" priority="38">
      <formula>H21&lt;0</formula>
    </cfRule>
  </conditionalFormatting>
  <conditionalFormatting sqref="I25:I28">
    <cfRule type="expression" dxfId="3738" priority="31">
      <formula>I25&gt;0</formula>
    </cfRule>
    <cfRule type="expression" dxfId="3737" priority="32">
      <formula>I25&lt;0</formula>
    </cfRule>
  </conditionalFormatting>
  <conditionalFormatting sqref="I21:I24">
    <cfRule type="expression" dxfId="3736" priority="29">
      <formula>I21&gt;0</formula>
    </cfRule>
    <cfRule type="expression" dxfId="3735" priority="30">
      <formula>I21&lt;0</formula>
    </cfRule>
  </conditionalFormatting>
  <conditionalFormatting sqref="H29">
    <cfRule type="expression" dxfId="3734" priority="27">
      <formula>H29&gt;0</formula>
    </cfRule>
    <cfRule type="expression" dxfId="3733" priority="28">
      <formula>H29&lt;0</formula>
    </cfRule>
  </conditionalFormatting>
  <conditionalFormatting sqref="H30">
    <cfRule type="expression" dxfId="3732" priority="25">
      <formula>H30&gt;0</formula>
    </cfRule>
    <cfRule type="expression" dxfId="3731" priority="26">
      <formula>H30&lt;0</formula>
    </cfRule>
  </conditionalFormatting>
  <conditionalFormatting sqref="H31">
    <cfRule type="expression" dxfId="3730" priority="23">
      <formula>H31&gt;0</formula>
    </cfRule>
    <cfRule type="expression" dxfId="3729" priority="24">
      <formula>H31&lt;0</formula>
    </cfRule>
  </conditionalFormatting>
  <conditionalFormatting sqref="Q7">
    <cfRule type="expression" dxfId="3728" priority="21">
      <formula>Q7&gt;0</formula>
    </cfRule>
    <cfRule type="expression" dxfId="3727" priority="22">
      <formula>Q7&lt;0</formula>
    </cfRule>
  </conditionalFormatting>
  <conditionalFormatting sqref="Q8">
    <cfRule type="expression" dxfId="3726" priority="19">
      <formula>Q8&gt;0</formula>
    </cfRule>
    <cfRule type="expression" dxfId="3725" priority="20">
      <formula>Q8&lt;0</formula>
    </cfRule>
  </conditionalFormatting>
  <conditionalFormatting sqref="F73:F82">
    <cfRule type="expression" dxfId="3724" priority="17">
      <formula>F73&gt;0</formula>
    </cfRule>
    <cfRule type="expression" dxfId="3723" priority="18">
      <formula>F73&lt;0</formula>
    </cfRule>
  </conditionalFormatting>
  <conditionalFormatting sqref="H73:H76">
    <cfRule type="expression" dxfId="3722" priority="15">
      <formula>H73&gt;0</formula>
    </cfRule>
    <cfRule type="expression" dxfId="3721" priority="16">
      <formula>H73&lt;0</formula>
    </cfRule>
  </conditionalFormatting>
  <conditionalFormatting sqref="F69:F72">
    <cfRule type="expression" dxfId="3720" priority="13">
      <formula>F69&gt;0</formula>
    </cfRule>
    <cfRule type="expression" dxfId="3719" priority="14">
      <formula>F69&lt;0</formula>
    </cfRule>
  </conditionalFormatting>
  <conditionalFormatting sqref="H69:H72">
    <cfRule type="expression" dxfId="3718" priority="11">
      <formula>H69&gt;0</formula>
    </cfRule>
    <cfRule type="expression" dxfId="3717" priority="12">
      <formula>H69&lt;0</formula>
    </cfRule>
  </conditionalFormatting>
  <conditionalFormatting sqref="I73:I76">
    <cfRule type="expression" dxfId="3716" priority="9">
      <formula>I73&gt;0</formula>
    </cfRule>
    <cfRule type="expression" dxfId="3715" priority="10">
      <formula>I73&lt;0</formula>
    </cfRule>
  </conditionalFormatting>
  <conditionalFormatting sqref="I69:I72">
    <cfRule type="expression" dxfId="3714" priority="7">
      <formula>I69&gt;0</formula>
    </cfRule>
    <cfRule type="expression" dxfId="3713" priority="8">
      <formula>I69&lt;0</formula>
    </cfRule>
  </conditionalFormatting>
  <conditionalFormatting sqref="H77">
    <cfRule type="expression" dxfId="3712" priority="5">
      <formula>H77&gt;0</formula>
    </cfRule>
    <cfRule type="expression" dxfId="3711" priority="6">
      <formula>H77&lt;0</formula>
    </cfRule>
  </conditionalFormatting>
  <conditionalFormatting sqref="H78">
    <cfRule type="expression" dxfId="3710" priority="3">
      <formula>H78&gt;0</formula>
    </cfRule>
    <cfRule type="expression" dxfId="3709" priority="4">
      <formula>H78&lt;0</formula>
    </cfRule>
  </conditionalFormatting>
  <conditionalFormatting sqref="H79">
    <cfRule type="expression" dxfId="3708" priority="1">
      <formula>H79&gt;0</formula>
    </cfRule>
    <cfRule type="expression" dxfId="370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29.19</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3386.04</v>
      </c>
      <c r="T5" s="679"/>
      <c r="U5" s="30"/>
    </row>
    <row r="6" spans="1:21" x14ac:dyDescent="0.25">
      <c r="B6" s="395">
        <v>43802</v>
      </c>
      <c r="C6" s="7">
        <v>100</v>
      </c>
      <c r="D6" s="43">
        <v>24.4</v>
      </c>
      <c r="E6" s="43">
        <v>0</v>
      </c>
      <c r="F6" s="43">
        <f t="shared" si="0"/>
        <v>2440</v>
      </c>
      <c r="G6" s="69"/>
      <c r="H6" s="158"/>
      <c r="I6" s="3"/>
      <c r="J6" s="3"/>
      <c r="K6" s="3"/>
      <c r="L6" s="69"/>
      <c r="M6" s="3"/>
      <c r="O6" s="11" t="s">
        <v>64</v>
      </c>
      <c r="Q6" s="2">
        <f>Q3*Q2</f>
        <v>3220.84</v>
      </c>
      <c r="U6" s="396"/>
    </row>
    <row r="7" spans="1:21" x14ac:dyDescent="0.25">
      <c r="B7" s="395">
        <v>43802</v>
      </c>
      <c r="C7" s="4">
        <v>16</v>
      </c>
      <c r="D7" s="3">
        <v>24.4</v>
      </c>
      <c r="E7" s="3">
        <v>0</v>
      </c>
      <c r="F7" s="3">
        <f t="shared" si="0"/>
        <v>390.4</v>
      </c>
      <c r="G7" s="69"/>
      <c r="H7" s="158"/>
      <c r="I7" s="3"/>
      <c r="J7" s="3"/>
      <c r="K7" s="3"/>
      <c r="L7" s="4"/>
      <c r="M7" s="4"/>
      <c r="O7" s="11" t="s">
        <v>175</v>
      </c>
      <c r="Q7" s="2">
        <f>Q10+Q8</f>
        <v>165.19999999999982</v>
      </c>
      <c r="R7" s="29">
        <v>43832</v>
      </c>
    </row>
    <row r="8" spans="1:21" x14ac:dyDescent="0.25">
      <c r="B8" s="69"/>
      <c r="C8" s="4"/>
      <c r="D8" s="3"/>
      <c r="E8" s="3"/>
      <c r="F8" s="3"/>
      <c r="G8" s="69"/>
      <c r="H8" s="158"/>
      <c r="I8" s="3"/>
      <c r="J8" s="3"/>
      <c r="K8" s="3"/>
      <c r="L8" s="4"/>
      <c r="M8" s="4"/>
      <c r="O8" s="11" t="s">
        <v>177</v>
      </c>
      <c r="P8" s="33"/>
      <c r="Q8" s="2">
        <f>K18+M18-F18+Q2*Q4</f>
        <v>165.19999999999982</v>
      </c>
      <c r="T8" s="1"/>
      <c r="U8" s="727"/>
    </row>
    <row r="9" spans="1:21" x14ac:dyDescent="0.25">
      <c r="B9" s="69"/>
      <c r="C9" s="4"/>
      <c r="D9" s="3"/>
      <c r="E9" s="3"/>
      <c r="F9" s="3"/>
      <c r="G9" s="4"/>
      <c r="H9" s="158"/>
      <c r="I9" s="3"/>
      <c r="J9" s="3"/>
      <c r="K9" s="3"/>
      <c r="L9" s="4"/>
      <c r="M9" s="4"/>
      <c r="O9" s="11" t="s">
        <v>202</v>
      </c>
      <c r="Q9" s="131">
        <f>IF(Q2=0, 0, Q8/Q6)</f>
        <v>5.129096757367637E-2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1.7814319972593355E-2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32.109000000000002</v>
      </c>
    </row>
    <row r="20" spans="1:20" x14ac:dyDescent="0.25">
      <c r="O20" s="78">
        <v>1.0900000000000001</v>
      </c>
      <c r="P20" s="78">
        <f t="shared" ref="P20:P39" si="1">O20*$Q$4</f>
        <v>31.817100000000003</v>
      </c>
    </row>
    <row r="21" spans="1:20" x14ac:dyDescent="0.25">
      <c r="O21" s="78">
        <v>1.08</v>
      </c>
      <c r="P21" s="78">
        <f t="shared" si="1"/>
        <v>31.525200000000005</v>
      </c>
      <c r="T21" s="1"/>
    </row>
    <row r="22" spans="1:20" x14ac:dyDescent="0.25">
      <c r="O22" s="78">
        <v>1.07</v>
      </c>
      <c r="P22" s="78">
        <f t="shared" si="1"/>
        <v>31.233300000000003</v>
      </c>
    </row>
    <row r="23" spans="1:20" x14ac:dyDescent="0.25">
      <c r="O23" s="78">
        <v>1.06</v>
      </c>
      <c r="P23" s="78">
        <f t="shared" si="1"/>
        <v>30.941400000000002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30.649500000000003</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30.357600000000001</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30.065700000000003</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29.773800000000001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29.481900000000003</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29.19</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28.898099999999999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28.606200000000001</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28.314299999999999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28.022400000000001</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27.730499999999999</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27.438600000000001</v>
      </c>
    </row>
    <row r="36" spans="1:17" x14ac:dyDescent="0.25">
      <c r="B36" s="161"/>
      <c r="C36" s="10"/>
      <c r="D36" s="39"/>
      <c r="E36" s="39"/>
      <c r="F36" s="39"/>
      <c r="G36" s="39"/>
      <c r="H36" s="175"/>
      <c r="I36" s="39"/>
      <c r="J36" s="39"/>
      <c r="K36" s="39"/>
      <c r="L36" s="39"/>
      <c r="O36" s="78">
        <v>0.93</v>
      </c>
      <c r="P36" s="78">
        <f t="shared" si="1"/>
        <v>27.146700000000003</v>
      </c>
    </row>
    <row r="37" spans="1:17" x14ac:dyDescent="0.25">
      <c r="B37" s="161"/>
      <c r="C37" s="10"/>
      <c r="D37" s="39"/>
      <c r="E37" s="39"/>
      <c r="F37" s="39"/>
      <c r="G37" s="39"/>
      <c r="H37" s="175"/>
      <c r="I37" s="39"/>
      <c r="J37" s="39"/>
      <c r="K37" s="39"/>
      <c r="L37" s="39"/>
      <c r="O37" s="78">
        <v>0.92</v>
      </c>
      <c r="P37" s="78">
        <f t="shared" si="1"/>
        <v>26.854800000000001</v>
      </c>
    </row>
    <row r="38" spans="1:17" x14ac:dyDescent="0.25">
      <c r="B38" s="161"/>
      <c r="C38" s="10"/>
      <c r="D38" s="39"/>
      <c r="E38" s="39"/>
      <c r="F38" s="39"/>
      <c r="G38" s="39"/>
      <c r="H38" s="175"/>
      <c r="I38" s="39"/>
      <c r="J38" s="39"/>
      <c r="K38" s="39"/>
      <c r="L38" s="39"/>
      <c r="O38" s="78">
        <v>0.91</v>
      </c>
      <c r="P38" s="78">
        <f t="shared" si="1"/>
        <v>26.562900000000003</v>
      </c>
    </row>
    <row r="39" spans="1:17" x14ac:dyDescent="0.25">
      <c r="B39" s="161"/>
      <c r="C39" s="10"/>
      <c r="D39" s="39"/>
      <c r="E39" s="39"/>
      <c r="F39" s="39"/>
      <c r="G39" s="39"/>
      <c r="H39" s="175"/>
      <c r="I39" s="39"/>
      <c r="J39" s="39"/>
      <c r="K39" s="39"/>
      <c r="L39" s="39"/>
      <c r="O39" s="78">
        <v>0.9</v>
      </c>
      <c r="P39" s="78">
        <f t="shared" si="1"/>
        <v>26.271000000000001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6" priority="37">
      <formula>Q7&gt;0</formula>
    </cfRule>
    <cfRule type="expression" dxfId="3705" priority="38">
      <formula>Q7&lt;0</formula>
    </cfRule>
  </conditionalFormatting>
  <conditionalFormatting sqref="Q8">
    <cfRule type="expression" dxfId="3704" priority="35">
      <formula>Q8&gt;0</formula>
    </cfRule>
    <cfRule type="expression" dxfId="3703" priority="36">
      <formula>Q8&lt;0</formula>
    </cfRule>
  </conditionalFormatting>
  <conditionalFormatting sqref="F34:F54 F58:F63">
    <cfRule type="expression" dxfId="3702" priority="33">
      <formula>F34&gt;0</formula>
    </cfRule>
    <cfRule type="expression" dxfId="3701" priority="34">
      <formula>F34&lt;0</formula>
    </cfRule>
  </conditionalFormatting>
  <conditionalFormatting sqref="H34:H54 H58:H63">
    <cfRule type="expression" dxfId="3700" priority="31">
      <formula>H34&gt;0</formula>
    </cfRule>
    <cfRule type="expression" dxfId="3699" priority="32">
      <formula>H34&lt;0</formula>
    </cfRule>
  </conditionalFormatting>
  <conditionalFormatting sqref="Q10">
    <cfRule type="expression" dxfId="3698" priority="29">
      <formula>Q10&gt;0</formula>
    </cfRule>
    <cfRule type="expression" dxfId="3697" priority="30">
      <formula>Q10&lt;0</formula>
    </cfRule>
  </conditionalFormatting>
  <conditionalFormatting sqref="J25:J38">
    <cfRule type="expression" dxfId="3696" priority="27">
      <formula>J25&gt;0</formula>
    </cfRule>
    <cfRule type="expression" dxfId="3695" priority="28">
      <formula>J25&lt;0</formula>
    </cfRule>
  </conditionalFormatting>
  <conditionalFormatting sqref="K25:K35 K37:K38">
    <cfRule type="expression" dxfId="3694" priority="25">
      <formula>K25&gt;0</formula>
    </cfRule>
    <cfRule type="expression" dxfId="3693" priority="26">
      <formula>K25&lt;0</formula>
    </cfRule>
  </conditionalFormatting>
  <conditionalFormatting sqref="F89:F110">
    <cfRule type="expression" dxfId="3692" priority="23">
      <formula>F89&gt;0</formula>
    </cfRule>
    <cfRule type="expression" dxfId="3691" priority="24">
      <formula>F89&lt;0</formula>
    </cfRule>
  </conditionalFormatting>
  <conditionalFormatting sqref="H89:H110">
    <cfRule type="expression" dxfId="3690" priority="21">
      <formula>H89&gt;0</formula>
    </cfRule>
    <cfRule type="expression" dxfId="3689" priority="22">
      <formula>H89&lt;0</formula>
    </cfRule>
  </conditionalFormatting>
  <conditionalFormatting sqref="J89:J102">
    <cfRule type="expression" dxfId="3688" priority="19">
      <formula>J89&gt;0</formula>
    </cfRule>
    <cfRule type="expression" dxfId="3687" priority="20">
      <formula>J89&lt;0</formula>
    </cfRule>
  </conditionalFormatting>
  <conditionalFormatting sqref="K89:K102">
    <cfRule type="expression" dxfId="3686" priority="17">
      <formula>K89&gt;0</formula>
    </cfRule>
    <cfRule type="expression" dxfId="3685" priority="18">
      <formula>K89&lt;0</formula>
    </cfRule>
  </conditionalFormatting>
  <conditionalFormatting sqref="L89:L102">
    <cfRule type="expression" dxfId="3684" priority="15">
      <formula>L89&gt;0</formula>
    </cfRule>
    <cfRule type="expression" dxfId="3683" priority="16">
      <formula>L89&lt;0</formula>
    </cfRule>
  </conditionalFormatting>
  <conditionalFormatting sqref="F30:F33">
    <cfRule type="expression" dxfId="3682" priority="13">
      <formula>F30&gt;0</formula>
    </cfRule>
    <cfRule type="expression" dxfId="3681" priority="14">
      <formula>F30&lt;0</formula>
    </cfRule>
  </conditionalFormatting>
  <conditionalFormatting sqref="H30:H33">
    <cfRule type="expression" dxfId="3680" priority="11">
      <formula>H30&gt;0</formula>
    </cfRule>
    <cfRule type="expression" dxfId="3679" priority="12">
      <formula>H30&lt;0</formula>
    </cfRule>
  </conditionalFormatting>
  <conditionalFormatting sqref="J54">
    <cfRule type="expression" dxfId="3678" priority="9">
      <formula>J54&gt;0</formula>
    </cfRule>
    <cfRule type="expression" dxfId="3677" priority="10">
      <formula>J54&lt;0</formula>
    </cfRule>
  </conditionalFormatting>
  <conditionalFormatting sqref="F55:F57">
    <cfRule type="expression" dxfId="3676" priority="7">
      <formula>F55&gt;0</formula>
    </cfRule>
    <cfRule type="expression" dxfId="3675" priority="8">
      <formula>F55&lt;0</formula>
    </cfRule>
  </conditionalFormatting>
  <conditionalFormatting sqref="H55:H57">
    <cfRule type="expression" dxfId="3674" priority="5">
      <formula>H55&gt;0</formula>
    </cfRule>
    <cfRule type="expression" dxfId="3673" priority="6">
      <formula>H55&lt;0</formula>
    </cfRule>
  </conditionalFormatting>
  <conditionalFormatting sqref="F25:F29">
    <cfRule type="expression" dxfId="3672" priority="3">
      <formula>F25&gt;0</formula>
    </cfRule>
    <cfRule type="expression" dxfId="3671" priority="4">
      <formula>F25&lt;0</formula>
    </cfRule>
  </conditionalFormatting>
  <conditionalFormatting sqref="H25:H29">
    <cfRule type="expression" dxfId="3670" priority="1">
      <formula>H25&gt;0</formula>
    </cfRule>
    <cfRule type="expression" dxfId="366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8" priority="11">
      <formula>Q8&gt;0</formula>
    </cfRule>
    <cfRule type="expression" dxfId="3667" priority="12">
      <formula>Q8&lt;0</formula>
    </cfRule>
  </conditionalFormatting>
  <conditionalFormatting sqref="Q7">
    <cfRule type="expression" dxfId="3666" priority="13">
      <formula>Q7&gt;0</formula>
    </cfRule>
    <cfRule type="expression" dxfId="3665" priority="14">
      <formula>Q7&lt;0</formula>
    </cfRule>
  </conditionalFormatting>
  <conditionalFormatting sqref="F22">
    <cfRule type="expression" dxfId="3664" priority="9">
      <formula>F22&gt;0</formula>
    </cfRule>
    <cfRule type="expression" dxfId="3663" priority="10">
      <formula>F22&lt;0</formula>
    </cfRule>
  </conditionalFormatting>
  <conditionalFormatting sqref="H22">
    <cfRule type="expression" dxfId="3662" priority="7">
      <formula>H22&gt;0</formula>
    </cfRule>
    <cfRule type="expression" dxfId="3661" priority="8">
      <formula>H22&lt;0</formula>
    </cfRule>
  </conditionalFormatting>
  <conditionalFormatting sqref="F59">
    <cfRule type="expression" dxfId="3660" priority="5">
      <formula>F59&gt;0</formula>
    </cfRule>
    <cfRule type="expression" dxfId="3659" priority="6">
      <formula>F59&lt;0</formula>
    </cfRule>
  </conditionalFormatting>
  <conditionalFormatting sqref="H59">
    <cfRule type="expression" dxfId="3658" priority="3">
      <formula>H59&gt;0</formula>
    </cfRule>
    <cfRule type="expression" dxfId="3657" priority="4">
      <formula>H59&lt;0</formula>
    </cfRule>
  </conditionalFormatting>
  <conditionalFormatting sqref="M30">
    <cfRule type="expression" dxfId="3656" priority="1">
      <formula>M30&gt;0</formula>
    </cfRule>
    <cfRule type="expression" dxfId="365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5" t="s">
        <v>78</v>
      </c>
      <c r="P24" s="885"/>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4" priority="32">
      <formula>F51&gt;0</formula>
    </cfRule>
    <cfRule type="expression" dxfId="3653" priority="33">
      <formula>F51&lt;0</formula>
    </cfRule>
  </conditionalFormatting>
  <conditionalFormatting sqref="Q7">
    <cfRule type="expression" dxfId="3652" priority="30">
      <formula>Q7&gt;0</formula>
    </cfRule>
    <cfRule type="expression" dxfId="3651" priority="31">
      <formula>Q7&lt;0</formula>
    </cfRule>
  </conditionalFormatting>
  <conditionalFormatting sqref="Q8">
    <cfRule type="expression" dxfId="3650" priority="28">
      <formula>Q8&gt;0</formula>
    </cfRule>
    <cfRule type="expression" dxfId="3649" priority="29">
      <formula>Q8&lt;0</formula>
    </cfRule>
  </conditionalFormatting>
  <conditionalFormatting sqref="F25:F44 F46:F50">
    <cfRule type="expression" dxfId="3648" priority="26">
      <formula>F25&gt;0</formula>
    </cfRule>
    <cfRule type="expression" dxfId="3647" priority="27">
      <formula>F25&lt;0</formula>
    </cfRule>
  </conditionalFormatting>
  <conditionalFormatting sqref="H25:H44 H46:H50">
    <cfRule type="expression" dxfId="3646" priority="24">
      <formula>H25&gt;0</formula>
    </cfRule>
    <cfRule type="expression" dxfId="3645" priority="25">
      <formula>H25&lt;0</formula>
    </cfRule>
  </conditionalFormatting>
  <conditionalFormatting sqref="F89:F110">
    <cfRule type="expression" dxfId="3644" priority="22">
      <formula>F89&gt;0</formula>
    </cfRule>
    <cfRule type="expression" dxfId="3643" priority="23">
      <formula>F89&lt;0</formula>
    </cfRule>
  </conditionalFormatting>
  <conditionalFormatting sqref="H89:H110">
    <cfRule type="expression" dxfId="3642" priority="20">
      <formula>H89&gt;0</formula>
    </cfRule>
    <cfRule type="expression" dxfId="3641" priority="21">
      <formula>H89&lt;0</formula>
    </cfRule>
  </conditionalFormatting>
  <conditionalFormatting sqref="Q10">
    <cfRule type="expression" dxfId="3640" priority="18">
      <formula>Q10&gt;0</formula>
    </cfRule>
    <cfRule type="expression" dxfId="3639" priority="19">
      <formula>Q10&lt;0</formula>
    </cfRule>
  </conditionalFormatting>
  <conditionalFormatting sqref="J25:J39">
    <cfRule type="expression" dxfId="3638" priority="16">
      <formula>J25&gt;0</formula>
    </cfRule>
    <cfRule type="expression" dxfId="3637" priority="17">
      <formula>J25&lt;0</formula>
    </cfRule>
  </conditionalFormatting>
  <conditionalFormatting sqref="K25:K38">
    <cfRule type="expression" dxfId="3636" priority="14">
      <formula>K25&gt;0</formula>
    </cfRule>
    <cfRule type="expression" dxfId="3635" priority="15">
      <formula>K25&lt;0</formula>
    </cfRule>
  </conditionalFormatting>
  <conditionalFormatting sqref="L25:L38">
    <cfRule type="expression" dxfId="3634" priority="12">
      <formula>L25&gt;0</formula>
    </cfRule>
    <cfRule type="expression" dxfId="36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2" priority="9">
      <formula>J40&gt;0</formula>
    </cfRule>
    <cfRule type="expression" dxfId="36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0" priority="7">
      <formula>F45&gt;0</formula>
    </cfRule>
    <cfRule type="expression" dxfId="3629" priority="8">
      <formula>F45&lt;0</formula>
    </cfRule>
  </conditionalFormatting>
  <conditionalFormatting sqref="H45">
    <cfRule type="expression" dxfId="3628" priority="5">
      <formula>H45&gt;0</formula>
    </cfRule>
    <cfRule type="expression" dxfId="3627" priority="6">
      <formula>H45&lt;0</formula>
    </cfRule>
  </conditionalFormatting>
  <conditionalFormatting sqref="J45">
    <cfRule type="expression" dxfId="3626" priority="3">
      <formula>J45&gt;0</formula>
    </cfRule>
    <cfRule type="expression" dxfId="3625" priority="4">
      <formula>J45&lt;0</formula>
    </cfRule>
  </conditionalFormatting>
  <conditionalFormatting sqref="J46">
    <cfRule type="expression" dxfId="3624" priority="1">
      <formula>J46&gt;0</formula>
    </cfRule>
    <cfRule type="expression" dxfId="36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5" t="s">
        <v>78</v>
      </c>
      <c r="Q39" s="885"/>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22" priority="66">
      <formula>F22&gt;0</formula>
    </cfRule>
    <cfRule type="expression" dxfId="36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0" priority="53">
      <formula>F41&gt;0</formula>
    </cfRule>
    <cfRule type="expression" dxfId="3619" priority="54">
      <formula>F41&lt;0</formula>
    </cfRule>
  </conditionalFormatting>
  <conditionalFormatting sqref="F41">
    <cfRule type="expression" dxfId="3618" priority="57">
      <formula>F41&gt;0</formula>
    </cfRule>
    <cfRule type="expression" dxfId="3617" priority="58">
      <formula>F41&lt;0</formula>
    </cfRule>
  </conditionalFormatting>
  <conditionalFormatting sqref="H41">
    <cfRule type="expression" dxfId="3616" priority="35">
      <formula>H41&gt;0</formula>
    </cfRule>
    <cfRule type="expression" dxfId="3615" priority="36">
      <formula>H41&lt;0</formula>
    </cfRule>
  </conditionalFormatting>
  <conditionalFormatting sqref="F89:F95">
    <cfRule type="expression" dxfId="3614" priority="29">
      <formula>F89&gt;0</formula>
    </cfRule>
    <cfRule type="expression" dxfId="3613" priority="30">
      <formula>F89&lt;0</formula>
    </cfRule>
  </conditionalFormatting>
  <conditionalFormatting sqref="F96:F110">
    <cfRule type="expression" dxfId="3612" priority="25">
      <formula>F96&gt;0</formula>
    </cfRule>
    <cfRule type="expression" dxfId="3611" priority="26">
      <formula>F96&lt;0</formula>
    </cfRule>
  </conditionalFormatting>
  <conditionalFormatting sqref="F96:F110">
    <cfRule type="expression" dxfId="3610" priority="27">
      <formula>F96&gt;0</formula>
    </cfRule>
    <cfRule type="expression" dxfId="3609" priority="28">
      <formula>F96&lt;0</formula>
    </cfRule>
  </conditionalFormatting>
  <conditionalFormatting sqref="H89:H100">
    <cfRule type="expression" dxfId="3608" priority="23">
      <formula>H89&gt;0</formula>
    </cfRule>
    <cfRule type="expression" dxfId="3607" priority="24">
      <formula>H89&lt;0</formula>
    </cfRule>
  </conditionalFormatting>
  <conditionalFormatting sqref="H101">
    <cfRule type="expression" dxfId="3606" priority="21">
      <formula>H101&gt;0</formula>
    </cfRule>
    <cfRule type="expression" dxfId="3605" priority="22">
      <formula>H101&lt;0</formula>
    </cfRule>
  </conditionalFormatting>
  <conditionalFormatting sqref="F111:F116">
    <cfRule type="expression" dxfId="3604" priority="19">
      <formula>F111&gt;0</formula>
    </cfRule>
    <cfRule type="expression" dxfId="3603" priority="20">
      <formula>F111&lt;0</formula>
    </cfRule>
  </conditionalFormatting>
  <conditionalFormatting sqref="H103:H116">
    <cfRule type="expression" dxfId="3602" priority="17">
      <formula>H103&gt;0</formula>
    </cfRule>
    <cfRule type="expression" dxfId="3601" priority="18">
      <formula>H103&lt;0</formula>
    </cfRule>
  </conditionalFormatting>
  <conditionalFormatting sqref="H102">
    <cfRule type="expression" dxfId="3600" priority="15">
      <formula>H102&gt;0</formula>
    </cfRule>
    <cfRule type="expression" dxfId="3599" priority="16">
      <formula>H102&lt;0</formula>
    </cfRule>
  </conditionalFormatting>
  <conditionalFormatting sqref="M42">
    <cfRule type="expression" dxfId="3598" priority="13">
      <formula>M42&gt;0</formula>
    </cfRule>
    <cfRule type="expression" dxfId="3597" priority="14">
      <formula>M42&lt;0</formula>
    </cfRule>
  </conditionalFormatting>
  <conditionalFormatting sqref="Q7">
    <cfRule type="expression" dxfId="3596" priority="9">
      <formula>Q7&gt;0</formula>
    </cfRule>
    <cfRule type="expression" dxfId="3595" priority="10">
      <formula>Q7&lt;0</formula>
    </cfRule>
  </conditionalFormatting>
  <conditionalFormatting sqref="Q8">
    <cfRule type="expression" dxfId="3594" priority="7">
      <formula>Q8&gt;0</formula>
    </cfRule>
    <cfRule type="expression" dxfId="3593" priority="8">
      <formula>Q8&lt;0</formula>
    </cfRule>
  </conditionalFormatting>
  <conditionalFormatting sqref="F117:F130 H117:H130">
    <cfRule type="expression" dxfId="3592" priority="1">
      <formula>F117&gt;0</formula>
    </cfRule>
    <cfRule type="expression" dxfId="35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5" t="s">
        <v>78</v>
      </c>
      <c r="P40" s="885"/>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0" priority="21">
      <formula>F47&gt;0</formula>
    </cfRule>
    <cfRule type="expression" dxfId="3589" priority="22">
      <formula>F47&lt;0</formula>
    </cfRule>
  </conditionalFormatting>
  <conditionalFormatting sqref="Q7">
    <cfRule type="expression" dxfId="3588" priority="19">
      <formula>Q7&gt;0</formula>
    </cfRule>
    <cfRule type="expression" dxfId="3587" priority="20">
      <formula>Q7&lt;0</formula>
    </cfRule>
  </conditionalFormatting>
  <conditionalFormatting sqref="Q8">
    <cfRule type="expression" dxfId="3586" priority="17">
      <formula>Q8&gt;0</formula>
    </cfRule>
    <cfRule type="expression" dxfId="3585" priority="18">
      <formula>Q8&lt;0</formula>
    </cfRule>
  </conditionalFormatting>
  <conditionalFormatting sqref="F25:F46">
    <cfRule type="expression" dxfId="3584" priority="15">
      <formula>F25&gt;0</formula>
    </cfRule>
    <cfRule type="expression" dxfId="3583" priority="16">
      <formula>F25&lt;0</formula>
    </cfRule>
  </conditionalFormatting>
  <conditionalFormatting sqref="H25:H46">
    <cfRule type="expression" dxfId="3582" priority="13">
      <formula>H25&gt;0</formula>
    </cfRule>
    <cfRule type="expression" dxfId="3581" priority="14">
      <formula>H25&lt;0</formula>
    </cfRule>
  </conditionalFormatting>
  <conditionalFormatting sqref="F89:F110">
    <cfRule type="expression" dxfId="3580" priority="11">
      <formula>F89&gt;0</formula>
    </cfRule>
    <cfRule type="expression" dxfId="3579" priority="12">
      <formula>F89&lt;0</formula>
    </cfRule>
  </conditionalFormatting>
  <conditionalFormatting sqref="H89:H110">
    <cfRule type="expression" dxfId="3578" priority="9">
      <formula>H89&gt;0</formula>
    </cfRule>
    <cfRule type="expression" dxfId="3577" priority="10">
      <formula>H89&lt;0</formula>
    </cfRule>
  </conditionalFormatting>
  <conditionalFormatting sqref="Q10">
    <cfRule type="expression" dxfId="3576" priority="7">
      <formula>Q10&gt;0</formula>
    </cfRule>
    <cfRule type="expression" dxfId="3575" priority="8">
      <formula>Q10&lt;0</formula>
    </cfRule>
  </conditionalFormatting>
  <conditionalFormatting sqref="J25:J38">
    <cfRule type="expression" dxfId="3574" priority="5">
      <formula>J25&gt;0</formula>
    </cfRule>
    <cfRule type="expression" dxfId="3573" priority="6">
      <formula>J25&lt;0</formula>
    </cfRule>
  </conditionalFormatting>
  <conditionalFormatting sqref="K25:K38">
    <cfRule type="expression" dxfId="3572" priority="3">
      <formula>K25&gt;0</formula>
    </cfRule>
    <cfRule type="expression" dxfId="3571" priority="4">
      <formula>K25&lt;0</formula>
    </cfRule>
  </conditionalFormatting>
  <conditionalFormatting sqref="L25:L38">
    <cfRule type="expression" dxfId="3570" priority="1">
      <formula>L25&gt;0</formula>
    </cfRule>
    <cfRule type="expression" dxfId="356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8" priority="35">
      <formula>F47&gt;0</formula>
    </cfRule>
    <cfRule type="expression" dxfId="3567" priority="36">
      <formula>F47&lt;0</formula>
    </cfRule>
  </conditionalFormatting>
  <conditionalFormatting sqref="Q7">
    <cfRule type="expression" dxfId="3566" priority="33">
      <formula>Q7&gt;0</formula>
    </cfRule>
    <cfRule type="expression" dxfId="3565" priority="34">
      <formula>Q7&lt;0</formula>
    </cfRule>
  </conditionalFormatting>
  <conditionalFormatting sqref="Q8">
    <cfRule type="expression" dxfId="3564" priority="31">
      <formula>Q8&gt;0</formula>
    </cfRule>
    <cfRule type="expression" dxfId="3563" priority="32">
      <formula>Q8&lt;0</formula>
    </cfRule>
  </conditionalFormatting>
  <conditionalFormatting sqref="F30:F46">
    <cfRule type="expression" dxfId="3562" priority="29">
      <formula>F30&gt;0</formula>
    </cfRule>
    <cfRule type="expression" dxfId="3561" priority="30">
      <formula>F30&lt;0</formula>
    </cfRule>
  </conditionalFormatting>
  <conditionalFormatting sqref="H30:H46">
    <cfRule type="expression" dxfId="3560" priority="27">
      <formula>H30&gt;0</formula>
    </cfRule>
    <cfRule type="expression" dxfId="3559" priority="28">
      <formula>H30&lt;0</formula>
    </cfRule>
  </conditionalFormatting>
  <conditionalFormatting sqref="Q10">
    <cfRule type="expression" dxfId="3558" priority="25">
      <formula>Q10&gt;0</formula>
    </cfRule>
    <cfRule type="expression" dxfId="3557" priority="26">
      <formula>Q10&lt;0</formula>
    </cfRule>
  </conditionalFormatting>
  <conditionalFormatting sqref="J25:J38">
    <cfRule type="expression" dxfId="3556" priority="23">
      <formula>J25&gt;0</formula>
    </cfRule>
    <cfRule type="expression" dxfId="3555" priority="24">
      <formula>J25&lt;0</formula>
    </cfRule>
  </conditionalFormatting>
  <conditionalFormatting sqref="K25:K38">
    <cfRule type="expression" dxfId="3554" priority="21">
      <formula>K25&gt;0</formula>
    </cfRule>
    <cfRule type="expression" dxfId="3553" priority="22">
      <formula>K25&lt;0</formula>
    </cfRule>
  </conditionalFormatting>
  <conditionalFormatting sqref="L25 L38">
    <cfRule type="expression" dxfId="3552" priority="19">
      <formula>L25&gt;0</formula>
    </cfRule>
    <cfRule type="expression" dxfId="3551" priority="20">
      <formula>L25&lt;0</formula>
    </cfRule>
  </conditionalFormatting>
  <conditionalFormatting sqref="F89:F110">
    <cfRule type="expression" dxfId="3550" priority="17">
      <formula>F89&gt;0</formula>
    </cfRule>
    <cfRule type="expression" dxfId="3549" priority="18">
      <formula>F89&lt;0</formula>
    </cfRule>
  </conditionalFormatting>
  <conditionalFormatting sqref="H89:H110">
    <cfRule type="expression" dxfId="3548" priority="15">
      <formula>H89&gt;0</formula>
    </cfRule>
    <cfRule type="expression" dxfId="3547" priority="16">
      <formula>H89&lt;0</formula>
    </cfRule>
  </conditionalFormatting>
  <conditionalFormatting sqref="J89:J102">
    <cfRule type="expression" dxfId="3546" priority="13">
      <formula>J89&gt;0</formula>
    </cfRule>
    <cfRule type="expression" dxfId="3545" priority="14">
      <formula>J89&lt;0</formula>
    </cfRule>
  </conditionalFormatting>
  <conditionalFormatting sqref="K89:K102">
    <cfRule type="expression" dxfId="3544" priority="11">
      <formula>K89&gt;0</formula>
    </cfRule>
    <cfRule type="expression" dxfId="3543" priority="12">
      <formula>K89&lt;0</formula>
    </cfRule>
  </conditionalFormatting>
  <conditionalFormatting sqref="L89:L102">
    <cfRule type="expression" dxfId="3542" priority="9">
      <formula>L89&gt;0</formula>
    </cfRule>
    <cfRule type="expression" dxfId="3541" priority="10">
      <formula>L89&lt;0</formula>
    </cfRule>
  </conditionalFormatting>
  <conditionalFormatting sqref="F29 F25:F26">
    <cfRule type="expression" dxfId="3540" priority="7">
      <formula>F25&gt;0</formula>
    </cfRule>
    <cfRule type="expression" dxfId="3539" priority="8">
      <formula>F25&lt;0</formula>
    </cfRule>
  </conditionalFormatting>
  <conditionalFormatting sqref="H29 H25:H27">
    <cfRule type="expression" dxfId="3538" priority="5">
      <formula>H25&gt;0</formula>
    </cfRule>
    <cfRule type="expression" dxfId="3537" priority="6">
      <formula>H25&lt;0</formula>
    </cfRule>
  </conditionalFormatting>
  <conditionalFormatting sqref="F27:F28">
    <cfRule type="expression" dxfId="3536" priority="3">
      <formula>F27&gt;0</formula>
    </cfRule>
    <cfRule type="expression" dxfId="3535" priority="4">
      <formula>F27&lt;0</formula>
    </cfRule>
  </conditionalFormatting>
  <conditionalFormatting sqref="H28">
    <cfRule type="expression" dxfId="3534" priority="1">
      <formula>H28&gt;0</formula>
    </cfRule>
    <cfRule type="expression" dxfId="353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5" t="s">
        <v>78</v>
      </c>
      <c r="P17" s="885"/>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2" priority="25">
      <formula>F7&gt;0</formula>
    </cfRule>
    <cfRule type="expression" dxfId="3531" priority="26">
      <formula>F7&lt;0</formula>
    </cfRule>
  </conditionalFormatting>
  <conditionalFormatting sqref="Q8">
    <cfRule type="expression" dxfId="3530" priority="23">
      <formula>Q8&gt;0</formula>
    </cfRule>
    <cfRule type="expression" dxfId="3529" priority="24">
      <formula>Q8&lt;0</formula>
    </cfRule>
  </conditionalFormatting>
  <conditionalFormatting sqref="F93:F114">
    <cfRule type="expression" dxfId="3528" priority="17">
      <formula>F93&gt;0</formula>
    </cfRule>
    <cfRule type="expression" dxfId="3527" priority="18">
      <formula>F93&lt;0</formula>
    </cfRule>
  </conditionalFormatting>
  <conditionalFormatting sqref="H93:H114">
    <cfRule type="expression" dxfId="3526" priority="15">
      <formula>H93&gt;0</formula>
    </cfRule>
    <cfRule type="expression" dxfId="3525" priority="16">
      <formula>H93&lt;0</formula>
    </cfRule>
  </conditionalFormatting>
  <conditionalFormatting sqref="Q10">
    <cfRule type="expression" dxfId="3524" priority="13">
      <formula>Q10&gt;0</formula>
    </cfRule>
    <cfRule type="expression" dxfId="3523" priority="14">
      <formula>Q10&lt;0</formula>
    </cfRule>
  </conditionalFormatting>
  <conditionalFormatting sqref="J25:J38">
    <cfRule type="expression" dxfId="3522" priority="11">
      <formula>J25&gt;0</formula>
    </cfRule>
    <cfRule type="expression" dxfId="3521" priority="12">
      <formula>J25&lt;0</formula>
    </cfRule>
  </conditionalFormatting>
  <conditionalFormatting sqref="K25:K38">
    <cfRule type="expression" dxfId="3520" priority="9">
      <formula>K25&gt;0</formula>
    </cfRule>
    <cfRule type="expression" dxfId="3519" priority="10">
      <formula>K25&lt;0</formula>
    </cfRule>
  </conditionalFormatting>
  <conditionalFormatting sqref="L25:L34">
    <cfRule type="expression" dxfId="3518" priority="7">
      <formula>L25&gt;0</formula>
    </cfRule>
    <cfRule type="expression" dxfId="3517" priority="8">
      <formula>L25&lt;0</formula>
    </cfRule>
  </conditionalFormatting>
  <conditionalFormatting sqref="J43">
    <cfRule type="expression" dxfId="3516" priority="5">
      <formula>J43&gt;0</formula>
    </cfRule>
    <cfRule type="expression" dxfId="3515" priority="6">
      <formula>J43&lt;0</formula>
    </cfRule>
  </conditionalFormatting>
  <conditionalFormatting sqref="M25:M34">
    <cfRule type="expression" dxfId="3514" priority="3">
      <formula>M25&gt;0</formula>
    </cfRule>
    <cfRule type="expression" dxfId="3513" priority="4">
      <formula>M25&lt;0</formula>
    </cfRule>
  </conditionalFormatting>
  <conditionalFormatting sqref="H61:H64 F61:F64">
    <cfRule type="expression" dxfId="3512" priority="1">
      <formula>F61&gt;0</formula>
    </cfRule>
    <cfRule type="expression" dxfId="351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0" priority="21">
      <formula>F47&gt;0</formula>
    </cfRule>
    <cfRule type="expression" dxfId="3509" priority="22">
      <formula>F47&lt;0</formula>
    </cfRule>
  </conditionalFormatting>
  <conditionalFormatting sqref="Q7">
    <cfRule type="expression" dxfId="3508" priority="19">
      <formula>Q7&gt;0</formula>
    </cfRule>
    <cfRule type="expression" dxfId="3507" priority="20">
      <formula>Q7&lt;0</formula>
    </cfRule>
  </conditionalFormatting>
  <conditionalFormatting sqref="Q8">
    <cfRule type="expression" dxfId="3506" priority="17">
      <formula>Q8&gt;0</formula>
    </cfRule>
    <cfRule type="expression" dxfId="3505" priority="18">
      <formula>Q8&lt;0</formula>
    </cfRule>
  </conditionalFormatting>
  <conditionalFormatting sqref="F25:F46">
    <cfRule type="expression" dxfId="3504" priority="15">
      <formula>F25&gt;0</formula>
    </cfRule>
    <cfRule type="expression" dxfId="3503" priority="16">
      <formula>F25&lt;0</formula>
    </cfRule>
  </conditionalFormatting>
  <conditionalFormatting sqref="H25:H46">
    <cfRule type="expression" dxfId="3502" priority="13">
      <formula>H25&gt;0</formula>
    </cfRule>
    <cfRule type="expression" dxfId="3501" priority="14">
      <formula>H25&lt;0</formula>
    </cfRule>
  </conditionalFormatting>
  <conditionalFormatting sqref="F89:F110">
    <cfRule type="expression" dxfId="3500" priority="11">
      <formula>F89&gt;0</formula>
    </cfRule>
    <cfRule type="expression" dxfId="3499" priority="12">
      <formula>F89&lt;0</formula>
    </cfRule>
  </conditionalFormatting>
  <conditionalFormatting sqref="H89:H110">
    <cfRule type="expression" dxfId="3498" priority="9">
      <formula>H89&gt;0</formula>
    </cfRule>
    <cfRule type="expression" dxfId="3497" priority="10">
      <formula>H89&lt;0</formula>
    </cfRule>
  </conditionalFormatting>
  <conditionalFormatting sqref="Q10">
    <cfRule type="expression" dxfId="3496" priority="7">
      <formula>Q10&gt;0</formula>
    </cfRule>
    <cfRule type="expression" dxfId="3495" priority="8">
      <formula>Q10&lt;0</formula>
    </cfRule>
  </conditionalFormatting>
  <conditionalFormatting sqref="J25:J38">
    <cfRule type="expression" dxfId="3494" priority="5">
      <formula>J25&gt;0</formula>
    </cfRule>
    <cfRule type="expression" dxfId="3493" priority="6">
      <formula>J25&lt;0</formula>
    </cfRule>
  </conditionalFormatting>
  <conditionalFormatting sqref="K25:K38">
    <cfRule type="expression" dxfId="3492" priority="3">
      <formula>K25&gt;0</formula>
    </cfRule>
    <cfRule type="expression" dxfId="3491" priority="4">
      <formula>K25&lt;0</formula>
    </cfRule>
  </conditionalFormatting>
  <conditionalFormatting sqref="L25:L38">
    <cfRule type="expression" dxfId="3490" priority="1">
      <formula>L25&gt;0</formula>
    </cfRule>
    <cfRule type="expression" dxfId="34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5" t="s">
        <v>78</v>
      </c>
      <c r="P14" s="885"/>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8" priority="29">
      <formula>F29&gt;0</formula>
    </cfRule>
    <cfRule type="expression" dxfId="3487" priority="30">
      <formula>F29&lt;0</formula>
    </cfRule>
  </conditionalFormatting>
  <conditionalFormatting sqref="Q7">
    <cfRule type="expression" dxfId="3486" priority="27">
      <formula>Q7&gt;0</formula>
    </cfRule>
    <cfRule type="expression" dxfId="3485" priority="28">
      <formula>Q7&lt;0</formula>
    </cfRule>
  </conditionalFormatting>
  <conditionalFormatting sqref="Q8">
    <cfRule type="expression" dxfId="3484" priority="25">
      <formula>Q8&gt;0</formula>
    </cfRule>
    <cfRule type="expression" dxfId="3483" priority="26">
      <formula>Q8&lt;0</formula>
    </cfRule>
  </conditionalFormatting>
  <conditionalFormatting sqref="F96:F110">
    <cfRule type="expression" dxfId="3482" priority="19">
      <formula>F96&gt;0</formula>
    </cfRule>
    <cfRule type="expression" dxfId="3481" priority="20">
      <formula>F96&lt;0</formula>
    </cfRule>
  </conditionalFormatting>
  <conditionalFormatting sqref="H96:H110">
    <cfRule type="expression" dxfId="3480" priority="17">
      <formula>H96&gt;0</formula>
    </cfRule>
    <cfRule type="expression" dxfId="3479" priority="18">
      <formula>H96&lt;0</formula>
    </cfRule>
  </conditionalFormatting>
  <conditionalFormatting sqref="Q10">
    <cfRule type="expression" dxfId="3478" priority="15">
      <formula>Q10&gt;0</formula>
    </cfRule>
    <cfRule type="expression" dxfId="3477" priority="16">
      <formula>Q10&lt;0</formula>
    </cfRule>
  </conditionalFormatting>
  <conditionalFormatting sqref="L29:L38">
    <cfRule type="expression" dxfId="3476" priority="9">
      <formula>L29&gt;0</formula>
    </cfRule>
    <cfRule type="expression" dxfId="3475" priority="10">
      <formula>L29&lt;0</formula>
    </cfRule>
  </conditionalFormatting>
  <conditionalFormatting sqref="F27:F29 H27:H29 J25:K29">
    <cfRule type="expression" dxfId="3474" priority="7">
      <formula>F25&gt;0</formula>
    </cfRule>
    <cfRule type="expression" dxfId="3473" priority="8">
      <formula>F25&lt;0</formula>
    </cfRule>
  </conditionalFormatting>
  <conditionalFormatting sqref="L25:L29">
    <cfRule type="expression" dxfId="3472" priority="5">
      <formula>L25&gt;0</formula>
    </cfRule>
    <cfRule type="expression" dxfId="3471" priority="6">
      <formula>L25&lt;0</formula>
    </cfRule>
  </conditionalFormatting>
  <conditionalFormatting sqref="F25:F26">
    <cfRule type="expression" dxfId="3470" priority="3">
      <formula>F25&gt;0</formula>
    </cfRule>
    <cfRule type="expression" dxfId="3469" priority="4">
      <formula>F25&lt;0</formula>
    </cfRule>
  </conditionalFormatting>
  <conditionalFormatting sqref="H25:H26">
    <cfRule type="expression" dxfId="3468" priority="1">
      <formula>H25&gt;0</formula>
    </cfRule>
    <cfRule type="expression" dxfId="34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6" t="s">
        <v>1330</v>
      </c>
    </row>
    <row r="14" spans="1:21" x14ac:dyDescent="0.25">
      <c r="H14" s="67"/>
      <c r="O14" s="11" t="s">
        <v>988</v>
      </c>
      <c r="Q14" s="1">
        <v>43324</v>
      </c>
      <c r="U14" s="886"/>
    </row>
    <row r="15" spans="1:21" x14ac:dyDescent="0.25">
      <c r="H15" s="67"/>
      <c r="U15" s="886"/>
    </row>
    <row r="16" spans="1:21" x14ac:dyDescent="0.25">
      <c r="H16" s="67"/>
      <c r="U16" s="886"/>
    </row>
    <row r="17" spans="1:21" x14ac:dyDescent="0.25">
      <c r="U17" s="886"/>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6"/>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6"/>
    </row>
    <row r="20" spans="1:21" ht="20.25" thickBot="1" x14ac:dyDescent="0.35">
      <c r="O20" s="751" t="s">
        <v>78</v>
      </c>
      <c r="P20" s="751"/>
      <c r="U20" s="886"/>
    </row>
    <row r="21" spans="1:21" ht="15.75" thickTop="1" x14ac:dyDescent="0.25">
      <c r="O21" s="78">
        <v>1.1000000000000001</v>
      </c>
      <c r="P21" s="78">
        <f>O21*$Q$4</f>
        <v>84.238</v>
      </c>
      <c r="U21" s="886"/>
    </row>
    <row r="22" spans="1:21" x14ac:dyDescent="0.25">
      <c r="O22" s="78">
        <v>1.0900000000000001</v>
      </c>
      <c r="P22" s="78">
        <f t="shared" ref="P22:P41" si="2">O22*$Q$4</f>
        <v>83.472200000000001</v>
      </c>
      <c r="U22" s="886"/>
    </row>
    <row r="23" spans="1:21" x14ac:dyDescent="0.25">
      <c r="O23" s="78">
        <v>1.08</v>
      </c>
      <c r="P23" s="78">
        <f t="shared" si="2"/>
        <v>82.706400000000002</v>
      </c>
      <c r="U23" s="886"/>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6"/>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66" priority="55">
      <formula>F25&gt;0</formula>
    </cfRule>
    <cfRule type="expression" dxfId="3465" priority="56">
      <formula>F25&lt;0</formula>
    </cfRule>
  </conditionalFormatting>
  <conditionalFormatting sqref="Q7">
    <cfRule type="expression" dxfId="3464" priority="53">
      <formula>Q7&gt;0</formula>
    </cfRule>
    <cfRule type="expression" dxfId="3463" priority="54">
      <formula>Q7&lt;0</formula>
    </cfRule>
  </conditionalFormatting>
  <conditionalFormatting sqref="Q8">
    <cfRule type="expression" dxfId="3462" priority="51">
      <formula>Q8&gt;0</formula>
    </cfRule>
    <cfRule type="expression" dxfId="3461" priority="52">
      <formula>Q8&lt;0</formula>
    </cfRule>
  </conditionalFormatting>
  <conditionalFormatting sqref="M68">
    <cfRule type="expression" dxfId="3460" priority="45">
      <formula>M68&gt;0</formula>
    </cfRule>
    <cfRule type="expression" dxfId="3459" priority="46">
      <formula>M68&lt;0</formula>
    </cfRule>
  </conditionalFormatting>
  <conditionalFormatting sqref="F94:F125">
    <cfRule type="expression" dxfId="3458" priority="43">
      <formula>F94&gt;0</formula>
    </cfRule>
    <cfRule type="expression" dxfId="3457" priority="44">
      <formula>F94&lt;0</formula>
    </cfRule>
  </conditionalFormatting>
  <conditionalFormatting sqref="H94:H125">
    <cfRule type="expression" dxfId="3456" priority="41">
      <formula>H94&gt;0</formula>
    </cfRule>
    <cfRule type="expression" dxfId="3455" priority="42">
      <formula>H94&lt;0</formula>
    </cfRule>
  </conditionalFormatting>
  <conditionalFormatting sqref="J28:J30 K25:K30 J31:K38">
    <cfRule type="expression" dxfId="3454" priority="35">
      <formula>J25&gt;0</formula>
    </cfRule>
    <cfRule type="expression" dxfId="3453" priority="36">
      <formula>J25&lt;0</formula>
    </cfRule>
  </conditionalFormatting>
  <conditionalFormatting sqref="K39:K42">
    <cfRule type="expression" dxfId="3452" priority="33">
      <formula>K39&gt;0</formula>
    </cfRule>
    <cfRule type="expression" dxfId="3451" priority="34">
      <formula>K39&lt;0</formula>
    </cfRule>
  </conditionalFormatting>
  <conditionalFormatting sqref="K43">
    <cfRule type="expression" dxfId="3450" priority="31">
      <formula>K43&gt;0</formula>
    </cfRule>
    <cfRule type="expression" dxfId="3449" priority="32">
      <formula>K43&lt;0</formula>
    </cfRule>
  </conditionalFormatting>
  <conditionalFormatting sqref="K44">
    <cfRule type="expression" dxfId="3448" priority="29">
      <formula>K44&gt;0</formula>
    </cfRule>
    <cfRule type="expression" dxfId="3447" priority="30">
      <formula>K44&lt;0</formula>
    </cfRule>
  </conditionalFormatting>
  <conditionalFormatting sqref="K45">
    <cfRule type="expression" dxfId="3446" priority="27">
      <formula>K45&gt;0</formula>
    </cfRule>
    <cfRule type="expression" dxfId="3445" priority="28">
      <formula>K45&lt;0</formula>
    </cfRule>
  </conditionalFormatting>
  <conditionalFormatting sqref="K46:K51">
    <cfRule type="expression" dxfId="3444" priority="15">
      <formula>K46&gt;0</formula>
    </cfRule>
    <cfRule type="expression" dxfId="3443" priority="16">
      <formula>K46&lt;0</formula>
    </cfRule>
  </conditionalFormatting>
  <conditionalFormatting sqref="K52:K60">
    <cfRule type="expression" dxfId="3442" priority="13">
      <formula>K52&gt;0</formula>
    </cfRule>
    <cfRule type="expression" dxfId="3441" priority="14">
      <formula>K52&lt;0</formula>
    </cfRule>
  </conditionalFormatting>
  <conditionalFormatting sqref="H55:H57 F54:F57">
    <cfRule type="expression" dxfId="3440" priority="11">
      <formula>F54&gt;0</formula>
    </cfRule>
    <cfRule type="expression" dxfId="3439" priority="12">
      <formula>F54&lt;0</formula>
    </cfRule>
  </conditionalFormatting>
  <conditionalFormatting sqref="F63:F64 H63:H64">
    <cfRule type="expression" dxfId="3438" priority="9">
      <formula>F63&gt;0</formula>
    </cfRule>
    <cfRule type="expression" dxfId="3437" priority="10">
      <formula>F63&lt;0</formula>
    </cfRule>
  </conditionalFormatting>
  <conditionalFormatting sqref="F62 H62">
    <cfRule type="expression" dxfId="3436" priority="7">
      <formula>F62&gt;0</formula>
    </cfRule>
    <cfRule type="expression" dxfId="3435" priority="8">
      <formula>F62&lt;0</formula>
    </cfRule>
  </conditionalFormatting>
  <conditionalFormatting sqref="F59:F61 H59:H61">
    <cfRule type="expression" dxfId="3434" priority="5">
      <formula>F59&gt;0</formula>
    </cfRule>
    <cfRule type="expression" dxfId="3433" priority="6">
      <formula>F59&lt;0</formula>
    </cfRule>
  </conditionalFormatting>
  <conditionalFormatting sqref="K61">
    <cfRule type="expression" dxfId="3432" priority="3">
      <formula>K61&gt;0</formula>
    </cfRule>
    <cfRule type="expression" dxfId="3431" priority="4">
      <formula>K61&lt;0</formula>
    </cfRule>
  </conditionalFormatting>
  <conditionalFormatting sqref="K62">
    <cfRule type="expression" dxfId="3430" priority="1">
      <formula>K62&gt;0</formula>
    </cfRule>
    <cfRule type="expression" dxfId="342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8" priority="35">
      <formula>F47&gt;0</formula>
    </cfRule>
    <cfRule type="expression" dxfId="3427" priority="36">
      <formula>F47&lt;0</formula>
    </cfRule>
  </conditionalFormatting>
  <conditionalFormatting sqref="Q7">
    <cfRule type="expression" dxfId="3426" priority="33">
      <formula>Q7&gt;0</formula>
    </cfRule>
    <cfRule type="expression" dxfId="3425" priority="34">
      <formula>Q7&lt;0</formula>
    </cfRule>
  </conditionalFormatting>
  <conditionalFormatting sqref="Q8">
    <cfRule type="expression" dxfId="3424" priority="31">
      <formula>Q8&gt;0</formula>
    </cfRule>
    <cfRule type="expression" dxfId="3423" priority="32">
      <formula>Q8&lt;0</formula>
    </cfRule>
  </conditionalFormatting>
  <conditionalFormatting sqref="F30:F46">
    <cfRule type="expression" dxfId="3422" priority="29">
      <formula>F30&gt;0</formula>
    </cfRule>
    <cfRule type="expression" dxfId="3421" priority="30">
      <formula>F30&lt;0</formula>
    </cfRule>
  </conditionalFormatting>
  <conditionalFormatting sqref="H30:H46">
    <cfRule type="expression" dxfId="3420" priority="27">
      <formula>H30&gt;0</formula>
    </cfRule>
    <cfRule type="expression" dxfId="3419" priority="28">
      <formula>H30&lt;0</formula>
    </cfRule>
  </conditionalFormatting>
  <conditionalFormatting sqref="Q10">
    <cfRule type="expression" dxfId="3418" priority="25">
      <formula>Q10&gt;0</formula>
    </cfRule>
    <cfRule type="expression" dxfId="3417" priority="26">
      <formula>Q10&lt;0</formula>
    </cfRule>
  </conditionalFormatting>
  <conditionalFormatting sqref="J25:J38">
    <cfRule type="expression" dxfId="3416" priority="23">
      <formula>J25&gt;0</formula>
    </cfRule>
    <cfRule type="expression" dxfId="3415" priority="24">
      <formula>J25&lt;0</formula>
    </cfRule>
  </conditionalFormatting>
  <conditionalFormatting sqref="K25:K38">
    <cfRule type="expression" dxfId="3414" priority="21">
      <formula>K25&gt;0</formula>
    </cfRule>
    <cfRule type="expression" dxfId="3413" priority="22">
      <formula>K25&lt;0</formula>
    </cfRule>
  </conditionalFormatting>
  <conditionalFormatting sqref="L25 L38">
    <cfRule type="expression" dxfId="3412" priority="19">
      <formula>L25&gt;0</formula>
    </cfRule>
    <cfRule type="expression" dxfId="3411" priority="20">
      <formula>L25&lt;0</formula>
    </cfRule>
  </conditionalFormatting>
  <conditionalFormatting sqref="F89:F110">
    <cfRule type="expression" dxfId="3410" priority="17">
      <formula>F89&gt;0</formula>
    </cfRule>
    <cfRule type="expression" dxfId="3409" priority="18">
      <formula>F89&lt;0</formula>
    </cfRule>
  </conditionalFormatting>
  <conditionalFormatting sqref="H89:H110">
    <cfRule type="expression" dxfId="3408" priority="15">
      <formula>H89&gt;0</formula>
    </cfRule>
    <cfRule type="expression" dxfId="3407" priority="16">
      <formula>H89&lt;0</formula>
    </cfRule>
  </conditionalFormatting>
  <conditionalFormatting sqref="J89:J102">
    <cfRule type="expression" dxfId="3406" priority="13">
      <formula>J89&gt;0</formula>
    </cfRule>
    <cfRule type="expression" dxfId="3405" priority="14">
      <formula>J89&lt;0</formula>
    </cfRule>
  </conditionalFormatting>
  <conditionalFormatting sqref="K89:K102">
    <cfRule type="expression" dxfId="3404" priority="11">
      <formula>K89&gt;0</formula>
    </cfRule>
    <cfRule type="expression" dxfId="3403" priority="12">
      <formula>K89&lt;0</formula>
    </cfRule>
  </conditionalFormatting>
  <conditionalFormatting sqref="L89:L102">
    <cfRule type="expression" dxfId="3402" priority="9">
      <formula>L89&gt;0</formula>
    </cfRule>
    <cfRule type="expression" dxfId="3401" priority="10">
      <formula>L89&lt;0</formula>
    </cfRule>
  </conditionalFormatting>
  <conditionalFormatting sqref="F29 F25:F26">
    <cfRule type="expression" dxfId="3400" priority="7">
      <formula>F25&gt;0</formula>
    </cfRule>
    <cfRule type="expression" dxfId="3399" priority="8">
      <formula>F25&lt;0</formula>
    </cfRule>
  </conditionalFormatting>
  <conditionalFormatting sqref="H29 H25:H27">
    <cfRule type="expression" dxfId="3398" priority="5">
      <formula>H25&gt;0</formula>
    </cfRule>
    <cfRule type="expression" dxfId="3397" priority="6">
      <formula>H25&lt;0</formula>
    </cfRule>
  </conditionalFormatting>
  <conditionalFormatting sqref="F27:F28">
    <cfRule type="expression" dxfId="3396" priority="3">
      <formula>F27&gt;0</formula>
    </cfRule>
    <cfRule type="expression" dxfId="3395" priority="4">
      <formula>F27&lt;0</formula>
    </cfRule>
  </conditionalFormatting>
  <conditionalFormatting sqref="H28">
    <cfRule type="expression" dxfId="3394" priority="1">
      <formula>H28&gt;0</formula>
    </cfRule>
    <cfRule type="expression" dxfId="339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2" priority="43">
      <formula>F54&gt;0</formula>
    </cfRule>
    <cfRule type="expression" dxfId="3391" priority="44">
      <formula>F54&lt;0</formula>
    </cfRule>
  </conditionalFormatting>
  <conditionalFormatting sqref="Q7">
    <cfRule type="expression" dxfId="3390" priority="41">
      <formula>Q7&gt;0</formula>
    </cfRule>
    <cfRule type="expression" dxfId="3389" priority="42">
      <formula>Q7&lt;0</formula>
    </cfRule>
  </conditionalFormatting>
  <conditionalFormatting sqref="Q8">
    <cfRule type="expression" dxfId="3388" priority="39">
      <formula>Q8&gt;0</formula>
    </cfRule>
    <cfRule type="expression" dxfId="3387" priority="40">
      <formula>Q8&lt;0</formula>
    </cfRule>
  </conditionalFormatting>
  <conditionalFormatting sqref="F33:F36 F38:F53">
    <cfRule type="expression" dxfId="3386" priority="37">
      <formula>F33&gt;0</formula>
    </cfRule>
    <cfRule type="expression" dxfId="3385" priority="38">
      <formula>F33&lt;0</formula>
    </cfRule>
  </conditionalFormatting>
  <conditionalFormatting sqref="H33:H36 H38:H53">
    <cfRule type="expression" dxfId="3384" priority="35">
      <formula>H33&gt;0</formula>
    </cfRule>
    <cfRule type="expression" dxfId="3383" priority="36">
      <formula>H33&lt;0</formula>
    </cfRule>
  </conditionalFormatting>
  <conditionalFormatting sqref="Q10">
    <cfRule type="expression" dxfId="3382" priority="33">
      <formula>Q10&gt;0</formula>
    </cfRule>
    <cfRule type="expression" dxfId="3381" priority="34">
      <formula>Q10&lt;0</formula>
    </cfRule>
  </conditionalFormatting>
  <conditionalFormatting sqref="J25:J37">
    <cfRule type="expression" dxfId="3380" priority="31">
      <formula>J25&gt;0</formula>
    </cfRule>
    <cfRule type="expression" dxfId="3379" priority="32">
      <formula>J25&lt;0</formula>
    </cfRule>
  </conditionalFormatting>
  <conditionalFormatting sqref="K25:K38">
    <cfRule type="expression" dxfId="3378" priority="29">
      <formula>K25&gt;0</formula>
    </cfRule>
    <cfRule type="expression" dxfId="3377" priority="30">
      <formula>K25&lt;0</formula>
    </cfRule>
  </conditionalFormatting>
  <conditionalFormatting sqref="L25">
    <cfRule type="expression" dxfId="3376" priority="27">
      <formula>L25&gt;0</formula>
    </cfRule>
    <cfRule type="expression" dxfId="3375" priority="28">
      <formula>L25&lt;0</formula>
    </cfRule>
  </conditionalFormatting>
  <conditionalFormatting sqref="F89:F110">
    <cfRule type="expression" dxfId="3374" priority="25">
      <formula>F89&gt;0</formula>
    </cfRule>
    <cfRule type="expression" dxfId="3373" priority="26">
      <formula>F89&lt;0</formula>
    </cfRule>
  </conditionalFormatting>
  <conditionalFormatting sqref="H89:H110">
    <cfRule type="expression" dxfId="3372" priority="23">
      <formula>H89&gt;0</formula>
    </cfRule>
    <cfRule type="expression" dxfId="3371" priority="24">
      <formula>H89&lt;0</formula>
    </cfRule>
  </conditionalFormatting>
  <conditionalFormatting sqref="J89:J102">
    <cfRule type="expression" dxfId="3370" priority="21">
      <formula>J89&gt;0</formula>
    </cfRule>
    <cfRule type="expression" dxfId="3369" priority="22">
      <formula>J89&lt;0</formula>
    </cfRule>
  </conditionalFormatting>
  <conditionalFormatting sqref="K89:K102">
    <cfRule type="expression" dxfId="3368" priority="19">
      <formula>K89&gt;0</formula>
    </cfRule>
    <cfRule type="expression" dxfId="3367" priority="20">
      <formula>K89&lt;0</formula>
    </cfRule>
  </conditionalFormatting>
  <conditionalFormatting sqref="L89:L102">
    <cfRule type="expression" dxfId="3366" priority="17">
      <formula>L89&gt;0</formula>
    </cfRule>
    <cfRule type="expression" dxfId="3365" priority="18">
      <formula>L89&lt;0</formula>
    </cfRule>
  </conditionalFormatting>
  <conditionalFormatting sqref="F29:F32">
    <cfRule type="expression" dxfId="3364" priority="15">
      <formula>F29&gt;0</formula>
    </cfRule>
    <cfRule type="expression" dxfId="3363" priority="16">
      <formula>F29&lt;0</formula>
    </cfRule>
  </conditionalFormatting>
  <conditionalFormatting sqref="H29:H32">
    <cfRule type="expression" dxfId="3362" priority="13">
      <formula>H29&gt;0</formula>
    </cfRule>
    <cfRule type="expression" dxfId="3361" priority="14">
      <formula>H29&lt;0</formula>
    </cfRule>
  </conditionalFormatting>
  <conditionalFormatting sqref="F25:F28">
    <cfRule type="expression" dxfId="3360" priority="11">
      <formula>F25&gt;0</formula>
    </cfRule>
    <cfRule type="expression" dxfId="3359" priority="12">
      <formula>F25&lt;0</formula>
    </cfRule>
  </conditionalFormatting>
  <conditionalFormatting sqref="H25:H28">
    <cfRule type="expression" dxfId="3358" priority="9">
      <formula>H25&gt;0</formula>
    </cfRule>
    <cfRule type="expression" dxfId="3357" priority="10">
      <formula>H25&lt;0</formula>
    </cfRule>
  </conditionalFormatting>
  <conditionalFormatting sqref="F37">
    <cfRule type="expression" dxfId="3356" priority="7">
      <formula>F37&gt;0</formula>
    </cfRule>
    <cfRule type="expression" dxfId="3355" priority="8">
      <formula>F37&lt;0</formula>
    </cfRule>
  </conditionalFormatting>
  <conditionalFormatting sqref="H37">
    <cfRule type="expression" dxfId="3354" priority="5">
      <formula>H37&gt;0</formula>
    </cfRule>
    <cfRule type="expression" dxfId="3353" priority="6">
      <formula>H37&lt;0</formula>
    </cfRule>
  </conditionalFormatting>
  <conditionalFormatting sqref="J49">
    <cfRule type="expression" dxfId="3352" priority="3">
      <formula>J49&gt;0</formula>
    </cfRule>
    <cfRule type="expression" dxfId="3351" priority="4">
      <formula>J49&lt;0</formula>
    </cfRule>
  </conditionalFormatting>
  <conditionalFormatting sqref="J38:J48">
    <cfRule type="expression" dxfId="3350" priority="1">
      <formula>J38&gt;0</formula>
    </cfRule>
    <cfRule type="expression" dxfId="334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topLeftCell="D1" workbookViewId="0">
      <pane ySplit="1" topLeftCell="A2" activePane="bottomLeft" state="frozen"/>
      <selection activeCell="M34" sqref="M34"/>
      <selection pane="bottomLeft" activeCell="U11" sqref="U11"/>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63.73</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6373</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-1385.2700000000004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-1385.2700000000004</v>
      </c>
      <c r="T8" s="1"/>
      <c r="U8" s="727"/>
    </row>
    <row r="9" spans="1:21" x14ac:dyDescent="0.25">
      <c r="B9" s="398"/>
      <c r="C9" s="4"/>
      <c r="D9" s="3"/>
      <c r="E9" s="3"/>
      <c r="F9" s="3"/>
      <c r="G9" s="398"/>
      <c r="H9" s="158"/>
      <c r="I9" s="3"/>
      <c r="J9" s="3"/>
      <c r="K9" s="3"/>
      <c r="L9" s="4"/>
      <c r="M9" s="4"/>
      <c r="O9" s="11" t="s">
        <v>202</v>
      </c>
      <c r="Q9" s="131">
        <f>IF(Q2=0, 0, Q8/Q6)</f>
        <v>-0.17855398175108628</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70.103000000000009</v>
      </c>
    </row>
    <row r="20" spans="1:20" x14ac:dyDescent="0.25">
      <c r="O20" s="78">
        <v>1.0900000000000001</v>
      </c>
      <c r="P20" s="78">
        <f t="shared" ref="P20:P39" si="1">O20*$Q$4</f>
        <v>69.465699999999998</v>
      </c>
    </row>
    <row r="21" spans="1:20" x14ac:dyDescent="0.25">
      <c r="O21" s="78">
        <v>1.08</v>
      </c>
      <c r="P21" s="78">
        <f t="shared" si="1"/>
        <v>68.828400000000002</v>
      </c>
      <c r="T21" s="1"/>
    </row>
    <row r="22" spans="1:20" x14ac:dyDescent="0.25">
      <c r="O22" s="78">
        <v>1.07</v>
      </c>
      <c r="P22" s="78">
        <f t="shared" si="1"/>
        <v>68.191100000000006</v>
      </c>
    </row>
    <row r="23" spans="1:20" x14ac:dyDescent="0.25">
      <c r="O23" s="78">
        <v>1.06</v>
      </c>
      <c r="P23" s="78">
        <f t="shared" si="1"/>
        <v>67.553799999999995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66.916499999999999</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66.279200000000003</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65.641899999999993</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65.004599999999996</v>
      </c>
      <c r="T27" s="64"/>
    </row>
    <row r="28" spans="1:20" x14ac:dyDescent="0.25">
      <c r="B28" s="161">
        <v>43679</v>
      </c>
      <c r="C28" s="7">
        <v>100</v>
      </c>
      <c r="D28" s="43">
        <v>79.746200000000002</v>
      </c>
      <c r="E28" s="39">
        <v>69.05</v>
      </c>
      <c r="F28" s="39">
        <f t="shared" ref="F28:F34" si="2">C28*(E28-D28)</f>
        <v>-1069.6200000000003</v>
      </c>
      <c r="G28" s="39">
        <f t="shared" ref="G28:G34" si="3">D28*C28</f>
        <v>7974.62</v>
      </c>
      <c r="H28" s="175">
        <f t="shared" ref="H28:H34" si="4">(E28-D28)/D28</f>
        <v>-0.13412802114708919</v>
      </c>
      <c r="I28" s="39"/>
      <c r="J28" s="39"/>
      <c r="K28" s="39"/>
      <c r="L28" s="39"/>
      <c r="O28" s="78">
        <v>1.01</v>
      </c>
      <c r="P28" s="78">
        <f t="shared" si="1"/>
        <v>64.3673</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63.73</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63.092699999999994</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62.455399999999997</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61.818099999999994</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61.180799999999998</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60.543499999999995</v>
      </c>
    </row>
    <row r="35" spans="1:17" x14ac:dyDescent="0.25">
      <c r="B35" s="161"/>
      <c r="C35" s="10"/>
      <c r="D35" s="39"/>
      <c r="E35" s="39"/>
      <c r="F35" s="39"/>
      <c r="G35" s="39"/>
      <c r="H35" s="175"/>
      <c r="I35" s="39"/>
      <c r="J35" s="39"/>
      <c r="K35" s="39"/>
      <c r="L35" s="39"/>
      <c r="O35" s="78">
        <v>0.94</v>
      </c>
      <c r="P35" s="78">
        <f t="shared" si="1"/>
        <v>59.906199999999991</v>
      </c>
    </row>
    <row r="36" spans="1:17" x14ac:dyDescent="0.25">
      <c r="B36" s="161"/>
      <c r="C36" s="10"/>
      <c r="D36" s="39"/>
      <c r="E36" s="39"/>
      <c r="F36" s="39"/>
      <c r="G36" s="39"/>
      <c r="H36" s="175"/>
      <c r="I36" s="39"/>
      <c r="J36" s="39"/>
      <c r="K36" s="39"/>
      <c r="L36" s="39"/>
      <c r="O36" s="78">
        <v>0.93</v>
      </c>
      <c r="P36" s="78">
        <f t="shared" si="1"/>
        <v>59.268900000000002</v>
      </c>
    </row>
    <row r="37" spans="1:17" x14ac:dyDescent="0.25">
      <c r="B37" s="161"/>
      <c r="C37" s="10"/>
      <c r="D37" s="39"/>
      <c r="E37" s="39"/>
      <c r="F37" s="39"/>
      <c r="G37" s="39"/>
      <c r="H37" s="175"/>
      <c r="I37" s="39"/>
      <c r="J37" s="39"/>
      <c r="K37" s="39"/>
      <c r="L37" s="39"/>
      <c r="O37" s="78">
        <v>0.92</v>
      </c>
      <c r="P37" s="78">
        <f t="shared" si="1"/>
        <v>58.631599999999999</v>
      </c>
    </row>
    <row r="38" spans="1:17" x14ac:dyDescent="0.25">
      <c r="B38" s="161"/>
      <c r="C38" s="10"/>
      <c r="D38" s="39"/>
      <c r="E38" s="39"/>
      <c r="F38" s="39"/>
      <c r="G38" s="39"/>
      <c r="H38" s="175"/>
      <c r="I38" s="39"/>
      <c r="J38" s="39"/>
      <c r="K38" s="39"/>
      <c r="L38" s="39"/>
      <c r="O38" s="78">
        <v>0.91</v>
      </c>
      <c r="P38" s="78">
        <f t="shared" si="1"/>
        <v>57.994300000000003</v>
      </c>
    </row>
    <row r="39" spans="1:17" x14ac:dyDescent="0.25">
      <c r="B39" s="161"/>
      <c r="C39" s="10"/>
      <c r="D39" s="39"/>
      <c r="E39" s="39"/>
      <c r="F39" s="39"/>
      <c r="G39" s="39"/>
      <c r="H39" s="175"/>
      <c r="I39" s="39"/>
      <c r="J39" s="39"/>
      <c r="K39" s="39"/>
      <c r="L39" s="39"/>
      <c r="O39" s="78">
        <v>0.9</v>
      </c>
      <c r="P39" s="78">
        <f t="shared" si="1"/>
        <v>57.356999999999999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8" priority="37">
      <formula>F7&gt;0</formula>
    </cfRule>
    <cfRule type="expression" dxfId="3347" priority="38">
      <formula>F7&lt;0</formula>
    </cfRule>
  </conditionalFormatting>
  <conditionalFormatting sqref="Q8">
    <cfRule type="expression" dxfId="3346" priority="35">
      <formula>Q8&gt;0</formula>
    </cfRule>
    <cfRule type="expression" dxfId="3345" priority="36">
      <formula>Q8&lt;0</formula>
    </cfRule>
  </conditionalFormatting>
  <conditionalFormatting sqref="F46:F51">
    <cfRule type="expression" dxfId="3344" priority="33">
      <formula>F46&gt;0</formula>
    </cfRule>
    <cfRule type="expression" dxfId="3343" priority="34">
      <formula>F46&lt;0</formula>
    </cfRule>
  </conditionalFormatting>
  <conditionalFormatting sqref="H46:H51">
    <cfRule type="expression" dxfId="3342" priority="31">
      <formula>H46&gt;0</formula>
    </cfRule>
    <cfRule type="expression" dxfId="3341" priority="32">
      <formula>H46&lt;0</formula>
    </cfRule>
  </conditionalFormatting>
  <conditionalFormatting sqref="Q10">
    <cfRule type="expression" dxfId="3340" priority="29">
      <formula>Q10&gt;0</formula>
    </cfRule>
    <cfRule type="expression" dxfId="3339" priority="30">
      <formula>Q10&lt;0</formula>
    </cfRule>
  </conditionalFormatting>
  <conditionalFormatting sqref="K25:K26">
    <cfRule type="expression" dxfId="3338" priority="25">
      <formula>K25&gt;0</formula>
    </cfRule>
    <cfRule type="expression" dxfId="3337" priority="26">
      <formula>K25&lt;0</formula>
    </cfRule>
  </conditionalFormatting>
  <conditionalFormatting sqref="F77:F98">
    <cfRule type="expression" dxfId="3336" priority="21">
      <formula>F77&gt;0</formula>
    </cfRule>
    <cfRule type="expression" dxfId="3335" priority="22">
      <formula>F77&lt;0</formula>
    </cfRule>
  </conditionalFormatting>
  <conditionalFormatting sqref="H77:H98">
    <cfRule type="expression" dxfId="3334" priority="19">
      <formula>H77&gt;0</formula>
    </cfRule>
    <cfRule type="expression" dxfId="3333" priority="20">
      <formula>H77&lt;0</formula>
    </cfRule>
  </conditionalFormatting>
  <conditionalFormatting sqref="J77:J90">
    <cfRule type="expression" dxfId="3332" priority="17">
      <formula>J77&gt;0</formula>
    </cfRule>
    <cfRule type="expression" dxfId="3331" priority="18">
      <formula>J77&lt;0</formula>
    </cfRule>
  </conditionalFormatting>
  <conditionalFormatting sqref="K77:K90">
    <cfRule type="expression" dxfId="3330" priority="15">
      <formula>K77&gt;0</formula>
    </cfRule>
    <cfRule type="expression" dxfId="3329" priority="16">
      <formula>K77&lt;0</formula>
    </cfRule>
  </conditionalFormatting>
  <conditionalFormatting sqref="L77:L90">
    <cfRule type="expression" dxfId="3328" priority="13">
      <formula>L77&gt;0</formula>
    </cfRule>
    <cfRule type="expression" dxfId="3327" priority="14">
      <formula>L77&lt;0</formula>
    </cfRule>
  </conditionalFormatting>
  <conditionalFormatting sqref="J42">
    <cfRule type="expression" dxfId="3326" priority="7">
      <formula>J42&gt;0</formula>
    </cfRule>
    <cfRule type="expression" dxfId="3325" priority="8">
      <formula>J42&lt;0</formula>
    </cfRule>
  </conditionalFormatting>
  <conditionalFormatting sqref="F43:F45">
    <cfRule type="expression" dxfId="3324" priority="5">
      <formula>F43&gt;0</formula>
    </cfRule>
    <cfRule type="expression" dxfId="3323" priority="6">
      <formula>F43&lt;0</formula>
    </cfRule>
  </conditionalFormatting>
  <conditionalFormatting sqref="H43:H45">
    <cfRule type="expression" dxfId="3322" priority="3">
      <formula>H43&gt;0</formula>
    </cfRule>
    <cfRule type="expression" dxfId="3321" priority="4">
      <formula>H43&lt;0</formula>
    </cfRule>
  </conditionalFormatting>
  <conditionalFormatting sqref="F26:F28 H26:H28">
    <cfRule type="expression" dxfId="3320" priority="1">
      <formula>F26&gt;0</formula>
    </cfRule>
    <cfRule type="expression" dxfId="331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5" t="s">
        <v>78</v>
      </c>
      <c r="P16" s="885"/>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8" priority="43">
      <formula>F54&gt;0</formula>
    </cfRule>
    <cfRule type="expression" dxfId="3317" priority="44">
      <formula>F54&lt;0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F33:F36 F38:F53">
    <cfRule type="expression" dxfId="3312" priority="37">
      <formula>F33&gt;0</formula>
    </cfRule>
    <cfRule type="expression" dxfId="3311" priority="38">
      <formula>F33&lt;0</formula>
    </cfRule>
  </conditionalFormatting>
  <conditionalFormatting sqref="H33:H36 H38:H53">
    <cfRule type="expression" dxfId="3310" priority="35">
      <formula>H33&gt;0</formula>
    </cfRule>
    <cfRule type="expression" dxfId="3309" priority="36">
      <formula>H33&lt;0</formula>
    </cfRule>
  </conditionalFormatting>
  <conditionalFormatting sqref="Q10">
    <cfRule type="expression" dxfId="3308" priority="33">
      <formula>Q10&gt;0</formula>
    </cfRule>
    <cfRule type="expression" dxfId="3307" priority="34">
      <formula>Q10&lt;0</formula>
    </cfRule>
  </conditionalFormatting>
  <conditionalFormatting sqref="J25:J37">
    <cfRule type="expression" dxfId="3306" priority="31">
      <formula>J25&gt;0</formula>
    </cfRule>
    <cfRule type="expression" dxfId="3305" priority="32">
      <formula>J25&lt;0</formula>
    </cfRule>
  </conditionalFormatting>
  <conditionalFormatting sqref="K25:K38">
    <cfRule type="expression" dxfId="3304" priority="29">
      <formula>K25&gt;0</formula>
    </cfRule>
    <cfRule type="expression" dxfId="3303" priority="30">
      <formula>K25&lt;0</formula>
    </cfRule>
  </conditionalFormatting>
  <conditionalFormatting sqref="L25">
    <cfRule type="expression" dxfId="3302" priority="27">
      <formula>L25&gt;0</formula>
    </cfRule>
    <cfRule type="expression" dxfId="3301" priority="28">
      <formula>L25&lt;0</formula>
    </cfRule>
  </conditionalFormatting>
  <conditionalFormatting sqref="F89:F110">
    <cfRule type="expression" dxfId="3300" priority="25">
      <formula>F89&gt;0</formula>
    </cfRule>
    <cfRule type="expression" dxfId="3299" priority="26">
      <formula>F89&lt;0</formula>
    </cfRule>
  </conditionalFormatting>
  <conditionalFormatting sqref="H89:H110">
    <cfRule type="expression" dxfId="3298" priority="23">
      <formula>H89&gt;0</formula>
    </cfRule>
    <cfRule type="expression" dxfId="3297" priority="24">
      <formula>H89&lt;0</formula>
    </cfRule>
  </conditionalFormatting>
  <conditionalFormatting sqref="J89:J102">
    <cfRule type="expression" dxfId="3296" priority="21">
      <formula>J89&gt;0</formula>
    </cfRule>
    <cfRule type="expression" dxfId="3295" priority="22">
      <formula>J89&lt;0</formula>
    </cfRule>
  </conditionalFormatting>
  <conditionalFormatting sqref="K89:K102">
    <cfRule type="expression" dxfId="3294" priority="19">
      <formula>K89&gt;0</formula>
    </cfRule>
    <cfRule type="expression" dxfId="3293" priority="20">
      <formula>K89&lt;0</formula>
    </cfRule>
  </conditionalFormatting>
  <conditionalFormatting sqref="L89:L102">
    <cfRule type="expression" dxfId="3292" priority="17">
      <formula>L89&gt;0</formula>
    </cfRule>
    <cfRule type="expression" dxfId="3291" priority="18">
      <formula>L89&lt;0</formula>
    </cfRule>
  </conditionalFormatting>
  <conditionalFormatting sqref="F29:F32">
    <cfRule type="expression" dxfId="3290" priority="15">
      <formula>F29&gt;0</formula>
    </cfRule>
    <cfRule type="expression" dxfId="3289" priority="16">
      <formula>F29&lt;0</formula>
    </cfRule>
  </conditionalFormatting>
  <conditionalFormatting sqref="H29:H32">
    <cfRule type="expression" dxfId="3288" priority="13">
      <formula>H29&gt;0</formula>
    </cfRule>
    <cfRule type="expression" dxfId="3287" priority="14">
      <formula>H29&lt;0</formula>
    </cfRule>
  </conditionalFormatting>
  <conditionalFormatting sqref="F25:F28">
    <cfRule type="expression" dxfId="3286" priority="11">
      <formula>F25&gt;0</formula>
    </cfRule>
    <cfRule type="expression" dxfId="3285" priority="12">
      <formula>F25&lt;0</formula>
    </cfRule>
  </conditionalFormatting>
  <conditionalFormatting sqref="H25:H28">
    <cfRule type="expression" dxfId="3284" priority="9">
      <formula>H25&gt;0</formula>
    </cfRule>
    <cfRule type="expression" dxfId="3283" priority="10">
      <formula>H25&lt;0</formula>
    </cfRule>
  </conditionalFormatting>
  <conditionalFormatting sqref="F37">
    <cfRule type="expression" dxfId="3282" priority="7">
      <formula>F37&gt;0</formula>
    </cfRule>
    <cfRule type="expression" dxfId="3281" priority="8">
      <formula>F37&lt;0</formula>
    </cfRule>
  </conditionalFormatting>
  <conditionalFormatting sqref="H37">
    <cfRule type="expression" dxfId="3280" priority="5">
      <formula>H37&gt;0</formula>
    </cfRule>
    <cfRule type="expression" dxfId="3279" priority="6">
      <formula>H37&lt;0</formula>
    </cfRule>
  </conditionalFormatting>
  <conditionalFormatting sqref="J49">
    <cfRule type="expression" dxfId="3278" priority="3">
      <formula>J49&gt;0</formula>
    </cfRule>
    <cfRule type="expression" dxfId="3277" priority="4">
      <formula>J49&lt;0</formula>
    </cfRule>
  </conditionalFormatting>
  <conditionalFormatting sqref="J38:J48">
    <cfRule type="expression" dxfId="3276" priority="1">
      <formula>J38&gt;0</formula>
    </cfRule>
    <cfRule type="expression" dxfId="327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5" t="s">
        <v>78</v>
      </c>
      <c r="P40" s="885"/>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4" priority="11">
      <formula>F33&gt;0</formula>
    </cfRule>
    <cfRule type="expression" dxfId="3273" priority="12">
      <formula>F33&lt;0</formula>
    </cfRule>
  </conditionalFormatting>
  <conditionalFormatting sqref="Q7">
    <cfRule type="expression" dxfId="3272" priority="9">
      <formula>Q7&gt;0</formula>
    </cfRule>
    <cfRule type="expression" dxfId="3271" priority="10">
      <formula>Q7&lt;0</formula>
    </cfRule>
  </conditionalFormatting>
  <conditionalFormatting sqref="Q8">
    <cfRule type="expression" dxfId="3270" priority="7">
      <formula>Q8&gt;0</formula>
    </cfRule>
    <cfRule type="expression" dxfId="3269" priority="8">
      <formula>Q8&lt;0</formula>
    </cfRule>
  </conditionalFormatting>
  <conditionalFormatting sqref="F25:F32">
    <cfRule type="expression" dxfId="3268" priority="5">
      <formula>F25&gt;0</formula>
    </cfRule>
    <cfRule type="expression" dxfId="3267" priority="6">
      <formula>F25&lt;0</formula>
    </cfRule>
  </conditionalFormatting>
  <conditionalFormatting sqref="H25:H32">
    <cfRule type="expression" dxfId="3266" priority="3">
      <formula>H25&gt;0</formula>
    </cfRule>
    <cfRule type="expression" dxfId="3265" priority="4">
      <formula>H25&lt;0</formula>
    </cfRule>
  </conditionalFormatting>
  <conditionalFormatting sqref="Q10">
    <cfRule type="expression" dxfId="3264" priority="1">
      <formula>Q10&gt;0</formula>
    </cfRule>
    <cfRule type="expression" dxfId="326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4" priority="43">
      <formula>F54&gt;0</formula>
    </cfRule>
    <cfRule type="expression" dxfId="3223" priority="44">
      <formula>F54&lt;0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F33:F36 F38:F53">
    <cfRule type="expression" dxfId="3218" priority="37">
      <formula>F33&gt;0</formula>
    </cfRule>
    <cfRule type="expression" dxfId="3217" priority="38">
      <formula>F33&lt;0</formula>
    </cfRule>
  </conditionalFormatting>
  <conditionalFormatting sqref="H33:H36 H38:H53">
    <cfRule type="expression" dxfId="3216" priority="35">
      <formula>H33&gt;0</formula>
    </cfRule>
    <cfRule type="expression" dxfId="3215" priority="36">
      <formula>H33&lt;0</formula>
    </cfRule>
  </conditionalFormatting>
  <conditionalFormatting sqref="Q10">
    <cfRule type="expression" dxfId="3214" priority="33">
      <formula>Q10&gt;0</formula>
    </cfRule>
    <cfRule type="expression" dxfId="3213" priority="34">
      <formula>Q10&lt;0</formula>
    </cfRule>
  </conditionalFormatting>
  <conditionalFormatting sqref="J25:J37">
    <cfRule type="expression" dxfId="3212" priority="31">
      <formula>J25&gt;0</formula>
    </cfRule>
    <cfRule type="expression" dxfId="3211" priority="32">
      <formula>J25&lt;0</formula>
    </cfRule>
  </conditionalFormatting>
  <conditionalFormatting sqref="K25:K38">
    <cfRule type="expression" dxfId="3210" priority="29">
      <formula>K25&gt;0</formula>
    </cfRule>
    <cfRule type="expression" dxfId="3209" priority="30">
      <formula>K25&lt;0</formula>
    </cfRule>
  </conditionalFormatting>
  <conditionalFormatting sqref="L25">
    <cfRule type="expression" dxfId="3208" priority="27">
      <formula>L25&gt;0</formula>
    </cfRule>
    <cfRule type="expression" dxfId="3207" priority="28">
      <formula>L25&lt;0</formula>
    </cfRule>
  </conditionalFormatting>
  <conditionalFormatting sqref="F89:F110">
    <cfRule type="expression" dxfId="3206" priority="25">
      <formula>F89&gt;0</formula>
    </cfRule>
    <cfRule type="expression" dxfId="3205" priority="26">
      <formula>F89&lt;0</formula>
    </cfRule>
  </conditionalFormatting>
  <conditionalFormatting sqref="H89:H110">
    <cfRule type="expression" dxfId="3204" priority="23">
      <formula>H89&gt;0</formula>
    </cfRule>
    <cfRule type="expression" dxfId="3203" priority="24">
      <formula>H89&lt;0</formula>
    </cfRule>
  </conditionalFormatting>
  <conditionalFormatting sqref="J89:J102">
    <cfRule type="expression" dxfId="3202" priority="21">
      <formula>J89&gt;0</formula>
    </cfRule>
    <cfRule type="expression" dxfId="3201" priority="22">
      <formula>J89&lt;0</formula>
    </cfRule>
  </conditionalFormatting>
  <conditionalFormatting sqref="K89:K102">
    <cfRule type="expression" dxfId="3200" priority="19">
      <formula>K89&gt;0</formula>
    </cfRule>
    <cfRule type="expression" dxfId="3199" priority="20">
      <formula>K89&lt;0</formula>
    </cfRule>
  </conditionalFormatting>
  <conditionalFormatting sqref="L89:L102">
    <cfRule type="expression" dxfId="3198" priority="17">
      <formula>L89&gt;0</formula>
    </cfRule>
    <cfRule type="expression" dxfId="3197" priority="18">
      <formula>L89&lt;0</formula>
    </cfRule>
  </conditionalFormatting>
  <conditionalFormatting sqref="F29:F32">
    <cfRule type="expression" dxfId="3196" priority="15">
      <formula>F29&gt;0</formula>
    </cfRule>
    <cfRule type="expression" dxfId="3195" priority="16">
      <formula>F29&lt;0</formula>
    </cfRule>
  </conditionalFormatting>
  <conditionalFormatting sqref="H29:H32">
    <cfRule type="expression" dxfId="3194" priority="13">
      <formula>H29&gt;0</formula>
    </cfRule>
    <cfRule type="expression" dxfId="3193" priority="14">
      <formula>H29&lt;0</formula>
    </cfRule>
  </conditionalFormatting>
  <conditionalFormatting sqref="F25:F28">
    <cfRule type="expression" dxfId="3192" priority="11">
      <formula>F25&gt;0</formula>
    </cfRule>
    <cfRule type="expression" dxfId="3191" priority="12">
      <formula>F25&lt;0</formula>
    </cfRule>
  </conditionalFormatting>
  <conditionalFormatting sqref="H25:H28">
    <cfRule type="expression" dxfId="3190" priority="9">
      <formula>H25&gt;0</formula>
    </cfRule>
    <cfRule type="expression" dxfId="3189" priority="10">
      <formula>H25&lt;0</formula>
    </cfRule>
  </conditionalFormatting>
  <conditionalFormatting sqref="F37">
    <cfRule type="expression" dxfId="3188" priority="7">
      <formula>F37&gt;0</formula>
    </cfRule>
    <cfRule type="expression" dxfId="3187" priority="8">
      <formula>F37&lt;0</formula>
    </cfRule>
  </conditionalFormatting>
  <conditionalFormatting sqref="H37">
    <cfRule type="expression" dxfId="3186" priority="5">
      <formula>H37&gt;0</formula>
    </cfRule>
    <cfRule type="expression" dxfId="3185" priority="6">
      <formula>H37&lt;0</formula>
    </cfRule>
  </conditionalFormatting>
  <conditionalFormatting sqref="J49">
    <cfRule type="expression" dxfId="3184" priority="3">
      <formula>J49&gt;0</formula>
    </cfRule>
    <cfRule type="expression" dxfId="3183" priority="4">
      <formula>J49&lt;0</formula>
    </cfRule>
  </conditionalFormatting>
  <conditionalFormatting sqref="J38:J48">
    <cfRule type="expression" dxfId="3182" priority="1">
      <formula>J38&gt;0</formula>
    </cfRule>
    <cfRule type="expression" dxfId="318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55.22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2761</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203.92999999999938</v>
      </c>
      <c r="R7">
        <v>50</v>
      </c>
    </row>
    <row r="8" spans="1:21" x14ac:dyDescent="0.25">
      <c r="B8" s="398"/>
      <c r="C8" s="4"/>
      <c r="D8" s="3"/>
      <c r="E8" s="3"/>
      <c r="F8" s="3"/>
      <c r="G8" s="398"/>
      <c r="H8" s="158"/>
      <c r="I8" s="3"/>
      <c r="J8" s="3"/>
      <c r="K8" s="3"/>
      <c r="L8" s="4"/>
      <c r="M8" s="4"/>
      <c r="O8" s="11" t="s">
        <v>177</v>
      </c>
      <c r="P8" s="33"/>
      <c r="Q8" s="2">
        <f>K18+M18-F18+Q2*Q4</f>
        <v>203.92999999999938</v>
      </c>
      <c r="T8" s="1"/>
      <c r="U8" s="727"/>
    </row>
    <row r="9" spans="1:21" x14ac:dyDescent="0.25">
      <c r="B9" s="398"/>
      <c r="C9" s="4"/>
      <c r="D9" s="3"/>
      <c r="E9" s="3"/>
      <c r="F9" s="3"/>
      <c r="G9" s="398"/>
      <c r="H9" s="158"/>
      <c r="I9" s="3"/>
      <c r="J9" s="3"/>
      <c r="K9" s="3"/>
      <c r="L9" s="4"/>
      <c r="M9" s="4"/>
      <c r="O9" s="11" t="s">
        <v>202</v>
      </c>
      <c r="Q9" s="175">
        <f>IF(Q2=0, 0, Q8/Q6)</f>
        <v>7.9751434258741191E-2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60.742000000000004</v>
      </c>
    </row>
    <row r="20" spans="1:20" x14ac:dyDescent="0.25">
      <c r="O20" s="78">
        <v>1.0900000000000001</v>
      </c>
      <c r="P20" s="78">
        <f t="shared" ref="P20:P39" si="0">O20*$Q$4</f>
        <v>60.189800000000005</v>
      </c>
    </row>
    <row r="21" spans="1:20" x14ac:dyDescent="0.25">
      <c r="O21" s="78">
        <v>1.08</v>
      </c>
      <c r="P21" s="78">
        <f t="shared" si="0"/>
        <v>59.637600000000006</v>
      </c>
      <c r="T21" s="1"/>
    </row>
    <row r="22" spans="1:20" x14ac:dyDescent="0.25">
      <c r="O22" s="78">
        <v>1.07</v>
      </c>
      <c r="P22" s="78">
        <f t="shared" si="0"/>
        <v>59.0854</v>
      </c>
    </row>
    <row r="23" spans="1:20" x14ac:dyDescent="0.25">
      <c r="O23" s="78">
        <v>1.06</v>
      </c>
      <c r="P23" s="78">
        <f t="shared" si="0"/>
        <v>58.533200000000001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57.981000000000002</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57.428800000000003</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56.876600000000003</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56.324399999999997</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55.772199999999998</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55.22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54.6678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54.115600000000001</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53.563399999999994</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53.011199999999995</v>
      </c>
    </row>
    <row r="34" spans="2:17" x14ac:dyDescent="0.25">
      <c r="B34" s="161"/>
      <c r="C34" s="10"/>
      <c r="D34" s="39"/>
      <c r="E34" s="39"/>
      <c r="F34" s="39"/>
      <c r="G34" s="39"/>
      <c r="H34" s="175"/>
      <c r="I34" s="39"/>
      <c r="J34" s="39"/>
      <c r="K34" s="39"/>
      <c r="L34" s="39"/>
      <c r="O34" s="78">
        <v>0.95</v>
      </c>
      <c r="P34" s="78">
        <f t="shared" si="0"/>
        <v>52.458999999999996</v>
      </c>
    </row>
    <row r="35" spans="2:17" x14ac:dyDescent="0.25">
      <c r="B35" s="161"/>
      <c r="C35" s="10"/>
      <c r="D35" s="39"/>
      <c r="E35" s="39"/>
      <c r="F35" s="39"/>
      <c r="G35" s="39"/>
      <c r="H35" s="175"/>
      <c r="I35" s="39"/>
      <c r="J35" s="39"/>
      <c r="K35" s="39"/>
      <c r="L35" s="39"/>
      <c r="O35" s="78">
        <v>0.94</v>
      </c>
      <c r="P35" s="78">
        <f t="shared" si="0"/>
        <v>51.906799999999997</v>
      </c>
    </row>
    <row r="36" spans="2:17" x14ac:dyDescent="0.25">
      <c r="B36" s="161"/>
      <c r="C36" s="10"/>
      <c r="D36" s="39"/>
      <c r="E36" s="39"/>
      <c r="F36" s="39"/>
      <c r="G36" s="39"/>
      <c r="H36" s="175"/>
      <c r="I36" s="39"/>
      <c r="J36" s="39"/>
      <c r="K36" s="39"/>
      <c r="L36" s="39"/>
      <c r="O36" s="78">
        <v>0.93</v>
      </c>
      <c r="P36" s="78">
        <f t="shared" si="0"/>
        <v>51.354600000000005</v>
      </c>
    </row>
    <row r="37" spans="2:17" x14ac:dyDescent="0.25">
      <c r="B37" s="161"/>
      <c r="C37" s="10"/>
      <c r="D37" s="39"/>
      <c r="E37" s="39"/>
      <c r="F37" s="39"/>
      <c r="G37" s="39"/>
      <c r="H37" s="175"/>
      <c r="I37" s="39"/>
      <c r="J37" s="39"/>
      <c r="K37" s="39"/>
      <c r="L37" s="39"/>
      <c r="O37" s="78">
        <v>0.92</v>
      </c>
      <c r="P37" s="78">
        <f t="shared" si="0"/>
        <v>50.802399999999999</v>
      </c>
    </row>
    <row r="38" spans="2:17" x14ac:dyDescent="0.25">
      <c r="B38" s="161"/>
      <c r="C38" s="10"/>
      <c r="D38" s="39"/>
      <c r="E38" s="39"/>
      <c r="F38" s="39"/>
      <c r="G38" s="39"/>
      <c r="H38" s="175"/>
      <c r="I38" s="39"/>
      <c r="J38" s="39"/>
      <c r="K38" s="39"/>
      <c r="L38" s="39"/>
      <c r="O38" s="78">
        <v>0.91</v>
      </c>
      <c r="P38" s="78">
        <f t="shared" si="0"/>
        <v>50.2502</v>
      </c>
    </row>
    <row r="39" spans="2:17" x14ac:dyDescent="0.25">
      <c r="B39" s="161"/>
      <c r="C39" s="10"/>
      <c r="D39" s="39"/>
      <c r="E39" s="39"/>
      <c r="F39" s="39"/>
      <c r="G39" s="39"/>
      <c r="H39" s="175"/>
      <c r="I39" s="39"/>
      <c r="J39" s="39"/>
      <c r="K39" s="39"/>
      <c r="L39" s="39"/>
      <c r="O39" s="78">
        <v>0.9</v>
      </c>
      <c r="P39" s="78">
        <f t="shared" si="0"/>
        <v>49.698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0" priority="35">
      <formula>Q7&gt;0</formula>
    </cfRule>
    <cfRule type="expression" dxfId="3179" priority="36">
      <formula>Q7&lt;0</formula>
    </cfRule>
  </conditionalFormatting>
  <conditionalFormatting sqref="Q8">
    <cfRule type="expression" dxfId="3178" priority="33">
      <formula>Q8&gt;0</formula>
    </cfRule>
    <cfRule type="expression" dxfId="3177" priority="34">
      <formula>Q8&lt;0</formula>
    </cfRule>
  </conditionalFormatting>
  <conditionalFormatting sqref="F34:F54 F58:F63">
    <cfRule type="expression" dxfId="3176" priority="31">
      <formula>F34&gt;0</formula>
    </cfRule>
    <cfRule type="expression" dxfId="3175" priority="32">
      <formula>F34&lt;0</formula>
    </cfRule>
  </conditionalFormatting>
  <conditionalFormatting sqref="H34:H54 H58:H63">
    <cfRule type="expression" dxfId="3174" priority="29">
      <formula>H34&gt;0</formula>
    </cfRule>
    <cfRule type="expression" dxfId="3173" priority="30">
      <formula>H34&lt;0</formula>
    </cfRule>
  </conditionalFormatting>
  <conditionalFormatting sqref="Q10">
    <cfRule type="expression" dxfId="3172" priority="27">
      <formula>Q10&gt;0</formula>
    </cfRule>
    <cfRule type="expression" dxfId="3171" priority="28">
      <formula>Q10&lt;0</formula>
    </cfRule>
  </conditionalFormatting>
  <conditionalFormatting sqref="J25:J38">
    <cfRule type="expression" dxfId="3170" priority="25">
      <formula>J25&gt;0</formula>
    </cfRule>
    <cfRule type="expression" dxfId="3169" priority="26">
      <formula>J25&lt;0</formula>
    </cfRule>
  </conditionalFormatting>
  <conditionalFormatting sqref="K25:K35 K37:K38">
    <cfRule type="expression" dxfId="3168" priority="23">
      <formula>K25&gt;0</formula>
    </cfRule>
    <cfRule type="expression" dxfId="3167" priority="24">
      <formula>K25&lt;0</formula>
    </cfRule>
  </conditionalFormatting>
  <conditionalFormatting sqref="F89:F110">
    <cfRule type="expression" dxfId="3166" priority="21">
      <formula>F89&gt;0</formula>
    </cfRule>
    <cfRule type="expression" dxfId="3165" priority="22">
      <formula>F89&lt;0</formula>
    </cfRule>
  </conditionalFormatting>
  <conditionalFormatting sqref="H89:H110">
    <cfRule type="expression" dxfId="3164" priority="19">
      <formula>H89&gt;0</formula>
    </cfRule>
    <cfRule type="expression" dxfId="3163" priority="20">
      <formula>H89&lt;0</formula>
    </cfRule>
  </conditionalFormatting>
  <conditionalFormatting sqref="J89:J102">
    <cfRule type="expression" dxfId="3162" priority="17">
      <formula>J89&gt;0</formula>
    </cfRule>
    <cfRule type="expression" dxfId="3161" priority="18">
      <formula>J89&lt;0</formula>
    </cfRule>
  </conditionalFormatting>
  <conditionalFormatting sqref="K89:K102">
    <cfRule type="expression" dxfId="3160" priority="15">
      <formula>K89&gt;0</formula>
    </cfRule>
    <cfRule type="expression" dxfId="3159" priority="16">
      <formula>K89&lt;0</formula>
    </cfRule>
  </conditionalFormatting>
  <conditionalFormatting sqref="L89:L102">
    <cfRule type="expression" dxfId="3158" priority="13">
      <formula>L89&gt;0</formula>
    </cfRule>
    <cfRule type="expression" dxfId="3157" priority="14">
      <formula>L89&lt;0</formula>
    </cfRule>
  </conditionalFormatting>
  <conditionalFormatting sqref="F25:F33">
    <cfRule type="expression" dxfId="3156" priority="11">
      <formula>F25&gt;0</formula>
    </cfRule>
    <cfRule type="expression" dxfId="3155" priority="12">
      <formula>F25&lt;0</formula>
    </cfRule>
  </conditionalFormatting>
  <conditionalFormatting sqref="H25:H33">
    <cfRule type="expression" dxfId="3154" priority="9">
      <formula>H25&gt;0</formula>
    </cfRule>
    <cfRule type="expression" dxfId="3153" priority="10">
      <formula>H25&lt;0</formula>
    </cfRule>
  </conditionalFormatting>
  <conditionalFormatting sqref="J54">
    <cfRule type="expression" dxfId="3152" priority="7">
      <formula>J54&gt;0</formula>
    </cfRule>
    <cfRule type="expression" dxfId="3151" priority="8">
      <formula>J54&lt;0</formula>
    </cfRule>
  </conditionalFormatting>
  <conditionalFormatting sqref="F55:F57">
    <cfRule type="expression" dxfId="3150" priority="5">
      <formula>F55&gt;0</formula>
    </cfRule>
    <cfRule type="expression" dxfId="3149" priority="6">
      <formula>F55&lt;0</formula>
    </cfRule>
  </conditionalFormatting>
  <conditionalFormatting sqref="H55:H57">
    <cfRule type="expression" dxfId="3148" priority="3">
      <formula>H55&gt;0</formula>
    </cfRule>
    <cfRule type="expression" dxfId="3147" priority="4">
      <formula>H55&lt;0</formula>
    </cfRule>
  </conditionalFormatting>
  <conditionalFormatting sqref="Q9">
    <cfRule type="expression" dxfId="3146" priority="1">
      <formula>Q9&gt;0</formula>
    </cfRule>
    <cfRule type="expression" dxfId="314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4" priority="53">
      <formula>F54&gt;0</formula>
    </cfRule>
    <cfRule type="expression" dxfId="3143" priority="54">
      <formula>F54&lt;0</formula>
    </cfRule>
  </conditionalFormatting>
  <conditionalFormatting sqref="Q7">
    <cfRule type="expression" dxfId="3142" priority="51">
      <formula>Q7&gt;0</formula>
    </cfRule>
    <cfRule type="expression" dxfId="3141" priority="52">
      <formula>Q7&lt;0</formula>
    </cfRule>
  </conditionalFormatting>
  <conditionalFormatting sqref="Q8">
    <cfRule type="expression" dxfId="3140" priority="49">
      <formula>Q8&gt;0</formula>
    </cfRule>
    <cfRule type="expression" dxfId="3139" priority="50">
      <formula>Q8&lt;0</formula>
    </cfRule>
  </conditionalFormatting>
  <conditionalFormatting sqref="F33:F36 F38:F53">
    <cfRule type="expression" dxfId="3138" priority="47">
      <formula>F33&gt;0</formula>
    </cfRule>
    <cfRule type="expression" dxfId="3137" priority="48">
      <formula>F33&lt;0</formula>
    </cfRule>
  </conditionalFormatting>
  <conditionalFormatting sqref="H38:H53 H33:H36">
    <cfRule type="expression" dxfId="3136" priority="45">
      <formula>H33&gt;0</formula>
    </cfRule>
    <cfRule type="expression" dxfId="3135" priority="46">
      <formula>H33&lt;0</formula>
    </cfRule>
  </conditionalFormatting>
  <conditionalFormatting sqref="Q10">
    <cfRule type="expression" dxfId="3134" priority="43">
      <formula>Q10&gt;0</formula>
    </cfRule>
    <cfRule type="expression" dxfId="3133" priority="44">
      <formula>Q10&lt;0</formula>
    </cfRule>
  </conditionalFormatting>
  <conditionalFormatting sqref="J25:J27 J34:J37">
    <cfRule type="expression" dxfId="3132" priority="41">
      <formula>J25&gt;0</formula>
    </cfRule>
    <cfRule type="expression" dxfId="3131" priority="42">
      <formula>J25&lt;0</formula>
    </cfRule>
  </conditionalFormatting>
  <conditionalFormatting sqref="K25:K38">
    <cfRule type="expression" dxfId="3130" priority="39">
      <formula>K25&gt;0</formula>
    </cfRule>
    <cfRule type="expression" dxfId="3129" priority="40">
      <formula>K25&lt;0</formula>
    </cfRule>
  </conditionalFormatting>
  <conditionalFormatting sqref="L25">
    <cfRule type="expression" dxfId="3128" priority="37">
      <formula>L25&gt;0</formula>
    </cfRule>
    <cfRule type="expression" dxfId="3127" priority="38">
      <formula>L25&lt;0</formula>
    </cfRule>
  </conditionalFormatting>
  <conditionalFormatting sqref="F89:F110">
    <cfRule type="expression" dxfId="3126" priority="35">
      <formula>F89&gt;0</formula>
    </cfRule>
    <cfRule type="expression" dxfId="3125" priority="36">
      <formula>F89&lt;0</formula>
    </cfRule>
  </conditionalFormatting>
  <conditionalFormatting sqref="H89:H110">
    <cfRule type="expression" dxfId="3124" priority="33">
      <formula>H89&gt;0</formula>
    </cfRule>
    <cfRule type="expression" dxfId="3123" priority="34">
      <formula>H89&lt;0</formula>
    </cfRule>
  </conditionalFormatting>
  <conditionalFormatting sqref="J89:J102">
    <cfRule type="expression" dxfId="3122" priority="31">
      <formula>J89&gt;0</formula>
    </cfRule>
    <cfRule type="expression" dxfId="3121" priority="32">
      <formula>J89&lt;0</formula>
    </cfRule>
  </conditionalFormatting>
  <conditionalFormatting sqref="K89:K102">
    <cfRule type="expression" dxfId="3120" priority="29">
      <formula>K89&gt;0</formula>
    </cfRule>
    <cfRule type="expression" dxfId="3119" priority="30">
      <formula>K89&lt;0</formula>
    </cfRule>
  </conditionalFormatting>
  <conditionalFormatting sqref="L89:L102">
    <cfRule type="expression" dxfId="3118" priority="27">
      <formula>L89&gt;0</formula>
    </cfRule>
    <cfRule type="expression" dxfId="3117" priority="28">
      <formula>L89&lt;0</formula>
    </cfRule>
  </conditionalFormatting>
  <conditionalFormatting sqref="F31:F32">
    <cfRule type="expression" dxfId="3116" priority="25">
      <formula>F31&gt;0</formula>
    </cfRule>
    <cfRule type="expression" dxfId="3115" priority="26">
      <formula>F31&lt;0</formula>
    </cfRule>
  </conditionalFormatting>
  <conditionalFormatting sqref="H31:H32">
    <cfRule type="expression" dxfId="3114" priority="23">
      <formula>H31&gt;0</formula>
    </cfRule>
    <cfRule type="expression" dxfId="3113" priority="24">
      <formula>H31&lt;0</formula>
    </cfRule>
  </conditionalFormatting>
  <conditionalFormatting sqref="F25:F26">
    <cfRule type="expression" dxfId="3112" priority="21">
      <formula>F25&gt;0</formula>
    </cfRule>
    <cfRule type="expression" dxfId="3111" priority="22">
      <formula>F25&lt;0</formula>
    </cfRule>
  </conditionalFormatting>
  <conditionalFormatting sqref="H25:H26">
    <cfRule type="expression" dxfId="3110" priority="19">
      <formula>H25&gt;0</formula>
    </cfRule>
    <cfRule type="expression" dxfId="3109" priority="20">
      <formula>H25&lt;0</formula>
    </cfRule>
  </conditionalFormatting>
  <conditionalFormatting sqref="F37">
    <cfRule type="expression" dxfId="3108" priority="17">
      <formula>F37&gt;0</formula>
    </cfRule>
    <cfRule type="expression" dxfId="3107" priority="18">
      <formula>F37&lt;0</formula>
    </cfRule>
  </conditionalFormatting>
  <conditionalFormatting sqref="H37">
    <cfRule type="expression" dxfId="3106" priority="15">
      <formula>H37&gt;0</formula>
    </cfRule>
    <cfRule type="expression" dxfId="3105" priority="16">
      <formula>H37&lt;0</formula>
    </cfRule>
  </conditionalFormatting>
  <conditionalFormatting sqref="J49">
    <cfRule type="expression" dxfId="3104" priority="13">
      <formula>J49&gt;0</formula>
    </cfRule>
    <cfRule type="expression" dxfId="3103" priority="14">
      <formula>J49&lt;0</formula>
    </cfRule>
  </conditionalFormatting>
  <conditionalFormatting sqref="J38:J48">
    <cfRule type="expression" dxfId="3102" priority="11">
      <formula>J38&gt;0</formula>
    </cfRule>
    <cfRule type="expression" dxfId="3101" priority="12">
      <formula>J38&lt;0</formula>
    </cfRule>
  </conditionalFormatting>
  <conditionalFormatting sqref="F27:F30">
    <cfRule type="expression" dxfId="3100" priority="9">
      <formula>F27&gt;0</formula>
    </cfRule>
    <cfRule type="expression" dxfId="3099" priority="10">
      <formula>F27&lt;0</formula>
    </cfRule>
  </conditionalFormatting>
  <conditionalFormatting sqref="H27:H30">
    <cfRule type="expression" dxfId="3098" priority="7">
      <formula>H27&gt;0</formula>
    </cfRule>
    <cfRule type="expression" dxfId="3097" priority="8">
      <formula>H27&lt;0</formula>
    </cfRule>
  </conditionalFormatting>
  <conditionalFormatting sqref="J33">
    <cfRule type="expression" dxfId="3096" priority="5">
      <formula>J33&gt;0</formula>
    </cfRule>
    <cfRule type="expression" dxfId="3095" priority="6">
      <formula>J33&lt;0</formula>
    </cfRule>
  </conditionalFormatting>
  <conditionalFormatting sqref="J31:J32">
    <cfRule type="expression" dxfId="3094" priority="3">
      <formula>J31&gt;0</formula>
    </cfRule>
    <cfRule type="expression" dxfId="3093" priority="4">
      <formula>J31&lt;0</formula>
    </cfRule>
  </conditionalFormatting>
  <conditionalFormatting sqref="J28:J30">
    <cfRule type="expression" dxfId="3092" priority="1">
      <formula>J28&gt;0</formula>
    </cfRule>
    <cfRule type="expression" dxfId="309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0" priority="35">
      <formula>F47&gt;0</formula>
    </cfRule>
    <cfRule type="expression" dxfId="3089" priority="36">
      <formula>F47&lt;0</formula>
    </cfRule>
  </conditionalFormatting>
  <conditionalFormatting sqref="Q7">
    <cfRule type="expression" dxfId="3088" priority="33">
      <formula>Q7&gt;0</formula>
    </cfRule>
    <cfRule type="expression" dxfId="3087" priority="34">
      <formula>Q7&lt;0</formula>
    </cfRule>
  </conditionalFormatting>
  <conditionalFormatting sqref="Q8">
    <cfRule type="expression" dxfId="3086" priority="31">
      <formula>Q8&gt;0</formula>
    </cfRule>
    <cfRule type="expression" dxfId="3085" priority="32">
      <formula>Q8&lt;0</formula>
    </cfRule>
  </conditionalFormatting>
  <conditionalFormatting sqref="F30:F46">
    <cfRule type="expression" dxfId="3084" priority="29">
      <formula>F30&gt;0</formula>
    </cfRule>
    <cfRule type="expression" dxfId="3083" priority="30">
      <formula>F30&lt;0</formula>
    </cfRule>
  </conditionalFormatting>
  <conditionalFormatting sqref="H30:H46">
    <cfRule type="expression" dxfId="3082" priority="27">
      <formula>H30&gt;0</formula>
    </cfRule>
    <cfRule type="expression" dxfId="3081" priority="28">
      <formula>H30&lt;0</formula>
    </cfRule>
  </conditionalFormatting>
  <conditionalFormatting sqref="Q10">
    <cfRule type="expression" dxfId="3080" priority="25">
      <formula>Q10&gt;0</formula>
    </cfRule>
    <cfRule type="expression" dxfId="3079" priority="26">
      <formula>Q10&lt;0</formula>
    </cfRule>
  </conditionalFormatting>
  <conditionalFormatting sqref="J25:J38">
    <cfRule type="expression" dxfId="3078" priority="23">
      <formula>J25&gt;0</formula>
    </cfRule>
    <cfRule type="expression" dxfId="3077" priority="24">
      <formula>J25&lt;0</formula>
    </cfRule>
  </conditionalFormatting>
  <conditionalFormatting sqref="K25:K38">
    <cfRule type="expression" dxfId="3076" priority="21">
      <formula>K25&gt;0</formula>
    </cfRule>
    <cfRule type="expression" dxfId="3075" priority="22">
      <formula>K25&lt;0</formula>
    </cfRule>
  </conditionalFormatting>
  <conditionalFormatting sqref="L25 L38">
    <cfRule type="expression" dxfId="3074" priority="19">
      <formula>L25&gt;0</formula>
    </cfRule>
    <cfRule type="expression" dxfId="3073" priority="20">
      <formula>L25&lt;0</formula>
    </cfRule>
  </conditionalFormatting>
  <conditionalFormatting sqref="F89:F110">
    <cfRule type="expression" dxfId="3072" priority="17">
      <formula>F89&gt;0</formula>
    </cfRule>
    <cfRule type="expression" dxfId="3071" priority="18">
      <formula>F89&lt;0</formula>
    </cfRule>
  </conditionalFormatting>
  <conditionalFormatting sqref="H89:H110">
    <cfRule type="expression" dxfId="3070" priority="15">
      <formula>H89&gt;0</formula>
    </cfRule>
    <cfRule type="expression" dxfId="3069" priority="16">
      <formula>H89&lt;0</formula>
    </cfRule>
  </conditionalFormatting>
  <conditionalFormatting sqref="J89:J102">
    <cfRule type="expression" dxfId="3068" priority="13">
      <formula>J89&gt;0</formula>
    </cfRule>
    <cfRule type="expression" dxfId="3067" priority="14">
      <formula>J89&lt;0</formula>
    </cfRule>
  </conditionalFormatting>
  <conditionalFormatting sqref="K89:K102">
    <cfRule type="expression" dxfId="3066" priority="11">
      <formula>K89&gt;0</formula>
    </cfRule>
    <cfRule type="expression" dxfId="3065" priority="12">
      <formula>K89&lt;0</formula>
    </cfRule>
  </conditionalFormatting>
  <conditionalFormatting sqref="L89:L102">
    <cfRule type="expression" dxfId="3064" priority="9">
      <formula>L89&gt;0</formula>
    </cfRule>
    <cfRule type="expression" dxfId="3063" priority="10">
      <formula>L89&lt;0</formula>
    </cfRule>
  </conditionalFormatting>
  <conditionalFormatting sqref="F29 F25:F26">
    <cfRule type="expression" dxfId="3062" priority="7">
      <formula>F25&gt;0</formula>
    </cfRule>
    <cfRule type="expression" dxfId="3061" priority="8">
      <formula>F25&lt;0</formula>
    </cfRule>
  </conditionalFormatting>
  <conditionalFormatting sqref="H29 H25:H27">
    <cfRule type="expression" dxfId="3060" priority="5">
      <formula>H25&gt;0</formula>
    </cfRule>
    <cfRule type="expression" dxfId="3059" priority="6">
      <formula>H25&lt;0</formula>
    </cfRule>
  </conditionalFormatting>
  <conditionalFormatting sqref="F27:F28">
    <cfRule type="expression" dxfId="3058" priority="3">
      <formula>F27&gt;0</formula>
    </cfRule>
    <cfRule type="expression" dxfId="3057" priority="4">
      <formula>F27&lt;0</formula>
    </cfRule>
  </conditionalFormatting>
  <conditionalFormatting sqref="H28">
    <cfRule type="expression" dxfId="3056" priority="1">
      <formula>H28&gt;0</formula>
    </cfRule>
    <cfRule type="expression" dxfId="305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4" priority="39">
      <formula>F51&gt;0</formula>
    </cfRule>
    <cfRule type="expression" dxfId="3053" priority="40">
      <formula>F51&lt;0</formula>
    </cfRule>
  </conditionalFormatting>
  <conditionalFormatting sqref="Q7">
    <cfRule type="expression" dxfId="3052" priority="37">
      <formula>Q7&gt;0</formula>
    </cfRule>
    <cfRule type="expression" dxfId="3051" priority="38">
      <formula>Q7&lt;0</formula>
    </cfRule>
  </conditionalFormatting>
  <conditionalFormatting sqref="Q8">
    <cfRule type="expression" dxfId="3050" priority="35">
      <formula>Q8&gt;0</formula>
    </cfRule>
    <cfRule type="expression" dxfId="3049" priority="36">
      <formula>Q8&lt;0</formula>
    </cfRule>
  </conditionalFormatting>
  <conditionalFormatting sqref="F31:F49">
    <cfRule type="expression" dxfId="3048" priority="33">
      <formula>F31&gt;0</formula>
    </cfRule>
    <cfRule type="expression" dxfId="3047" priority="34">
      <formula>F31&lt;0</formula>
    </cfRule>
  </conditionalFormatting>
  <conditionalFormatting sqref="H31:H49">
    <cfRule type="expression" dxfId="3046" priority="31">
      <formula>H31&gt;0</formula>
    </cfRule>
    <cfRule type="expression" dxfId="3045" priority="32">
      <formula>H31&lt;0</formula>
    </cfRule>
  </conditionalFormatting>
  <conditionalFormatting sqref="Q10">
    <cfRule type="expression" dxfId="3044" priority="29">
      <formula>Q10&gt;0</formula>
    </cfRule>
    <cfRule type="expression" dxfId="3043" priority="30">
      <formula>Q10&lt;0</formula>
    </cfRule>
  </conditionalFormatting>
  <conditionalFormatting sqref="J25:J38">
    <cfRule type="expression" dxfId="3042" priority="27">
      <formula>J25&gt;0</formula>
    </cfRule>
    <cfRule type="expression" dxfId="3041" priority="28">
      <formula>J25&lt;0</formula>
    </cfRule>
  </conditionalFormatting>
  <conditionalFormatting sqref="K38">
    <cfRule type="expression" dxfId="3040" priority="25">
      <formula>K38&gt;0</formula>
    </cfRule>
    <cfRule type="expression" dxfId="3039" priority="26">
      <formula>K38&lt;0</formula>
    </cfRule>
  </conditionalFormatting>
  <conditionalFormatting sqref="L25:L38">
    <cfRule type="expression" dxfId="3038" priority="23">
      <formula>L25&gt;0</formula>
    </cfRule>
    <cfRule type="expression" dxfId="3037" priority="24">
      <formula>L25&lt;0</formula>
    </cfRule>
  </conditionalFormatting>
  <conditionalFormatting sqref="F95:F116">
    <cfRule type="expression" dxfId="3036" priority="21">
      <formula>F95&gt;0</formula>
    </cfRule>
    <cfRule type="expression" dxfId="3035" priority="22">
      <formula>F95&lt;0</formula>
    </cfRule>
  </conditionalFormatting>
  <conditionalFormatting sqref="H95:H116">
    <cfRule type="expression" dxfId="3034" priority="19">
      <formula>H95&gt;0</formula>
    </cfRule>
    <cfRule type="expression" dxfId="3033" priority="20">
      <formula>H95&lt;0</formula>
    </cfRule>
  </conditionalFormatting>
  <conditionalFormatting sqref="J95:J108">
    <cfRule type="expression" dxfId="3032" priority="17">
      <formula>J95&gt;0</formula>
    </cfRule>
    <cfRule type="expression" dxfId="3031" priority="18">
      <formula>J95&lt;0</formula>
    </cfRule>
  </conditionalFormatting>
  <conditionalFormatting sqref="K95:K108">
    <cfRule type="expression" dxfId="3030" priority="15">
      <formula>K95&gt;0</formula>
    </cfRule>
    <cfRule type="expression" dxfId="3029" priority="16">
      <formula>K95&lt;0</formula>
    </cfRule>
  </conditionalFormatting>
  <conditionalFormatting sqref="L95:L108">
    <cfRule type="expression" dxfId="3028" priority="13">
      <formula>L95&gt;0</formula>
    </cfRule>
    <cfRule type="expression" dxfId="3027" priority="14">
      <formula>L95&lt;0</formula>
    </cfRule>
  </conditionalFormatting>
  <conditionalFormatting sqref="F25:F30">
    <cfRule type="expression" dxfId="3026" priority="11">
      <formula>F25&gt;0</formula>
    </cfRule>
    <cfRule type="expression" dxfId="3025" priority="12">
      <formula>F25&lt;0</formula>
    </cfRule>
  </conditionalFormatting>
  <conditionalFormatting sqref="H25:H30">
    <cfRule type="expression" dxfId="3024" priority="9">
      <formula>H25&gt;0</formula>
    </cfRule>
    <cfRule type="expression" dxfId="3023" priority="10">
      <formula>H25&lt;0</formula>
    </cfRule>
  </conditionalFormatting>
  <conditionalFormatting sqref="F50">
    <cfRule type="expression" dxfId="3022" priority="7">
      <formula>F50&gt;0</formula>
    </cfRule>
    <cfRule type="expression" dxfId="3021" priority="8">
      <formula>F50&lt;0</formula>
    </cfRule>
  </conditionalFormatting>
  <conditionalFormatting sqref="H50">
    <cfRule type="expression" dxfId="3020" priority="5">
      <formula>H50&gt;0</formula>
    </cfRule>
    <cfRule type="expression" dxfId="3019" priority="6">
      <formula>H50&lt;0</formula>
    </cfRule>
  </conditionalFormatting>
  <conditionalFormatting sqref="H62:H63 F62:F63">
    <cfRule type="expression" dxfId="3018" priority="3">
      <formula>F62&gt;0</formula>
    </cfRule>
    <cfRule type="expression" dxfId="3017" priority="4">
      <formula>F62&lt;0</formula>
    </cfRule>
  </conditionalFormatting>
  <conditionalFormatting sqref="J60">
    <cfRule type="expression" dxfId="3016" priority="1">
      <formula>J60&gt;0</formula>
    </cfRule>
    <cfRule type="expression" dxfId="301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5:F29">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2" priority="35">
      <formula>F47&gt;0</formula>
    </cfRule>
    <cfRule type="expression" dxfId="2981" priority="36">
      <formula>F47&lt;0</formula>
    </cfRule>
  </conditionalFormatting>
  <conditionalFormatting sqref="Q7">
    <cfRule type="expression" dxfId="2980" priority="33">
      <formula>Q7&gt;0</formula>
    </cfRule>
    <cfRule type="expression" dxfId="2979" priority="34">
      <formula>Q7&lt;0</formula>
    </cfRule>
  </conditionalFormatting>
  <conditionalFormatting sqref="Q8">
    <cfRule type="expression" dxfId="2978" priority="31">
      <formula>Q8&gt;0</formula>
    </cfRule>
    <cfRule type="expression" dxfId="2977" priority="32">
      <formula>Q8&lt;0</formula>
    </cfRule>
  </conditionalFormatting>
  <conditionalFormatting sqref="F30:F46">
    <cfRule type="expression" dxfId="2976" priority="29">
      <formula>F30&gt;0</formula>
    </cfRule>
    <cfRule type="expression" dxfId="2975" priority="30">
      <formula>F30&lt;0</formula>
    </cfRule>
  </conditionalFormatting>
  <conditionalFormatting sqref="H30:H46">
    <cfRule type="expression" dxfId="2974" priority="27">
      <formula>H30&gt;0</formula>
    </cfRule>
    <cfRule type="expression" dxfId="2973" priority="28">
      <formula>H30&lt;0</formula>
    </cfRule>
  </conditionalFormatting>
  <conditionalFormatting sqref="Q10">
    <cfRule type="expression" dxfId="2972" priority="25">
      <formula>Q10&gt;0</formula>
    </cfRule>
    <cfRule type="expression" dxfId="2971" priority="26">
      <formula>Q10&lt;0</formula>
    </cfRule>
  </conditionalFormatting>
  <conditionalFormatting sqref="J25:J38">
    <cfRule type="expression" dxfId="2970" priority="23">
      <formula>J25&gt;0</formula>
    </cfRule>
    <cfRule type="expression" dxfId="2969" priority="24">
      <formula>J25&lt;0</formula>
    </cfRule>
  </conditionalFormatting>
  <conditionalFormatting sqref="K25:K38">
    <cfRule type="expression" dxfId="2968" priority="21">
      <formula>K25&gt;0</formula>
    </cfRule>
    <cfRule type="expression" dxfId="2967" priority="22">
      <formula>K25&lt;0</formula>
    </cfRule>
  </conditionalFormatting>
  <conditionalFormatting sqref="L25 L38">
    <cfRule type="expression" dxfId="2966" priority="19">
      <formula>L25&gt;0</formula>
    </cfRule>
    <cfRule type="expression" dxfId="2965" priority="20">
      <formula>L25&lt;0</formula>
    </cfRule>
  </conditionalFormatting>
  <conditionalFormatting sqref="F89:F110">
    <cfRule type="expression" dxfId="2964" priority="17">
      <formula>F89&gt;0</formula>
    </cfRule>
    <cfRule type="expression" dxfId="2963" priority="18">
      <formula>F89&lt;0</formula>
    </cfRule>
  </conditionalFormatting>
  <conditionalFormatting sqref="H89:H110">
    <cfRule type="expression" dxfId="2962" priority="15">
      <formula>H89&gt;0</formula>
    </cfRule>
    <cfRule type="expression" dxfId="2961" priority="16">
      <formula>H89&lt;0</formula>
    </cfRule>
  </conditionalFormatting>
  <conditionalFormatting sqref="J89:J102">
    <cfRule type="expression" dxfId="2960" priority="13">
      <formula>J89&gt;0</formula>
    </cfRule>
    <cfRule type="expression" dxfId="2959" priority="14">
      <formula>J89&lt;0</formula>
    </cfRule>
  </conditionalFormatting>
  <conditionalFormatting sqref="K89:K102">
    <cfRule type="expression" dxfId="2958" priority="11">
      <formula>K89&gt;0</formula>
    </cfRule>
    <cfRule type="expression" dxfId="2957" priority="12">
      <formula>K89&lt;0</formula>
    </cfRule>
  </conditionalFormatting>
  <conditionalFormatting sqref="L89:L102">
    <cfRule type="expression" dxfId="2956" priority="9">
      <formula>L89&gt;0</formula>
    </cfRule>
    <cfRule type="expression" dxfId="2955" priority="10">
      <formula>L89&lt;0</formula>
    </cfRule>
  </conditionalFormatting>
  <conditionalFormatting sqref="F29 F25:F27">
    <cfRule type="expression" dxfId="2954" priority="7">
      <formula>F25&gt;0</formula>
    </cfRule>
    <cfRule type="expression" dxfId="2953" priority="8">
      <formula>F25&lt;0</formula>
    </cfRule>
  </conditionalFormatting>
  <conditionalFormatting sqref="H25:H29">
    <cfRule type="expression" dxfId="2952" priority="5">
      <formula>H25&gt;0</formula>
    </cfRule>
    <cfRule type="expression" dxfId="2951" priority="6">
      <formula>H25&lt;0</formula>
    </cfRule>
  </conditionalFormatting>
  <conditionalFormatting sqref="F28">
    <cfRule type="expression" dxfId="2950" priority="3">
      <formula>F28&gt;0</formula>
    </cfRule>
    <cfRule type="expression" dxfId="294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8" priority="43">
      <formula>F54&gt;0</formula>
    </cfRule>
    <cfRule type="expression" dxfId="2947" priority="44">
      <formula>F54&lt;0</formula>
    </cfRule>
  </conditionalFormatting>
  <conditionalFormatting sqref="Q7">
    <cfRule type="expression" dxfId="2946" priority="41">
      <formula>Q7&gt;0</formula>
    </cfRule>
    <cfRule type="expression" dxfId="2945" priority="42">
      <formula>Q7&lt;0</formula>
    </cfRule>
  </conditionalFormatting>
  <conditionalFormatting sqref="Q8">
    <cfRule type="expression" dxfId="2944" priority="39">
      <formula>Q8&gt;0</formula>
    </cfRule>
    <cfRule type="expression" dxfId="2943" priority="40">
      <formula>Q8&lt;0</formula>
    </cfRule>
  </conditionalFormatting>
  <conditionalFormatting sqref="F33:F36 F38:F53">
    <cfRule type="expression" dxfId="2942" priority="37">
      <formula>F33&gt;0</formula>
    </cfRule>
    <cfRule type="expression" dxfId="2941" priority="38">
      <formula>F33&lt;0</formula>
    </cfRule>
  </conditionalFormatting>
  <conditionalFormatting sqref="H33:H36 H38:H53">
    <cfRule type="expression" dxfId="2940" priority="35">
      <formula>H33&gt;0</formula>
    </cfRule>
    <cfRule type="expression" dxfId="2939" priority="36">
      <formula>H33&lt;0</formula>
    </cfRule>
  </conditionalFormatting>
  <conditionalFormatting sqref="Q10">
    <cfRule type="expression" dxfId="2938" priority="33">
      <formula>Q10&gt;0</formula>
    </cfRule>
    <cfRule type="expression" dxfId="2937" priority="34">
      <formula>Q10&lt;0</formula>
    </cfRule>
  </conditionalFormatting>
  <conditionalFormatting sqref="J25:J37">
    <cfRule type="expression" dxfId="2936" priority="31">
      <formula>J25&gt;0</formula>
    </cfRule>
    <cfRule type="expression" dxfId="2935" priority="32">
      <formula>J25&lt;0</formula>
    </cfRule>
  </conditionalFormatting>
  <conditionalFormatting sqref="K25:K38">
    <cfRule type="expression" dxfId="2934" priority="29">
      <formula>K25&gt;0</formula>
    </cfRule>
    <cfRule type="expression" dxfId="2933" priority="30">
      <formula>K25&lt;0</formula>
    </cfRule>
  </conditionalFormatting>
  <conditionalFormatting sqref="L25">
    <cfRule type="expression" dxfId="2932" priority="27">
      <formula>L25&gt;0</formula>
    </cfRule>
    <cfRule type="expression" dxfId="2931" priority="28">
      <formula>L25&lt;0</formula>
    </cfRule>
  </conditionalFormatting>
  <conditionalFormatting sqref="F89:F110">
    <cfRule type="expression" dxfId="2930" priority="25">
      <formula>F89&gt;0</formula>
    </cfRule>
    <cfRule type="expression" dxfId="2929" priority="26">
      <formula>F89&lt;0</formula>
    </cfRule>
  </conditionalFormatting>
  <conditionalFormatting sqref="H89:H110">
    <cfRule type="expression" dxfId="2928" priority="23">
      <formula>H89&gt;0</formula>
    </cfRule>
    <cfRule type="expression" dxfId="2927" priority="24">
      <formula>H89&lt;0</formula>
    </cfRule>
  </conditionalFormatting>
  <conditionalFormatting sqref="J89:J102">
    <cfRule type="expression" dxfId="2926" priority="21">
      <formula>J89&gt;0</formula>
    </cfRule>
    <cfRule type="expression" dxfId="2925" priority="22">
      <formula>J89&lt;0</formula>
    </cfRule>
  </conditionalFormatting>
  <conditionalFormatting sqref="K89:K102">
    <cfRule type="expression" dxfId="2924" priority="19">
      <formula>K89&gt;0</formula>
    </cfRule>
    <cfRule type="expression" dxfId="2923" priority="20">
      <formula>K89&lt;0</formula>
    </cfRule>
  </conditionalFormatting>
  <conditionalFormatting sqref="L89:L102">
    <cfRule type="expression" dxfId="2922" priority="17">
      <formula>L89&gt;0</formula>
    </cfRule>
    <cfRule type="expression" dxfId="2921" priority="18">
      <formula>L89&lt;0</formula>
    </cfRule>
  </conditionalFormatting>
  <conditionalFormatting sqref="F29:F32">
    <cfRule type="expression" dxfId="2920" priority="15">
      <formula>F29&gt;0</formula>
    </cfRule>
    <cfRule type="expression" dxfId="2919" priority="16">
      <formula>F29&lt;0</formula>
    </cfRule>
  </conditionalFormatting>
  <conditionalFormatting sqref="H29:H32">
    <cfRule type="expression" dxfId="2918" priority="13">
      <formula>H29&gt;0</formula>
    </cfRule>
    <cfRule type="expression" dxfId="2917" priority="14">
      <formula>H29&lt;0</formula>
    </cfRule>
  </conditionalFormatting>
  <conditionalFormatting sqref="F25:F28">
    <cfRule type="expression" dxfId="2916" priority="11">
      <formula>F25&gt;0</formula>
    </cfRule>
    <cfRule type="expression" dxfId="2915" priority="12">
      <formula>F25&lt;0</formula>
    </cfRule>
  </conditionalFormatting>
  <conditionalFormatting sqref="H25:H28">
    <cfRule type="expression" dxfId="2914" priority="9">
      <formula>H25&gt;0</formula>
    </cfRule>
    <cfRule type="expression" dxfId="2913" priority="10">
      <formula>H25&lt;0</formula>
    </cfRule>
  </conditionalFormatting>
  <conditionalFormatting sqref="F37">
    <cfRule type="expression" dxfId="2912" priority="7">
      <formula>F37&gt;0</formula>
    </cfRule>
    <cfRule type="expression" dxfId="2911" priority="8">
      <formula>F37&lt;0</formula>
    </cfRule>
  </conditionalFormatting>
  <conditionalFormatting sqref="H37">
    <cfRule type="expression" dxfId="2910" priority="5">
      <formula>H37&gt;0</formula>
    </cfRule>
    <cfRule type="expression" dxfId="2909" priority="6">
      <formula>H37&lt;0</formula>
    </cfRule>
  </conditionalFormatting>
  <conditionalFormatting sqref="J49">
    <cfRule type="expression" dxfId="2908" priority="3">
      <formula>J49&gt;0</formula>
    </cfRule>
    <cfRule type="expression" dxfId="2907" priority="4">
      <formula>J49&lt;0</formula>
    </cfRule>
  </conditionalFormatting>
  <conditionalFormatting sqref="J38:J48">
    <cfRule type="expression" dxfId="2906" priority="1">
      <formula>J38&gt;0</formula>
    </cfRule>
    <cfRule type="expression" dxfId="290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5" t="s">
        <v>78</v>
      </c>
      <c r="P16" s="885"/>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4" priority="47">
      <formula>F54&gt;0</formula>
    </cfRule>
    <cfRule type="expression" dxfId="2903" priority="48">
      <formula>F54&lt;0</formula>
    </cfRule>
  </conditionalFormatting>
  <conditionalFormatting sqref="Q7">
    <cfRule type="expression" dxfId="2902" priority="45">
      <formula>Q7&gt;0</formula>
    </cfRule>
    <cfRule type="expression" dxfId="2901" priority="46">
      <formula>Q7&lt;0</formula>
    </cfRule>
  </conditionalFormatting>
  <conditionalFormatting sqref="Q8">
    <cfRule type="expression" dxfId="2900" priority="43">
      <formula>Q8&gt;0</formula>
    </cfRule>
    <cfRule type="expression" dxfId="2899" priority="44">
      <formula>Q8&lt;0</formula>
    </cfRule>
  </conditionalFormatting>
  <conditionalFormatting sqref="F33:F36 F38:F53">
    <cfRule type="expression" dxfId="2898" priority="41">
      <formula>F33&gt;0</formula>
    </cfRule>
    <cfRule type="expression" dxfId="2897" priority="42">
      <formula>F33&lt;0</formula>
    </cfRule>
  </conditionalFormatting>
  <conditionalFormatting sqref="H33:H36 H38:H53">
    <cfRule type="expression" dxfId="2896" priority="39">
      <formula>H33&gt;0</formula>
    </cfRule>
    <cfRule type="expression" dxfId="2895" priority="40">
      <formula>H33&lt;0</formula>
    </cfRule>
  </conditionalFormatting>
  <conditionalFormatting sqref="Q10">
    <cfRule type="expression" dxfId="2894" priority="37">
      <formula>Q10&gt;0</formula>
    </cfRule>
    <cfRule type="expression" dxfId="2893" priority="38">
      <formula>Q10&lt;0</formula>
    </cfRule>
  </conditionalFormatting>
  <conditionalFormatting sqref="J25:J37">
    <cfRule type="expression" dxfId="2892" priority="35">
      <formula>J25&gt;0</formula>
    </cfRule>
    <cfRule type="expression" dxfId="2891" priority="36">
      <formula>J25&lt;0</formula>
    </cfRule>
  </conditionalFormatting>
  <conditionalFormatting sqref="K25:K38">
    <cfRule type="expression" dxfId="2890" priority="33">
      <formula>K25&gt;0</formula>
    </cfRule>
    <cfRule type="expression" dxfId="2889" priority="34">
      <formula>K25&lt;0</formula>
    </cfRule>
  </conditionalFormatting>
  <conditionalFormatting sqref="L25">
    <cfRule type="expression" dxfId="2888" priority="31">
      <formula>L25&gt;0</formula>
    </cfRule>
    <cfRule type="expression" dxfId="2887" priority="32">
      <formula>L25&lt;0</formula>
    </cfRule>
  </conditionalFormatting>
  <conditionalFormatting sqref="F89:F110">
    <cfRule type="expression" dxfId="2886" priority="29">
      <formula>F89&gt;0</formula>
    </cfRule>
    <cfRule type="expression" dxfId="2885" priority="30">
      <formula>F89&lt;0</formula>
    </cfRule>
  </conditionalFormatting>
  <conditionalFormatting sqref="H89:H110">
    <cfRule type="expression" dxfId="2884" priority="27">
      <formula>H89&gt;0</formula>
    </cfRule>
    <cfRule type="expression" dxfId="2883" priority="28">
      <formula>H89&lt;0</formula>
    </cfRule>
  </conditionalFormatting>
  <conditionalFormatting sqref="J89:J102">
    <cfRule type="expression" dxfId="2882" priority="25">
      <formula>J89&gt;0</formula>
    </cfRule>
    <cfRule type="expression" dxfId="2881" priority="26">
      <formula>J89&lt;0</formula>
    </cfRule>
  </conditionalFormatting>
  <conditionalFormatting sqref="K89:K102">
    <cfRule type="expression" dxfId="2880" priority="23">
      <formula>K89&gt;0</formula>
    </cfRule>
    <cfRule type="expression" dxfId="2879" priority="24">
      <formula>K89&lt;0</formula>
    </cfRule>
  </conditionalFormatting>
  <conditionalFormatting sqref="L89:L102">
    <cfRule type="expression" dxfId="2878" priority="21">
      <formula>L89&gt;0</formula>
    </cfRule>
    <cfRule type="expression" dxfId="2877" priority="22">
      <formula>L89&lt;0</formula>
    </cfRule>
  </conditionalFormatting>
  <conditionalFormatting sqref="F30:F32">
    <cfRule type="expression" dxfId="2876" priority="19">
      <formula>F30&gt;0</formula>
    </cfRule>
    <cfRule type="expression" dxfId="2875" priority="20">
      <formula>F30&lt;0</formula>
    </cfRule>
  </conditionalFormatting>
  <conditionalFormatting sqref="H30:H32">
    <cfRule type="expression" dxfId="2874" priority="17">
      <formula>H30&gt;0</formula>
    </cfRule>
    <cfRule type="expression" dxfId="2873" priority="18">
      <formula>H30&lt;0</formula>
    </cfRule>
  </conditionalFormatting>
  <conditionalFormatting sqref="F25:F27">
    <cfRule type="expression" dxfId="2872" priority="15">
      <formula>F25&gt;0</formula>
    </cfRule>
    <cfRule type="expression" dxfId="2871" priority="16">
      <formula>F25&lt;0</formula>
    </cfRule>
  </conditionalFormatting>
  <conditionalFormatting sqref="H25:H27">
    <cfRule type="expression" dxfId="2870" priority="13">
      <formula>H25&gt;0</formula>
    </cfRule>
    <cfRule type="expression" dxfId="2869" priority="14">
      <formula>H25&lt;0</formula>
    </cfRule>
  </conditionalFormatting>
  <conditionalFormatting sqref="F37">
    <cfRule type="expression" dxfId="2868" priority="11">
      <formula>F37&gt;0</formula>
    </cfRule>
    <cfRule type="expression" dxfId="2867" priority="12">
      <formula>F37&lt;0</formula>
    </cfRule>
  </conditionalFormatting>
  <conditionalFormatting sqref="H37">
    <cfRule type="expression" dxfId="2866" priority="9">
      <formula>H37&gt;0</formula>
    </cfRule>
    <cfRule type="expression" dxfId="2865" priority="10">
      <formula>H37&lt;0</formula>
    </cfRule>
  </conditionalFormatting>
  <conditionalFormatting sqref="J49">
    <cfRule type="expression" dxfId="2864" priority="7">
      <formula>J49&gt;0</formula>
    </cfRule>
    <cfRule type="expression" dxfId="2863" priority="8">
      <formula>J49&lt;0</formula>
    </cfRule>
  </conditionalFormatting>
  <conditionalFormatting sqref="J38:J48">
    <cfRule type="expression" dxfId="2862" priority="5">
      <formula>J38&gt;0</formula>
    </cfRule>
    <cfRule type="expression" dxfId="2861" priority="6">
      <formula>J38&lt;0</formula>
    </cfRule>
  </conditionalFormatting>
  <conditionalFormatting sqref="F28:F29">
    <cfRule type="expression" dxfId="2860" priority="3">
      <formula>F28&gt;0</formula>
    </cfRule>
    <cfRule type="expression" dxfId="2859" priority="4">
      <formula>F28&lt;0</formula>
    </cfRule>
  </conditionalFormatting>
  <conditionalFormatting sqref="H28:H29">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5 F29">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6:F28">
    <cfRule type="expression" dxfId="2824" priority="3">
      <formula>F26&gt;0</formula>
    </cfRule>
    <cfRule type="expression" dxfId="2823" priority="4">
      <formula>F26&lt;0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5" t="s">
        <v>78</v>
      </c>
      <c r="P40" s="885"/>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0" priority="31">
      <formula>Q7&gt;0</formula>
    </cfRule>
    <cfRule type="expression" dxfId="2819" priority="32">
      <formula>Q7&lt;0</formula>
    </cfRule>
  </conditionalFormatting>
  <conditionalFormatting sqref="Q8">
    <cfRule type="expression" dxfId="2818" priority="29">
      <formula>Q8&gt;0</formula>
    </cfRule>
    <cfRule type="expression" dxfId="2817" priority="30">
      <formula>Q8&lt;0</formula>
    </cfRule>
  </conditionalFormatting>
  <conditionalFormatting sqref="F62:F65">
    <cfRule type="expression" dxfId="2816" priority="21">
      <formula>F62&gt;0</formula>
    </cfRule>
    <cfRule type="expression" dxfId="2815" priority="22">
      <formula>F62&lt;0</formula>
    </cfRule>
  </conditionalFormatting>
  <conditionalFormatting sqref="F66:F74 F78:F98 F102:F106">
    <cfRule type="expression" dxfId="2814" priority="17">
      <formula>F66&gt;0</formula>
    </cfRule>
    <cfRule type="expression" dxfId="2813" priority="18">
      <formula>F66&lt;0</formula>
    </cfRule>
  </conditionalFormatting>
  <conditionalFormatting sqref="F66:F74 F78:F98 F102:F106">
    <cfRule type="expression" dxfId="2812" priority="19">
      <formula>F66&gt;0</formula>
    </cfRule>
    <cfRule type="expression" dxfId="2811" priority="20">
      <formula>F66&lt;0</formula>
    </cfRule>
  </conditionalFormatting>
  <conditionalFormatting sqref="H62:H74 H78:H98 H102:H106">
    <cfRule type="expression" dxfId="2810" priority="15">
      <formula>H62&gt;0</formula>
    </cfRule>
    <cfRule type="expression" dxfId="2809" priority="16">
      <formula>H62&lt;0</formula>
    </cfRule>
  </conditionalFormatting>
  <conditionalFormatting sqref="F57:F61">
    <cfRule type="expression" dxfId="2808" priority="13">
      <formula>F57&gt;0</formula>
    </cfRule>
    <cfRule type="expression" dxfId="2807" priority="14">
      <formula>F57&lt;0</formula>
    </cfRule>
  </conditionalFormatting>
  <conditionalFormatting sqref="H57:H61">
    <cfRule type="expression" dxfId="2806" priority="11">
      <formula>H57&gt;0</formula>
    </cfRule>
    <cfRule type="expression" dxfId="2805" priority="12">
      <formula>H57&lt;0</formula>
    </cfRule>
  </conditionalFormatting>
  <conditionalFormatting sqref="F75:F77">
    <cfRule type="expression" dxfId="2804" priority="7">
      <formula>F75&gt;0</formula>
    </cfRule>
    <cfRule type="expression" dxfId="2803" priority="8">
      <formula>F75&lt;0</formula>
    </cfRule>
  </conditionalFormatting>
  <conditionalFormatting sqref="F75:F77">
    <cfRule type="expression" dxfId="2802" priority="9">
      <formula>F75&gt;0</formula>
    </cfRule>
    <cfRule type="expression" dxfId="2801" priority="10">
      <formula>F75&lt;0</formula>
    </cfRule>
  </conditionalFormatting>
  <conditionalFormatting sqref="H75:H77">
    <cfRule type="expression" dxfId="2800" priority="5">
      <formula>H75&gt;0</formula>
    </cfRule>
    <cfRule type="expression" dxfId="2799" priority="6">
      <formula>H75&lt;0</formula>
    </cfRule>
  </conditionalFormatting>
  <conditionalFormatting sqref="F22:F30">
    <cfRule type="expression" dxfId="2798" priority="3">
      <formula>F22&gt;0</formula>
    </cfRule>
    <cfRule type="expression" dxfId="2797" priority="4">
      <formula>F22&lt;0</formula>
    </cfRule>
  </conditionalFormatting>
  <conditionalFormatting sqref="F99:F101">
    <cfRule type="expression" dxfId="2796" priority="1">
      <formula>F99&gt;0</formula>
    </cfRule>
    <cfRule type="expression" dxfId="279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5" t="s">
        <v>78</v>
      </c>
      <c r="P40" s="885"/>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4" priority="25">
      <formula>F30&gt;0</formula>
    </cfRule>
    <cfRule type="expression" dxfId="2793" priority="26">
      <formula>F30&lt;0</formula>
    </cfRule>
  </conditionalFormatting>
  <conditionalFormatting sqref="Q7">
    <cfRule type="expression" dxfId="2792" priority="23">
      <formula>Q7&gt;0</formula>
    </cfRule>
    <cfRule type="expression" dxfId="2791" priority="24">
      <formula>Q7&lt;0</formula>
    </cfRule>
  </conditionalFormatting>
  <conditionalFormatting sqref="Q8">
    <cfRule type="expression" dxfId="2790" priority="21">
      <formula>Q8&gt;0</formula>
    </cfRule>
    <cfRule type="expression" dxfId="2789" priority="22">
      <formula>Q8&lt;0</formula>
    </cfRule>
  </conditionalFormatting>
  <conditionalFormatting sqref="M74">
    <cfRule type="expression" dxfId="2788" priority="15">
      <formula>M74&gt;0</formula>
    </cfRule>
    <cfRule type="expression" dxfId="2787" priority="16">
      <formula>M74&lt;0</formula>
    </cfRule>
  </conditionalFormatting>
  <conditionalFormatting sqref="F113:F149 H113:H149">
    <cfRule type="expression" dxfId="2786" priority="13">
      <formula>F113&gt;0</formula>
    </cfRule>
    <cfRule type="expression" dxfId="2785" priority="14">
      <formula>F113&lt;0</formula>
    </cfRule>
  </conditionalFormatting>
  <conditionalFormatting sqref="F105:F112">
    <cfRule type="expression" dxfId="2784" priority="11">
      <formula>F105&gt;0</formula>
    </cfRule>
    <cfRule type="expression" dxfId="2783" priority="12">
      <formula>F105&lt;0</formula>
    </cfRule>
  </conditionalFormatting>
  <conditionalFormatting sqref="H105:H112">
    <cfRule type="expression" dxfId="2782" priority="9">
      <formula>H105&gt;0</formula>
    </cfRule>
    <cfRule type="expression" dxfId="2781" priority="10">
      <formula>H105&lt;0</formula>
    </cfRule>
  </conditionalFormatting>
  <conditionalFormatting sqref="Q10">
    <cfRule type="expression" dxfId="2780" priority="7">
      <formula>Q10&gt;0</formula>
    </cfRule>
    <cfRule type="expression" dxfId="2779" priority="8">
      <formula>Q10&lt;0</formula>
    </cfRule>
  </conditionalFormatting>
  <conditionalFormatting sqref="F25:F29">
    <cfRule type="expression" dxfId="2778" priority="5">
      <formula>F25&gt;0</formula>
    </cfRule>
    <cfRule type="expression" dxfId="2777" priority="6">
      <formula>F25&lt;0</formula>
    </cfRule>
  </conditionalFormatting>
  <conditionalFormatting sqref="H25:H29">
    <cfRule type="expression" dxfId="2776" priority="3">
      <formula>H25&gt;0</formula>
    </cfRule>
    <cfRule type="expression" dxfId="2775" priority="4">
      <formula>H25&lt;0</formula>
    </cfRule>
  </conditionalFormatting>
  <conditionalFormatting sqref="J26:J35">
    <cfRule type="expression" dxfId="2774" priority="1">
      <formula>J26&gt;0</formula>
    </cfRule>
    <cfRule type="expression" dxfId="277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5" t="s">
        <v>78</v>
      </c>
      <c r="P18" s="885"/>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2" priority="37">
      <formula>F52&gt;0</formula>
    </cfRule>
    <cfRule type="expression" dxfId="2771" priority="38">
      <formula>F52&lt;0</formula>
    </cfRule>
  </conditionalFormatting>
  <conditionalFormatting sqref="Q7">
    <cfRule type="expression" dxfId="2770" priority="35">
      <formula>Q7&gt;0</formula>
    </cfRule>
    <cfRule type="expression" dxfId="2769" priority="36">
      <formula>Q7&lt;0</formula>
    </cfRule>
  </conditionalFormatting>
  <conditionalFormatting sqref="Q8">
    <cfRule type="expression" dxfId="2768" priority="33">
      <formula>Q8&gt;0</formula>
    </cfRule>
    <cfRule type="expression" dxfId="2767" priority="34">
      <formula>Q8&lt;0</formula>
    </cfRule>
  </conditionalFormatting>
  <conditionalFormatting sqref="F25:F37 F43:F51">
    <cfRule type="expression" dxfId="2766" priority="31">
      <formula>F25&gt;0</formula>
    </cfRule>
    <cfRule type="expression" dxfId="2765" priority="32">
      <formula>F25&lt;0</formula>
    </cfRule>
  </conditionalFormatting>
  <conditionalFormatting sqref="H25:H37 H41:H51">
    <cfRule type="expression" dxfId="2764" priority="29">
      <formula>H25&gt;0</formula>
    </cfRule>
    <cfRule type="expression" dxfId="2763" priority="30">
      <formula>H25&lt;0</formula>
    </cfRule>
  </conditionalFormatting>
  <conditionalFormatting sqref="F38:F42">
    <cfRule type="expression" dxfId="2762" priority="15">
      <formula>F38&gt;0</formula>
    </cfRule>
    <cfRule type="expression" dxfId="2761" priority="16">
      <formula>F38&lt;0</formula>
    </cfRule>
  </conditionalFormatting>
  <conditionalFormatting sqref="H38:H40">
    <cfRule type="expression" dxfId="2760" priority="13">
      <formula>H38&gt;0</formula>
    </cfRule>
    <cfRule type="expression" dxfId="2759" priority="14">
      <formula>H38&lt;0</formula>
    </cfRule>
  </conditionalFormatting>
  <conditionalFormatting sqref="Q10">
    <cfRule type="expression" dxfId="2758" priority="23">
      <formula>Q10&gt;0</formula>
    </cfRule>
    <cfRule type="expression" dxfId="2757" priority="24">
      <formula>Q10&lt;0</formula>
    </cfRule>
  </conditionalFormatting>
  <conditionalFormatting sqref="J25:J38">
    <cfRule type="expression" dxfId="2756" priority="21">
      <formula>J25&gt;0</formula>
    </cfRule>
    <cfRule type="expression" dxfId="2755" priority="22">
      <formula>J25&lt;0</formula>
    </cfRule>
  </conditionalFormatting>
  <conditionalFormatting sqref="K25:K38">
    <cfRule type="expression" dxfId="2754" priority="19">
      <formula>K25&gt;0</formula>
    </cfRule>
    <cfRule type="expression" dxfId="2753" priority="20">
      <formula>K25&lt;0</formula>
    </cfRule>
  </conditionalFormatting>
  <conditionalFormatting sqref="F89:F101 F107:F115">
    <cfRule type="expression" dxfId="2752" priority="11">
      <formula>F89&gt;0</formula>
    </cfRule>
    <cfRule type="expression" dxfId="2751" priority="12">
      <formula>F89&lt;0</formula>
    </cfRule>
  </conditionalFormatting>
  <conditionalFormatting sqref="H89:H101 H105:H115">
    <cfRule type="expression" dxfId="2750" priority="9">
      <formula>H89&gt;0</formula>
    </cfRule>
    <cfRule type="expression" dxfId="2749" priority="10">
      <formula>H89&lt;0</formula>
    </cfRule>
  </conditionalFormatting>
  <conditionalFormatting sqref="J89:J102">
    <cfRule type="expression" dxfId="2748" priority="7">
      <formula>J89&gt;0</formula>
    </cfRule>
    <cfRule type="expression" dxfId="2747" priority="8">
      <formula>J89&lt;0</formula>
    </cfRule>
  </conditionalFormatting>
  <conditionalFormatting sqref="K89:K102">
    <cfRule type="expression" dxfId="2746" priority="5">
      <formula>K89&gt;0</formula>
    </cfRule>
    <cfRule type="expression" dxfId="2745" priority="6">
      <formula>K89&lt;0</formula>
    </cfRule>
  </conditionalFormatting>
  <conditionalFormatting sqref="F102:F106">
    <cfRule type="expression" dxfId="2744" priority="3">
      <formula>F102&gt;0</formula>
    </cfRule>
    <cfRule type="expression" dxfId="2743" priority="4">
      <formula>F102&lt;0</formula>
    </cfRule>
  </conditionalFormatting>
  <conditionalFormatting sqref="H102:H104">
    <cfRule type="expression" dxfId="2742" priority="1">
      <formula>H102&gt;0</formula>
    </cfRule>
    <cfRule type="expression" dxfId="274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0" priority="35">
      <formula>F62&gt;0</formula>
    </cfRule>
    <cfRule type="expression" dxfId="2739" priority="36">
      <formula>F62&lt;0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61">
    <cfRule type="expression" dxfId="2734" priority="29">
      <formula>F30&gt;0</formula>
    </cfRule>
    <cfRule type="expression" dxfId="2733" priority="30">
      <formula>F30&lt;0</formula>
    </cfRule>
  </conditionalFormatting>
  <conditionalFormatting sqref="H30:H61">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3">
    <cfRule type="expression" dxfId="2726" priority="21">
      <formula>K25&gt;0</formula>
    </cfRule>
    <cfRule type="expression" dxfId="2725" priority="22">
      <formula>K25&lt;0</formula>
    </cfRule>
  </conditionalFormatting>
  <conditionalFormatting sqref="L25: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5:F29">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9">
    <cfRule type="expression" dxfId="2708" priority="3">
      <formula>F29&gt;0</formula>
    </cfRule>
    <cfRule type="expression" dxfId="2707" priority="4">
      <formula>F29&lt;0</formula>
    </cfRule>
  </conditionalFormatting>
  <conditionalFormatting sqref="J57">
    <cfRule type="expression" dxfId="2706" priority="1">
      <formula>J57&gt;0</formula>
    </cfRule>
    <cfRule type="expression" dxfId="270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4" priority="31">
      <formula>F47&gt;0</formula>
    </cfRule>
    <cfRule type="expression" dxfId="2703" priority="32">
      <formula>F47&lt;0</formula>
    </cfRule>
  </conditionalFormatting>
  <conditionalFormatting sqref="Q7">
    <cfRule type="expression" dxfId="2702" priority="29">
      <formula>Q7&gt;0</formula>
    </cfRule>
    <cfRule type="expression" dxfId="2701" priority="30">
      <formula>Q7&lt;0</formula>
    </cfRule>
  </conditionalFormatting>
  <conditionalFormatting sqref="Q8">
    <cfRule type="expression" dxfId="2700" priority="27">
      <formula>Q8&gt;0</formula>
    </cfRule>
    <cfRule type="expression" dxfId="2699" priority="28">
      <formula>Q8&lt;0</formula>
    </cfRule>
  </conditionalFormatting>
  <conditionalFormatting sqref="F30:F46">
    <cfRule type="expression" dxfId="2698" priority="25">
      <formula>F30&gt;0</formula>
    </cfRule>
    <cfRule type="expression" dxfId="2697" priority="26">
      <formula>F30&lt;0</formula>
    </cfRule>
  </conditionalFormatting>
  <conditionalFormatting sqref="H30:H46">
    <cfRule type="expression" dxfId="2696" priority="23">
      <formula>H30&gt;0</formula>
    </cfRule>
    <cfRule type="expression" dxfId="2695" priority="24">
      <formula>H30&lt;0</formula>
    </cfRule>
  </conditionalFormatting>
  <conditionalFormatting sqref="Q10">
    <cfRule type="expression" dxfId="2694" priority="21">
      <formula>Q10&gt;0</formula>
    </cfRule>
    <cfRule type="expression" dxfId="2693" priority="22">
      <formula>Q10&lt;0</formula>
    </cfRule>
  </conditionalFormatting>
  <conditionalFormatting sqref="J25:J38">
    <cfRule type="expression" dxfId="2692" priority="19">
      <formula>J25&gt;0</formula>
    </cfRule>
    <cfRule type="expression" dxfId="2691" priority="20">
      <formula>J25&lt;0</formula>
    </cfRule>
  </conditionalFormatting>
  <conditionalFormatting sqref="K25:K38">
    <cfRule type="expression" dxfId="2690" priority="17">
      <formula>K25&gt;0</formula>
    </cfRule>
    <cfRule type="expression" dxfId="2689" priority="18">
      <formula>K25&lt;0</formula>
    </cfRule>
  </conditionalFormatting>
  <conditionalFormatting sqref="L25:L38">
    <cfRule type="expression" dxfId="2688" priority="15">
      <formula>L25&gt;0</formula>
    </cfRule>
    <cfRule type="expression" dxfId="2687" priority="16">
      <formula>L25&lt;0</formula>
    </cfRule>
  </conditionalFormatting>
  <conditionalFormatting sqref="F89:F110">
    <cfRule type="expression" dxfId="2686" priority="13">
      <formula>F89&gt;0</formula>
    </cfRule>
    <cfRule type="expression" dxfId="2685" priority="14">
      <formula>F89&lt;0</formula>
    </cfRule>
  </conditionalFormatting>
  <conditionalFormatting sqref="H89:H110">
    <cfRule type="expression" dxfId="2684" priority="11">
      <formula>H89&gt;0</formula>
    </cfRule>
    <cfRule type="expression" dxfId="2683" priority="12">
      <formula>H89&lt;0</formula>
    </cfRule>
  </conditionalFormatting>
  <conditionalFormatting sqref="J89:J102">
    <cfRule type="expression" dxfId="2682" priority="9">
      <formula>J89&gt;0</formula>
    </cfRule>
    <cfRule type="expression" dxfId="2681" priority="10">
      <formula>J89&lt;0</formula>
    </cfRule>
  </conditionalFormatting>
  <conditionalFormatting sqref="K89:K102">
    <cfRule type="expression" dxfId="2680" priority="7">
      <formula>K89&gt;0</formula>
    </cfRule>
    <cfRule type="expression" dxfId="2679" priority="8">
      <formula>K89&lt;0</formula>
    </cfRule>
  </conditionalFormatting>
  <conditionalFormatting sqref="L89:L102">
    <cfRule type="expression" dxfId="2678" priority="5">
      <formula>L89&gt;0</formula>
    </cfRule>
    <cfRule type="expression" dxfId="2677" priority="6">
      <formula>L89&lt;0</formula>
    </cfRule>
  </conditionalFormatting>
  <conditionalFormatting sqref="F25:F29">
    <cfRule type="expression" dxfId="2676" priority="3">
      <formula>F25&gt;0</formula>
    </cfRule>
    <cfRule type="expression" dxfId="2675" priority="4">
      <formula>F25&lt;0</formula>
    </cfRule>
  </conditionalFormatting>
  <conditionalFormatting sqref="H25:H29">
    <cfRule type="expression" dxfId="2674" priority="1">
      <formula>H25&gt;0</formula>
    </cfRule>
    <cfRule type="expression" dxfId="267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72" priority="31">
      <formula>F60&gt;0</formula>
    </cfRule>
    <cfRule type="expression" dxfId="2671" priority="32">
      <formula>F60&lt;0</formula>
    </cfRule>
  </conditionalFormatting>
  <conditionalFormatting sqref="Q7">
    <cfRule type="expression" dxfId="2670" priority="29">
      <formula>Q7&gt;0</formula>
    </cfRule>
    <cfRule type="expression" dxfId="2669" priority="30">
      <formula>Q7&lt;0</formula>
    </cfRule>
  </conditionalFormatting>
  <conditionalFormatting sqref="Q8">
    <cfRule type="expression" dxfId="2668" priority="27">
      <formula>Q8&gt;0</formula>
    </cfRule>
    <cfRule type="expression" dxfId="2667" priority="28">
      <formula>Q8&lt;0</formula>
    </cfRule>
  </conditionalFormatting>
  <conditionalFormatting sqref="F32:F59">
    <cfRule type="expression" dxfId="2666" priority="25">
      <formula>F32&gt;0</formula>
    </cfRule>
    <cfRule type="expression" dxfId="2665" priority="26">
      <formula>F32&lt;0</formula>
    </cfRule>
  </conditionalFormatting>
  <conditionalFormatting sqref="H32:H59">
    <cfRule type="expression" dxfId="2664" priority="23">
      <formula>H32&gt;0</formula>
    </cfRule>
    <cfRule type="expression" dxfId="2663" priority="24">
      <formula>H32&lt;0</formula>
    </cfRule>
  </conditionalFormatting>
  <conditionalFormatting sqref="Q10">
    <cfRule type="expression" dxfId="2662" priority="21">
      <formula>Q10&gt;0</formula>
    </cfRule>
    <cfRule type="expression" dxfId="2661" priority="22">
      <formula>Q10&lt;0</formula>
    </cfRule>
  </conditionalFormatting>
  <conditionalFormatting sqref="J25:J38">
    <cfRule type="expression" dxfId="2660" priority="19">
      <formula>J25&gt;0</formula>
    </cfRule>
    <cfRule type="expression" dxfId="2659" priority="20">
      <formula>J25&lt;0</formula>
    </cfRule>
  </conditionalFormatting>
  <conditionalFormatting sqref="K25:K38">
    <cfRule type="expression" dxfId="2658" priority="17">
      <formula>K25&gt;0</formula>
    </cfRule>
    <cfRule type="expression" dxfId="2657" priority="18">
      <formula>K25&lt;0</formula>
    </cfRule>
  </conditionalFormatting>
  <conditionalFormatting sqref="L25:L38">
    <cfRule type="expression" dxfId="2656" priority="15">
      <formula>L25&gt;0</formula>
    </cfRule>
    <cfRule type="expression" dxfId="2655" priority="16">
      <formula>L25&lt;0</formula>
    </cfRule>
  </conditionalFormatting>
  <conditionalFormatting sqref="F89:F110">
    <cfRule type="expression" dxfId="2654" priority="13">
      <formula>F89&gt;0</formula>
    </cfRule>
    <cfRule type="expression" dxfId="2653" priority="14">
      <formula>F89&lt;0</formula>
    </cfRule>
  </conditionalFormatting>
  <conditionalFormatting sqref="H89:H110">
    <cfRule type="expression" dxfId="2652" priority="11">
      <formula>H89&gt;0</formula>
    </cfRule>
    <cfRule type="expression" dxfId="2651" priority="12">
      <formula>H89&lt;0</formula>
    </cfRule>
  </conditionalFormatting>
  <conditionalFormatting sqref="J89:J102">
    <cfRule type="expression" dxfId="2650" priority="9">
      <formula>J89&gt;0</formula>
    </cfRule>
    <cfRule type="expression" dxfId="2649" priority="10">
      <formula>J89&lt;0</formula>
    </cfRule>
  </conditionalFormatting>
  <conditionalFormatting sqref="K89:K102">
    <cfRule type="expression" dxfId="2648" priority="7">
      <formula>K89&gt;0</formula>
    </cfRule>
    <cfRule type="expression" dxfId="2647" priority="8">
      <formula>K89&lt;0</formula>
    </cfRule>
  </conditionalFormatting>
  <conditionalFormatting sqref="L89:L102">
    <cfRule type="expression" dxfId="2646" priority="5">
      <formula>L89&gt;0</formula>
    </cfRule>
    <cfRule type="expression" dxfId="2645" priority="6">
      <formula>L89&lt;0</formula>
    </cfRule>
  </conditionalFormatting>
  <conditionalFormatting sqref="F25:F31">
    <cfRule type="expression" dxfId="2644" priority="3">
      <formula>F25&gt;0</formula>
    </cfRule>
    <cfRule type="expression" dxfId="2643" priority="4">
      <formula>F25&lt;0</formula>
    </cfRule>
  </conditionalFormatting>
  <conditionalFormatting sqref="H25:H31">
    <cfRule type="expression" dxfId="2642" priority="1">
      <formula>H25&gt;0</formula>
    </cfRule>
    <cfRule type="expression" dxfId="264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5" t="s">
        <v>78</v>
      </c>
      <c r="P40" s="885"/>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40" priority="43">
      <formula>F33&gt;0</formula>
    </cfRule>
    <cfRule type="expression" dxfId="2639" priority="44">
      <formula>F33&lt;0</formula>
    </cfRule>
  </conditionalFormatting>
  <conditionalFormatting sqref="Q7">
    <cfRule type="expression" dxfId="2638" priority="41">
      <formula>Q7&gt;0</formula>
    </cfRule>
    <cfRule type="expression" dxfId="2637" priority="42">
      <formula>Q7&lt;0</formula>
    </cfRule>
  </conditionalFormatting>
  <conditionalFormatting sqref="Q8">
    <cfRule type="expression" dxfId="2636" priority="39">
      <formula>Q8&gt;0</formula>
    </cfRule>
    <cfRule type="expression" dxfId="2635" priority="40">
      <formula>Q8&lt;0</formula>
    </cfRule>
  </conditionalFormatting>
  <conditionalFormatting sqref="F29 F32">
    <cfRule type="expression" dxfId="2634" priority="37">
      <formula>F29&gt;0</formula>
    </cfRule>
    <cfRule type="expression" dxfId="2633" priority="38">
      <formula>F29&lt;0</formula>
    </cfRule>
  </conditionalFormatting>
  <conditionalFormatting sqref="H29 H32">
    <cfRule type="expression" dxfId="2632" priority="35">
      <formula>H29&gt;0</formula>
    </cfRule>
    <cfRule type="expression" dxfId="2631" priority="36">
      <formula>H29&lt;0</formula>
    </cfRule>
  </conditionalFormatting>
  <conditionalFormatting sqref="F30:F31">
    <cfRule type="expression" dxfId="2630" priority="33">
      <formula>F30&gt;0</formula>
    </cfRule>
    <cfRule type="expression" dxfId="2629" priority="34">
      <formula>F30&lt;0</formula>
    </cfRule>
  </conditionalFormatting>
  <conditionalFormatting sqref="H30:H31">
    <cfRule type="expression" dxfId="2628" priority="31">
      <formula>H30&gt;0</formula>
    </cfRule>
    <cfRule type="expression" dxfId="2627" priority="32">
      <formula>H30&lt;0</formula>
    </cfRule>
  </conditionalFormatting>
  <conditionalFormatting sqref="F105:F140 H105:H140">
    <cfRule type="expression" dxfId="2626" priority="29">
      <formula>F105&gt;0</formula>
    </cfRule>
    <cfRule type="expression" dxfId="2625" priority="30">
      <formula>F105&lt;0</formula>
    </cfRule>
  </conditionalFormatting>
  <conditionalFormatting sqref="F96:F99">
    <cfRule type="expression" dxfId="2624" priority="27">
      <formula>F96&gt;0</formula>
    </cfRule>
    <cfRule type="expression" dxfId="2623" priority="28">
      <formula>F96&lt;0</formula>
    </cfRule>
  </conditionalFormatting>
  <conditionalFormatting sqref="H96:H99">
    <cfRule type="expression" dxfId="2622" priority="25">
      <formula>H96&gt;0</formula>
    </cfRule>
    <cfRule type="expression" dxfId="2621" priority="26">
      <formula>H96&lt;0</formula>
    </cfRule>
  </conditionalFormatting>
  <conditionalFormatting sqref="F25:F28">
    <cfRule type="expression" dxfId="2620" priority="19">
      <formula>F25&gt;0</formula>
    </cfRule>
    <cfRule type="expression" dxfId="2619" priority="20">
      <formula>F25&lt;0</formula>
    </cfRule>
  </conditionalFormatting>
  <conditionalFormatting sqref="H25:H28">
    <cfRule type="expression" dxfId="2618" priority="17">
      <formula>H25&gt;0</formula>
    </cfRule>
    <cfRule type="expression" dxfId="2617" priority="18">
      <formula>H25&lt;0</formula>
    </cfRule>
  </conditionalFormatting>
  <conditionalFormatting sqref="J27">
    <cfRule type="expression" dxfId="2616" priority="15">
      <formula>J27&gt;0</formula>
    </cfRule>
    <cfRule type="expression" dxfId="2615" priority="16">
      <formula>J27&lt;0</formula>
    </cfRule>
  </conditionalFormatting>
  <conditionalFormatting sqref="F104">
    <cfRule type="expression" dxfId="2614" priority="13">
      <formula>F104&gt;0</formula>
    </cfRule>
    <cfRule type="expression" dxfId="2613" priority="14">
      <formula>F104&lt;0</formula>
    </cfRule>
  </conditionalFormatting>
  <conditionalFormatting sqref="H104">
    <cfRule type="expression" dxfId="2612" priority="11">
      <formula>H104&gt;0</formula>
    </cfRule>
    <cfRule type="expression" dxfId="2611" priority="12">
      <formula>H104&lt;0</formula>
    </cfRule>
  </conditionalFormatting>
  <conditionalFormatting sqref="F100:F103">
    <cfRule type="expression" dxfId="2610" priority="9">
      <formula>F100&gt;0</formula>
    </cfRule>
    <cfRule type="expression" dxfId="2609" priority="10">
      <formula>F100&lt;0</formula>
    </cfRule>
  </conditionalFormatting>
  <conditionalFormatting sqref="H100:H103">
    <cfRule type="expression" dxfId="2608" priority="7">
      <formula>H100&gt;0</formula>
    </cfRule>
    <cfRule type="expression" dxfId="2607" priority="8">
      <formula>H100&lt;0</formula>
    </cfRule>
  </conditionalFormatting>
  <conditionalFormatting sqref="J102">
    <cfRule type="expression" dxfId="2606" priority="5">
      <formula>J102&gt;0</formula>
    </cfRule>
    <cfRule type="expression" dxfId="2605" priority="6">
      <formula>J102&lt;0</formula>
    </cfRule>
  </conditionalFormatting>
  <conditionalFormatting sqref="Q10">
    <cfRule type="expression" dxfId="2604" priority="3">
      <formula>Q10&gt;0</formula>
    </cfRule>
    <cfRule type="expression" dxfId="2603" priority="4">
      <formula>Q10&lt;0</formula>
    </cfRule>
  </conditionalFormatting>
  <conditionalFormatting sqref="M71">
    <cfRule type="expression" dxfId="2602" priority="1">
      <formula>M71&gt;0</formula>
    </cfRule>
    <cfRule type="expression" dxfId="260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5" t="s">
        <v>78</v>
      </c>
      <c r="P40" s="885"/>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00" priority="33">
      <formula>F34&gt;0</formula>
    </cfRule>
    <cfRule type="expression" dxfId="2599" priority="34">
      <formula>F34&lt;0</formula>
    </cfRule>
  </conditionalFormatting>
  <conditionalFormatting sqref="Q7">
    <cfRule type="expression" dxfId="2598" priority="31">
      <formula>Q7&gt;0</formula>
    </cfRule>
    <cfRule type="expression" dxfId="2597" priority="32">
      <formula>Q7&lt;0</formula>
    </cfRule>
  </conditionalFormatting>
  <conditionalFormatting sqref="Q8">
    <cfRule type="expression" dxfId="2596" priority="29">
      <formula>Q8&gt;0</formula>
    </cfRule>
    <cfRule type="expression" dxfId="2595" priority="30">
      <formula>Q8&lt;0</formula>
    </cfRule>
  </conditionalFormatting>
  <conditionalFormatting sqref="F27:F33">
    <cfRule type="expression" dxfId="2594" priority="27">
      <formula>F27&gt;0</formula>
    </cfRule>
    <cfRule type="expression" dxfId="2593" priority="28">
      <formula>F27&lt;0</formula>
    </cfRule>
  </conditionalFormatting>
  <conditionalFormatting sqref="H27:H33">
    <cfRule type="expression" dxfId="2592" priority="25">
      <formula>H27&gt;0</formula>
    </cfRule>
    <cfRule type="expression" dxfId="2591" priority="26">
      <formula>H27&lt;0</formula>
    </cfRule>
  </conditionalFormatting>
  <conditionalFormatting sqref="M46">
    <cfRule type="expression" dxfId="2590" priority="23">
      <formula>M46&gt;0</formula>
    </cfRule>
    <cfRule type="expression" dxfId="2589" priority="24">
      <formula>M46&lt;0</formula>
    </cfRule>
  </conditionalFormatting>
  <conditionalFormatting sqref="F79:F87 H79:H87">
    <cfRule type="expression" dxfId="2588" priority="21">
      <formula>F79&gt;0</formula>
    </cfRule>
    <cfRule type="expression" dxfId="2587" priority="22">
      <formula>F79&lt;0</formula>
    </cfRule>
  </conditionalFormatting>
  <conditionalFormatting sqref="F73 F77:F78">
    <cfRule type="expression" dxfId="2586" priority="19">
      <formula>F73&gt;0</formula>
    </cfRule>
    <cfRule type="expression" dxfId="2585" priority="20">
      <formula>F73&lt;0</formula>
    </cfRule>
  </conditionalFormatting>
  <conditionalFormatting sqref="H73 H77:H78">
    <cfRule type="expression" dxfId="2584" priority="17">
      <formula>H73&gt;0</formula>
    </cfRule>
    <cfRule type="expression" dxfId="2583" priority="18">
      <formula>H73&lt;0</formula>
    </cfRule>
  </conditionalFormatting>
  <conditionalFormatting sqref="F70:F72">
    <cfRule type="expression" dxfId="2582" priority="15">
      <formula>F70&gt;0</formula>
    </cfRule>
    <cfRule type="expression" dxfId="2581" priority="16">
      <formula>F70&lt;0</formula>
    </cfRule>
  </conditionalFormatting>
  <conditionalFormatting sqref="H70:H72">
    <cfRule type="expression" dxfId="2580" priority="13">
      <formula>H70&gt;0</formula>
    </cfRule>
    <cfRule type="expression" dxfId="2579" priority="14">
      <formula>H70&lt;0</formula>
    </cfRule>
  </conditionalFormatting>
  <conditionalFormatting sqref="F25:F26">
    <cfRule type="expression" dxfId="2578" priority="11">
      <formula>F25&gt;0</formula>
    </cfRule>
    <cfRule type="expression" dxfId="2577" priority="12">
      <formula>F25&lt;0</formula>
    </cfRule>
  </conditionalFormatting>
  <conditionalFormatting sqref="H25:H26">
    <cfRule type="expression" dxfId="2576" priority="9">
      <formula>H25&gt;0</formula>
    </cfRule>
    <cfRule type="expression" dxfId="2575" priority="10">
      <formula>H25&lt;0</formula>
    </cfRule>
  </conditionalFormatting>
  <conditionalFormatting sqref="F76">
    <cfRule type="expression" dxfId="2574" priority="7">
      <formula>F76&gt;0</formula>
    </cfRule>
    <cfRule type="expression" dxfId="2573" priority="8">
      <formula>F76&lt;0</formula>
    </cfRule>
  </conditionalFormatting>
  <conditionalFormatting sqref="H76">
    <cfRule type="expression" dxfId="2572" priority="5">
      <formula>H76&gt;0</formula>
    </cfRule>
    <cfRule type="expression" dxfId="2571" priority="6">
      <formula>H76&lt;0</formula>
    </cfRule>
  </conditionalFormatting>
  <conditionalFormatting sqref="F74:F75">
    <cfRule type="expression" dxfId="2570" priority="3">
      <formula>F74&gt;0</formula>
    </cfRule>
    <cfRule type="expression" dxfId="2569" priority="4">
      <formula>F74&lt;0</formula>
    </cfRule>
  </conditionalFormatting>
  <conditionalFormatting sqref="H74:H75">
    <cfRule type="expression" dxfId="2568" priority="1">
      <formula>H74&gt;0</formula>
    </cfRule>
    <cfRule type="expression" dxfId="256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5" t="s">
        <v>78</v>
      </c>
      <c r="P16" s="885"/>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66" priority="43">
      <formula>F54&gt;0</formula>
    </cfRule>
    <cfRule type="expression" dxfId="2565" priority="44">
      <formula>F54&lt;0</formula>
    </cfRule>
  </conditionalFormatting>
  <conditionalFormatting sqref="Q7">
    <cfRule type="expression" dxfId="2564" priority="41">
      <formula>Q7&gt;0</formula>
    </cfRule>
    <cfRule type="expression" dxfId="2563" priority="42">
      <formula>Q7&lt;0</formula>
    </cfRule>
  </conditionalFormatting>
  <conditionalFormatting sqref="Q8">
    <cfRule type="expression" dxfId="2562" priority="39">
      <formula>Q8&gt;0</formula>
    </cfRule>
    <cfRule type="expression" dxfId="2561" priority="40">
      <formula>Q8&lt;0</formula>
    </cfRule>
  </conditionalFormatting>
  <conditionalFormatting sqref="F33:F36 F38:F53">
    <cfRule type="expression" dxfId="2560" priority="37">
      <formula>F33&gt;0</formula>
    </cfRule>
    <cfRule type="expression" dxfId="2559" priority="38">
      <formula>F33&lt;0</formula>
    </cfRule>
  </conditionalFormatting>
  <conditionalFormatting sqref="H33:H36 H38:H53">
    <cfRule type="expression" dxfId="2558" priority="35">
      <formula>H33&gt;0</formula>
    </cfRule>
    <cfRule type="expression" dxfId="2557" priority="36">
      <formula>H33&lt;0</formula>
    </cfRule>
  </conditionalFormatting>
  <conditionalFormatting sqref="Q10">
    <cfRule type="expression" dxfId="2556" priority="33">
      <formula>Q10&gt;0</formula>
    </cfRule>
    <cfRule type="expression" dxfId="2555" priority="34">
      <formula>Q10&lt;0</formula>
    </cfRule>
  </conditionalFormatting>
  <conditionalFormatting sqref="J25:J37">
    <cfRule type="expression" dxfId="2554" priority="31">
      <formula>J25&gt;0</formula>
    </cfRule>
    <cfRule type="expression" dxfId="2553" priority="32">
      <formula>J25&lt;0</formula>
    </cfRule>
  </conditionalFormatting>
  <conditionalFormatting sqref="K25:K38">
    <cfRule type="expression" dxfId="2552" priority="29">
      <formula>K25&gt;0</formula>
    </cfRule>
    <cfRule type="expression" dxfId="2551" priority="30">
      <formula>K25&lt;0</formula>
    </cfRule>
  </conditionalFormatting>
  <conditionalFormatting sqref="L25">
    <cfRule type="expression" dxfId="2550" priority="27">
      <formula>L25&gt;0</formula>
    </cfRule>
    <cfRule type="expression" dxfId="2549" priority="28">
      <formula>L25&lt;0</formula>
    </cfRule>
  </conditionalFormatting>
  <conditionalFormatting sqref="F89:F110">
    <cfRule type="expression" dxfId="2548" priority="25">
      <formula>F89&gt;0</formula>
    </cfRule>
    <cfRule type="expression" dxfId="2547" priority="26">
      <formula>F89&lt;0</formula>
    </cfRule>
  </conditionalFormatting>
  <conditionalFormatting sqref="H89:H110">
    <cfRule type="expression" dxfId="2546" priority="23">
      <formula>H89&gt;0</formula>
    </cfRule>
    <cfRule type="expression" dxfId="2545" priority="24">
      <formula>H89&lt;0</formula>
    </cfRule>
  </conditionalFormatting>
  <conditionalFormatting sqref="J89:J102">
    <cfRule type="expression" dxfId="2544" priority="21">
      <formula>J89&gt;0</formula>
    </cfRule>
    <cfRule type="expression" dxfId="2543" priority="22">
      <formula>J89&lt;0</formula>
    </cfRule>
  </conditionalFormatting>
  <conditionalFormatting sqref="K89:K102">
    <cfRule type="expression" dxfId="2542" priority="19">
      <formula>K89&gt;0</formula>
    </cfRule>
    <cfRule type="expression" dxfId="2541" priority="20">
      <formula>K89&lt;0</formula>
    </cfRule>
  </conditionalFormatting>
  <conditionalFormatting sqref="L89:L102">
    <cfRule type="expression" dxfId="2540" priority="17">
      <formula>L89&gt;0</formula>
    </cfRule>
    <cfRule type="expression" dxfId="2539" priority="18">
      <formula>L89&lt;0</formula>
    </cfRule>
  </conditionalFormatting>
  <conditionalFormatting sqref="F29:F32">
    <cfRule type="expression" dxfId="2538" priority="15">
      <formula>F29&gt;0</formula>
    </cfRule>
    <cfRule type="expression" dxfId="2537" priority="16">
      <formula>F29&lt;0</formula>
    </cfRule>
  </conditionalFormatting>
  <conditionalFormatting sqref="H29:H32">
    <cfRule type="expression" dxfId="2536" priority="13">
      <formula>H29&gt;0</formula>
    </cfRule>
    <cfRule type="expression" dxfId="2535" priority="14">
      <formula>H29&lt;0</formula>
    </cfRule>
  </conditionalFormatting>
  <conditionalFormatting sqref="F25:F28">
    <cfRule type="expression" dxfId="2534" priority="11">
      <formula>F25&gt;0</formula>
    </cfRule>
    <cfRule type="expression" dxfId="2533" priority="12">
      <formula>F25&lt;0</formula>
    </cfRule>
  </conditionalFormatting>
  <conditionalFormatting sqref="H25:H28">
    <cfRule type="expression" dxfId="2532" priority="9">
      <formula>H25&gt;0</formula>
    </cfRule>
    <cfRule type="expression" dxfId="2531" priority="10">
      <formula>H25&lt;0</formula>
    </cfRule>
  </conditionalFormatting>
  <conditionalFormatting sqref="F37">
    <cfRule type="expression" dxfId="2530" priority="7">
      <formula>F37&gt;0</formula>
    </cfRule>
    <cfRule type="expression" dxfId="2529" priority="8">
      <formula>F37&lt;0</formula>
    </cfRule>
  </conditionalFormatting>
  <conditionalFormatting sqref="H37">
    <cfRule type="expression" dxfId="2528" priority="5">
      <formula>H37&gt;0</formula>
    </cfRule>
    <cfRule type="expression" dxfId="2527" priority="6">
      <formula>H37&lt;0</formula>
    </cfRule>
  </conditionalFormatting>
  <conditionalFormatting sqref="J49">
    <cfRule type="expression" dxfId="2526" priority="3">
      <formula>J49&gt;0</formula>
    </cfRule>
    <cfRule type="expression" dxfId="2525" priority="4">
      <formula>J49&lt;0</formula>
    </cfRule>
  </conditionalFormatting>
  <conditionalFormatting sqref="J38:J48">
    <cfRule type="expression" dxfId="2524" priority="1">
      <formula>J38&gt;0</formula>
    </cfRule>
    <cfRule type="expression" dxfId="252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5" t="s">
        <v>78</v>
      </c>
      <c r="P42" s="885"/>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22" priority="96">
      <formula>F24&gt;0</formula>
    </cfRule>
    <cfRule type="expression" dxfId="252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20" priority="79">
      <formula>F30&gt;0</formula>
    </cfRule>
    <cfRule type="expression" dxfId="2519" priority="80">
      <formula>F30&lt;0</formula>
    </cfRule>
  </conditionalFormatting>
  <conditionalFormatting sqref="H43 H30:H33">
    <cfRule type="expression" dxfId="2518" priority="77">
      <formula>H30&gt;0</formula>
    </cfRule>
    <cfRule type="expression" dxfId="251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16" priority="59">
      <formula>F115&gt;0</formula>
    </cfRule>
    <cfRule type="expression" dxfId="2515" priority="60">
      <formula>F115&lt;0</formula>
    </cfRule>
  </conditionalFormatting>
  <conditionalFormatting sqref="F112:F114">
    <cfRule type="expression" dxfId="2514" priority="57">
      <formula>F112&gt;0</formula>
    </cfRule>
    <cfRule type="expression" dxfId="2513" priority="58">
      <formula>F112&lt;0</formula>
    </cfRule>
  </conditionalFormatting>
  <conditionalFormatting sqref="H112:I112">
    <cfRule type="expression" dxfId="2512" priority="55">
      <formula>H112&gt;0</formula>
    </cfRule>
    <cfRule type="expression" dxfId="2511" priority="56">
      <formula>H112&lt;0</formula>
    </cfRule>
  </conditionalFormatting>
  <conditionalFormatting sqref="H113:I113">
    <cfRule type="expression" dxfId="2510" priority="53">
      <formula>H113&gt;0</formula>
    </cfRule>
    <cfRule type="expression" dxfId="2509" priority="54">
      <formula>H113&lt;0</formula>
    </cfRule>
  </conditionalFormatting>
  <conditionalFormatting sqref="H114:I114">
    <cfRule type="expression" dxfId="2508" priority="51">
      <formula>H114&gt;0</formula>
    </cfRule>
    <cfRule type="expression" dxfId="2507" priority="52">
      <formula>H114&lt;0</formula>
    </cfRule>
  </conditionalFormatting>
  <conditionalFormatting sqref="F105:F111">
    <cfRule type="expression" dxfId="2506" priority="49">
      <formula>F105&gt;0</formula>
    </cfRule>
    <cfRule type="expression" dxfId="2505" priority="50">
      <formula>F105&lt;0</formula>
    </cfRule>
  </conditionalFormatting>
  <conditionalFormatting sqref="H105:I111">
    <cfRule type="expression" dxfId="2504" priority="47">
      <formula>H105&gt;0</formula>
    </cfRule>
    <cfRule type="expression" dxfId="2503" priority="48">
      <formula>H105&lt;0</formula>
    </cfRule>
  </conditionalFormatting>
  <conditionalFormatting sqref="I117 F117:F119">
    <cfRule type="expression" dxfId="2502" priority="45">
      <formula>F117&gt;0</formula>
    </cfRule>
    <cfRule type="expression" dxfId="2501" priority="46">
      <formula>F117&lt;0</formula>
    </cfRule>
  </conditionalFormatting>
  <conditionalFormatting sqref="F189:F196 H189:H196">
    <cfRule type="expression" dxfId="2500" priority="43">
      <formula>F189&gt;0</formula>
    </cfRule>
    <cfRule type="expression" dxfId="2499" priority="44">
      <formula>F189&lt;0</formula>
    </cfRule>
  </conditionalFormatting>
  <conditionalFormatting sqref="H202 F202">
    <cfRule type="expression" dxfId="2498" priority="41">
      <formula>F202&gt;0</formula>
    </cfRule>
    <cfRule type="expression" dxfId="2497" priority="42">
      <formula>F202&lt;0</formula>
    </cfRule>
  </conditionalFormatting>
  <conditionalFormatting sqref="I204">
    <cfRule type="expression" dxfId="2496" priority="39">
      <formula>I204&gt;0</formula>
    </cfRule>
    <cfRule type="expression" dxfId="2495" priority="40">
      <formula>I204&lt;0</formula>
    </cfRule>
  </conditionalFormatting>
  <conditionalFormatting sqref="H204 F204">
    <cfRule type="expression" dxfId="2494" priority="37">
      <formula>F204&gt;0</formula>
    </cfRule>
    <cfRule type="expression" dxfId="2493" priority="38">
      <formula>F204&lt;0</formula>
    </cfRule>
  </conditionalFormatting>
  <conditionalFormatting sqref="M54">
    <cfRule type="expression" dxfId="2492" priority="35">
      <formula>M54&gt;0</formula>
    </cfRule>
    <cfRule type="expression" dxfId="2491" priority="36">
      <formula>M54&lt;0</formula>
    </cfRule>
  </conditionalFormatting>
  <conditionalFormatting sqref="K39:K49">
    <cfRule type="expression" dxfId="2490" priority="33">
      <formula>K39&gt;0</formula>
    </cfRule>
    <cfRule type="expression" dxfId="2489" priority="34">
      <formula>K39&lt;0</formula>
    </cfRule>
  </conditionalFormatting>
  <conditionalFormatting sqref="Q10">
    <cfRule type="expression" dxfId="2488" priority="31">
      <formula>Q10&gt;0</formula>
    </cfRule>
    <cfRule type="expression" dxfId="2487" priority="32">
      <formula>Q10&lt;0</formula>
    </cfRule>
  </conditionalFormatting>
  <conditionalFormatting sqref="Z10">
    <cfRule type="expression" dxfId="2486" priority="29">
      <formula>Z10&gt;0</formula>
    </cfRule>
    <cfRule type="expression" dxfId="2485" priority="30">
      <formula>Z10&lt;0</formula>
    </cfRule>
  </conditionalFormatting>
  <conditionalFormatting sqref="AA10:AE10">
    <cfRule type="expression" dxfId="2484" priority="27">
      <formula>AA10&gt;0</formula>
    </cfRule>
    <cfRule type="expression" dxfId="2483" priority="28">
      <formula>AA10&lt;0</formula>
    </cfRule>
  </conditionalFormatting>
  <conditionalFormatting sqref="Z24">
    <cfRule type="expression" dxfId="2482" priority="25">
      <formula>Z24&gt;0</formula>
    </cfRule>
    <cfRule type="expression" dxfId="2481" priority="26">
      <formula>Z24&lt;0</formula>
    </cfRule>
  </conditionalFormatting>
  <conditionalFormatting sqref="AF10:AG10">
    <cfRule type="expression" dxfId="2480" priority="17">
      <formula>AF10&gt;0</formula>
    </cfRule>
    <cfRule type="expression" dxfId="2479" priority="18">
      <formula>AF10&lt;0</formula>
    </cfRule>
  </conditionalFormatting>
  <conditionalFormatting sqref="H222:I222 H225:I225 I208:I209 H211 H212:I212 H214:I214 H213 H215:H216 F211:F219 H217:I218 H219 H221 H223:H224 F221:F225">
    <cfRule type="expression" dxfId="2478" priority="15">
      <formula>F208&gt;0</formula>
    </cfRule>
    <cfRule type="expression" dxfId="2477" priority="16">
      <formula>F208&lt;0</formula>
    </cfRule>
  </conditionalFormatting>
  <conditionalFormatting sqref="F220 F207:F210">
    <cfRule type="expression" dxfId="2476" priority="13">
      <formula>F207&gt;0</formula>
    </cfRule>
    <cfRule type="expression" dxfId="2475" priority="14">
      <formula>F207&lt;0</formula>
    </cfRule>
  </conditionalFormatting>
  <conditionalFormatting sqref="H207:I207 H220 H208:H210">
    <cfRule type="expression" dxfId="2474" priority="11">
      <formula>H207&gt;0</formula>
    </cfRule>
    <cfRule type="expression" dxfId="2473" priority="12">
      <formula>H207&lt;0</formula>
    </cfRule>
  </conditionalFormatting>
  <conditionalFormatting sqref="K210:K225">
    <cfRule type="expression" dxfId="2472" priority="9">
      <formula>K210&gt;0</formula>
    </cfRule>
    <cfRule type="expression" dxfId="2471" priority="10">
      <formula>K210&lt;0</formula>
    </cfRule>
  </conditionalFormatting>
  <conditionalFormatting sqref="K31">
    <cfRule type="expression" dxfId="2470" priority="7">
      <formula>K31&gt;0</formula>
    </cfRule>
    <cfRule type="expression" dxfId="2469" priority="8">
      <formula>K31&lt;0</formula>
    </cfRule>
  </conditionalFormatting>
  <conditionalFormatting sqref="K32:K38">
    <cfRule type="expression" dxfId="2468" priority="5">
      <formula>K32&gt;0</formula>
    </cfRule>
    <cfRule type="expression" dxfId="2467" priority="6">
      <formula>K32&lt;0</formula>
    </cfRule>
  </conditionalFormatting>
  <conditionalFormatting sqref="Q7">
    <cfRule type="expression" dxfId="2466" priority="3">
      <formula>Q7&gt;0</formula>
    </cfRule>
    <cfRule type="expression" dxfId="2465" priority="4">
      <formula>Q7&lt;0</formula>
    </cfRule>
  </conditionalFormatting>
  <conditionalFormatting sqref="Q8">
    <cfRule type="expression" dxfId="2464" priority="1">
      <formula>Q8&gt;0</formula>
    </cfRule>
    <cfRule type="expression" dxfId="246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5" t="s">
        <v>78</v>
      </c>
      <c r="P18" s="885"/>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62" priority="41">
      <formula>F60&gt;0</formula>
    </cfRule>
    <cfRule type="expression" dxfId="2461" priority="42">
      <formula>F60&lt;0</formula>
    </cfRule>
  </conditionalFormatting>
  <conditionalFormatting sqref="Q7">
    <cfRule type="expression" dxfId="2460" priority="39">
      <formula>Q7&gt;0</formula>
    </cfRule>
    <cfRule type="expression" dxfId="2459" priority="40">
      <formula>Q7&lt;0</formula>
    </cfRule>
  </conditionalFormatting>
  <conditionalFormatting sqref="Q8">
    <cfRule type="expression" dxfId="2458" priority="37">
      <formula>Q8&gt;0</formula>
    </cfRule>
    <cfRule type="expression" dxfId="2457" priority="38">
      <formula>Q8&lt;0</formula>
    </cfRule>
  </conditionalFormatting>
  <conditionalFormatting sqref="F25:F29 F34:F59">
    <cfRule type="expression" dxfId="2456" priority="35">
      <formula>F25&gt;0</formula>
    </cfRule>
    <cfRule type="expression" dxfId="2455" priority="36">
      <formula>F25&lt;0</formula>
    </cfRule>
  </conditionalFormatting>
  <conditionalFormatting sqref="H25:H29 H34:H59">
    <cfRule type="expression" dxfId="2454" priority="33">
      <formula>H25&gt;0</formula>
    </cfRule>
    <cfRule type="expression" dxfId="2453" priority="34">
      <formula>H25&lt;0</formula>
    </cfRule>
  </conditionalFormatting>
  <conditionalFormatting sqref="F89:F110">
    <cfRule type="expression" dxfId="2452" priority="31">
      <formula>F89&gt;0</formula>
    </cfRule>
    <cfRule type="expression" dxfId="2451" priority="32">
      <formula>F89&lt;0</formula>
    </cfRule>
  </conditionalFormatting>
  <conditionalFormatting sqref="H89:H110">
    <cfRule type="expression" dxfId="2450" priority="29">
      <formula>H89&gt;0</formula>
    </cfRule>
    <cfRule type="expression" dxfId="2449" priority="30">
      <formula>H89&lt;0</formula>
    </cfRule>
  </conditionalFormatting>
  <conditionalFormatting sqref="Q10">
    <cfRule type="expression" dxfId="2448" priority="27">
      <formula>Q10&gt;0</formula>
    </cfRule>
    <cfRule type="expression" dxfId="2447" priority="28">
      <formula>Q10&lt;0</formula>
    </cfRule>
  </conditionalFormatting>
  <conditionalFormatting sqref="J25:J32 J34:J38">
    <cfRule type="expression" dxfId="2446" priority="25">
      <formula>J25&gt;0</formula>
    </cfRule>
    <cfRule type="expression" dxfId="2445" priority="26">
      <formula>J25&lt;0</formula>
    </cfRule>
  </conditionalFormatting>
  <conditionalFormatting sqref="K25:K30">
    <cfRule type="expression" dxfId="2444" priority="23">
      <formula>K25&gt;0</formula>
    </cfRule>
    <cfRule type="expression" dxfId="2443" priority="24">
      <formula>K25&lt;0</formula>
    </cfRule>
  </conditionalFormatting>
  <conditionalFormatting sqref="L25:L38">
    <cfRule type="expression" dxfId="2442" priority="21">
      <formula>L25&gt;0</formula>
    </cfRule>
    <cfRule type="expression" dxfId="2441" priority="22">
      <formula>L25&lt;0</formula>
    </cfRule>
  </conditionalFormatting>
  <conditionalFormatting sqref="F30:F33">
    <cfRule type="expression" dxfId="2440" priority="19">
      <formula>F30&gt;0</formula>
    </cfRule>
    <cfRule type="expression" dxfId="2439" priority="20">
      <formula>F30&lt;0</formula>
    </cfRule>
  </conditionalFormatting>
  <conditionalFormatting sqref="H30:H33">
    <cfRule type="expression" dxfId="2438" priority="17">
      <formula>H30&gt;0</formula>
    </cfRule>
    <cfRule type="expression" dxfId="2437" priority="18">
      <formula>H30&lt;0</formula>
    </cfRule>
  </conditionalFormatting>
  <conditionalFormatting sqref="L39:L44">
    <cfRule type="expression" dxfId="2436" priority="9">
      <formula>L39&gt;0</formula>
    </cfRule>
    <cfRule type="expression" dxfId="2435" priority="10">
      <formula>L39&lt;0</formula>
    </cfRule>
  </conditionalFormatting>
  <conditionalFormatting sqref="L45:L46">
    <cfRule type="expression" dxfId="2434" priority="7">
      <formula>L45&gt;0</formula>
    </cfRule>
    <cfRule type="expression" dxfId="2433" priority="8">
      <formula>L45&lt;0</formula>
    </cfRule>
  </conditionalFormatting>
  <conditionalFormatting sqref="L47">
    <cfRule type="expression" dxfId="2432" priority="5">
      <formula>L47&gt;0</formula>
    </cfRule>
    <cfRule type="expression" dxfId="2431" priority="6">
      <formula>L47&lt;0</formula>
    </cfRule>
  </conditionalFormatting>
  <conditionalFormatting sqref="L51">
    <cfRule type="expression" dxfId="2430" priority="3">
      <formula>L51&gt;0</formula>
    </cfRule>
    <cfRule type="expression" dxfId="2429" priority="4">
      <formula>L51&lt;0</formula>
    </cfRule>
  </conditionalFormatting>
  <conditionalFormatting sqref="L54">
    <cfRule type="expression" dxfId="2428" priority="1">
      <formula>L54&gt;0</formula>
    </cfRule>
    <cfRule type="expression" dxfId="24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730</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5" t="s">
        <v>78</v>
      </c>
      <c r="P20" s="885"/>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26" priority="35">
      <formula>F7&gt;0</formula>
    </cfRule>
    <cfRule type="expression" dxfId="2425" priority="36">
      <formula>F7&lt;0</formula>
    </cfRule>
  </conditionalFormatting>
  <conditionalFormatting sqref="Q8">
    <cfRule type="expression" dxfId="2424" priority="33">
      <formula>Q8&gt;0</formula>
    </cfRule>
    <cfRule type="expression" dxfId="2423" priority="34">
      <formula>Q8&lt;0</formula>
    </cfRule>
  </conditionalFormatting>
  <conditionalFormatting sqref="F31:F36">
    <cfRule type="expression" dxfId="2422" priority="31">
      <formula>F31&gt;0</formula>
    </cfRule>
    <cfRule type="expression" dxfId="2421" priority="32">
      <formula>F31&lt;0</formula>
    </cfRule>
  </conditionalFormatting>
  <conditionalFormatting sqref="H31:H36">
    <cfRule type="expression" dxfId="2420" priority="29">
      <formula>H31&gt;0</formula>
    </cfRule>
    <cfRule type="expression" dxfId="2419" priority="30">
      <formula>H31&lt;0</formula>
    </cfRule>
  </conditionalFormatting>
  <conditionalFormatting sqref="F99:F120">
    <cfRule type="expression" dxfId="2418" priority="27">
      <formula>F99&gt;0</formula>
    </cfRule>
    <cfRule type="expression" dxfId="2417" priority="28">
      <formula>F99&lt;0</formula>
    </cfRule>
  </conditionalFormatting>
  <conditionalFormatting sqref="H99:H120">
    <cfRule type="expression" dxfId="2416" priority="25">
      <formula>H99&gt;0</formula>
    </cfRule>
    <cfRule type="expression" dxfId="2415" priority="26">
      <formula>H99&lt;0</formula>
    </cfRule>
  </conditionalFormatting>
  <conditionalFormatting sqref="Q10">
    <cfRule type="expression" dxfId="2414" priority="23">
      <formula>Q10&gt;0</formula>
    </cfRule>
    <cfRule type="expression" dxfId="2413" priority="24">
      <formula>Q10&lt;0</formula>
    </cfRule>
  </conditionalFormatting>
  <conditionalFormatting sqref="J31:J71">
    <cfRule type="expression" dxfId="2412" priority="21">
      <formula>J31&gt;0</formula>
    </cfRule>
    <cfRule type="expression" dxfId="2411" priority="22">
      <formula>J31&lt;0</formula>
    </cfRule>
  </conditionalFormatting>
  <conditionalFormatting sqref="K31:K44">
    <cfRule type="expression" dxfId="2410" priority="19">
      <formula>K31&gt;0</formula>
    </cfRule>
    <cfRule type="expression" dxfId="2409" priority="20">
      <formula>K31&lt;0</formula>
    </cfRule>
  </conditionalFormatting>
  <conditionalFormatting sqref="L31:L44">
    <cfRule type="expression" dxfId="2408" priority="17">
      <formula>L31&gt;0</formula>
    </cfRule>
    <cfRule type="expression" dxfId="240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06" priority="15">
      <formula>F37&gt;0</formula>
    </cfRule>
    <cfRule type="expression" dxfId="2405" priority="16">
      <formula>F37&lt;0</formula>
    </cfRule>
  </conditionalFormatting>
  <conditionalFormatting sqref="H37:H39">
    <cfRule type="expression" dxfId="2404" priority="13">
      <formula>H37&gt;0</formula>
    </cfRule>
    <cfRule type="expression" dxfId="2403" priority="14">
      <formula>H37&lt;0</formula>
    </cfRule>
  </conditionalFormatting>
  <conditionalFormatting sqref="H72 F72">
    <cfRule type="expression" dxfId="2402" priority="7">
      <formula>F72&gt;0</formula>
    </cfRule>
    <cfRule type="expression" dxfId="2401" priority="8">
      <formula>F72&lt;0</formula>
    </cfRule>
  </conditionalFormatting>
  <conditionalFormatting sqref="F69:F71 H69:H71">
    <cfRule type="expression" dxfId="2400" priority="3">
      <formula>F69&gt;0</formula>
    </cfRule>
    <cfRule type="expression" dxfId="2399" priority="4">
      <formula>F69&lt;0</formula>
    </cfRule>
  </conditionalFormatting>
  <conditionalFormatting sqref="J72">
    <cfRule type="expression" dxfId="2398" priority="1">
      <formula>J72&gt;0</formula>
    </cfRule>
    <cfRule type="expression" dxfId="239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66.27</v>
      </c>
      <c r="R4" s="416">
        <v>-3.3999999999999998E-3</v>
      </c>
      <c r="W4" s="131"/>
    </row>
    <row r="5" spans="1:23" x14ac:dyDescent="0.25">
      <c r="B5" s="69"/>
      <c r="C5" s="4"/>
      <c r="D5" s="3"/>
      <c r="E5" s="3"/>
      <c r="F5" s="3"/>
      <c r="G5" s="69"/>
      <c r="H5" s="158"/>
      <c r="I5" s="3"/>
      <c r="J5" s="3"/>
      <c r="K5" s="3"/>
      <c r="L5" s="4"/>
      <c r="M5" s="4"/>
      <c r="O5" s="11" t="s">
        <v>67</v>
      </c>
      <c r="Q5" s="3">
        <f>Q4*Q2</f>
        <v>6627</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2471.4999999999927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1430.7799999999988</v>
      </c>
      <c r="T8" s="1"/>
      <c r="U8" t="s">
        <v>745</v>
      </c>
      <c r="W8" s="131"/>
    </row>
    <row r="9" spans="1:23" x14ac:dyDescent="0.25">
      <c r="G9" s="4"/>
      <c r="H9" s="158"/>
      <c r="I9" s="3"/>
      <c r="J9" s="3"/>
      <c r="K9" s="3"/>
      <c r="L9" s="4"/>
      <c r="M9" s="4"/>
      <c r="O9" s="11" t="s">
        <v>202</v>
      </c>
      <c r="Q9" s="131">
        <f>IF(Q2=0, 0, Q8/Q6)</f>
        <v>0.27535015838436372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19.37719298245614</v>
      </c>
      <c r="U13" t="s">
        <v>796</v>
      </c>
      <c r="W13" s="131"/>
    </row>
    <row r="14" spans="1:23" x14ac:dyDescent="0.25">
      <c r="H14" s="67"/>
      <c r="U14" t="s">
        <v>798</v>
      </c>
      <c r="W14" s="131"/>
    </row>
    <row r="15" spans="1:23" x14ac:dyDescent="0.25">
      <c r="H15" s="67"/>
      <c r="W15" s="131"/>
    </row>
    <row r="16" spans="1:23" ht="20.25" thickBot="1" x14ac:dyDescent="0.35">
      <c r="H16" s="67"/>
      <c r="O16" s="885" t="s">
        <v>78</v>
      </c>
      <c r="P16" s="885"/>
      <c r="T16" s="1">
        <v>43151</v>
      </c>
      <c r="U16" t="s">
        <v>82</v>
      </c>
      <c r="W16" s="131"/>
    </row>
    <row r="17" spans="1:23" ht="15.75" thickTop="1" x14ac:dyDescent="0.25">
      <c r="O17" s="78">
        <v>1.1000000000000001</v>
      </c>
      <c r="P17" s="78">
        <f>O17*$Q$4</f>
        <v>72.897000000000006</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72.234300000000005</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71.571600000000004</v>
      </c>
      <c r="Q19" s="2"/>
      <c r="T19" s="1">
        <v>43228</v>
      </c>
      <c r="U19" t="s">
        <v>82</v>
      </c>
      <c r="W19" s="131"/>
    </row>
    <row r="20" spans="1:23" x14ac:dyDescent="0.25">
      <c r="O20" s="78">
        <v>1.07</v>
      </c>
      <c r="P20" s="78">
        <f t="shared" si="0"/>
        <v>70.908900000000003</v>
      </c>
      <c r="Q20" s="2"/>
      <c r="W20" s="131"/>
    </row>
    <row r="21" spans="1:23" x14ac:dyDescent="0.25">
      <c r="O21" s="78">
        <v>1.06</v>
      </c>
      <c r="P21" s="78">
        <f t="shared" si="0"/>
        <v>70.246200000000002</v>
      </c>
      <c r="Q21" s="2"/>
      <c r="T21" s="1">
        <v>43283</v>
      </c>
      <c r="U21" t="s">
        <v>1072</v>
      </c>
      <c r="W21" s="131"/>
    </row>
    <row r="22" spans="1:23" x14ac:dyDescent="0.25">
      <c r="O22" s="78">
        <v>1.05</v>
      </c>
      <c r="P22" s="78">
        <f t="shared" si="0"/>
        <v>69.583500000000001</v>
      </c>
      <c r="Q22" s="2"/>
      <c r="W22" s="131"/>
    </row>
    <row r="23" spans="1:23" x14ac:dyDescent="0.25">
      <c r="O23" s="78">
        <v>1.04</v>
      </c>
      <c r="P23" s="78">
        <f t="shared" si="0"/>
        <v>68.9208</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68.258099999999999</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67.595399999999998</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66.932699999999997</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66.27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65.607299999999995</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64.944599999999994</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64.281899999999993</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63.619199999999992</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62.956499999999991</v>
      </c>
      <c r="W32" s="131"/>
    </row>
    <row r="33" spans="1:23" x14ac:dyDescent="0.25">
      <c r="A33" s="4"/>
      <c r="B33" s="161"/>
      <c r="C33" s="10"/>
      <c r="D33" s="39"/>
      <c r="E33" s="39"/>
      <c r="F33" s="39"/>
      <c r="G33" s="39"/>
      <c r="H33" s="175"/>
      <c r="I33" s="39"/>
      <c r="J33" s="39"/>
      <c r="K33" s="39"/>
      <c r="L33" s="39"/>
      <c r="M33" s="39"/>
      <c r="O33" s="78">
        <v>0.94</v>
      </c>
      <c r="P33" s="78">
        <f t="shared" si="0"/>
        <v>62.29379999999999</v>
      </c>
      <c r="W33" s="131"/>
    </row>
    <row r="34" spans="1:23" x14ac:dyDescent="0.25">
      <c r="A34" s="4"/>
      <c r="B34" s="161"/>
      <c r="C34" s="10"/>
      <c r="D34" s="39"/>
      <c r="E34" s="39"/>
      <c r="F34" s="39"/>
      <c r="G34" s="39"/>
      <c r="H34" s="175"/>
      <c r="I34" s="39"/>
      <c r="J34" s="39"/>
      <c r="K34" s="39"/>
      <c r="L34" s="39"/>
      <c r="M34" s="39"/>
      <c r="O34" s="78">
        <v>0.93</v>
      </c>
      <c r="P34" s="78">
        <f t="shared" si="0"/>
        <v>61.631099999999996</v>
      </c>
      <c r="W34" s="131"/>
    </row>
    <row r="35" spans="1:23" x14ac:dyDescent="0.25">
      <c r="A35" s="4"/>
      <c r="B35" s="161"/>
      <c r="C35" s="10"/>
      <c r="D35" s="39"/>
      <c r="E35" s="39"/>
      <c r="F35" s="39"/>
      <c r="G35" s="39"/>
      <c r="H35" s="175"/>
      <c r="I35" s="39"/>
      <c r="J35" s="39"/>
      <c r="K35" s="39"/>
      <c r="L35" s="39"/>
      <c r="M35" s="39"/>
      <c r="O35" s="78">
        <v>0.92</v>
      </c>
      <c r="P35" s="78">
        <f t="shared" si="0"/>
        <v>60.968399999999995</v>
      </c>
      <c r="W35" s="131"/>
    </row>
    <row r="36" spans="1:23" x14ac:dyDescent="0.25">
      <c r="A36" s="4"/>
      <c r="B36" s="161"/>
      <c r="C36" s="10"/>
      <c r="D36" s="39"/>
      <c r="E36" s="39"/>
      <c r="F36" s="39"/>
      <c r="G36" s="39"/>
      <c r="H36" s="175"/>
      <c r="I36" s="39"/>
      <c r="J36" s="39"/>
      <c r="K36" s="39"/>
      <c r="L36" s="39"/>
      <c r="M36" s="39"/>
      <c r="O36" s="78">
        <v>0.91</v>
      </c>
      <c r="P36" s="78">
        <f t="shared" si="0"/>
        <v>60.305700000000002</v>
      </c>
      <c r="W36" s="131"/>
    </row>
    <row r="37" spans="1:23" x14ac:dyDescent="0.25">
      <c r="A37" s="4"/>
      <c r="B37" s="161"/>
      <c r="C37" s="10"/>
      <c r="D37" s="39"/>
      <c r="E37" s="39"/>
      <c r="F37" s="39"/>
      <c r="G37" s="39"/>
      <c r="H37" s="175"/>
      <c r="I37" s="39"/>
      <c r="J37" s="39"/>
      <c r="K37" s="39"/>
      <c r="L37" s="39"/>
      <c r="M37" s="39"/>
      <c r="O37" s="78">
        <v>0.9</v>
      </c>
      <c r="P37" s="78">
        <f t="shared" si="0"/>
        <v>59.643000000000001</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96" priority="71">
      <formula>Q7&gt;0</formula>
    </cfRule>
    <cfRule type="expression" dxfId="2395" priority="72">
      <formula>Q7&lt;0</formula>
    </cfRule>
  </conditionalFormatting>
  <conditionalFormatting sqref="Q8">
    <cfRule type="expression" dxfId="2394" priority="69">
      <formula>Q8&gt;0</formula>
    </cfRule>
    <cfRule type="expression" dxfId="2393" priority="70">
      <formula>Q8&lt;0</formula>
    </cfRule>
  </conditionalFormatting>
  <conditionalFormatting sqref="F27 F29 F33:F38">
    <cfRule type="expression" dxfId="2392" priority="67">
      <formula>F27&gt;0</formula>
    </cfRule>
    <cfRule type="expression" dxfId="2391" priority="68">
      <formula>F27&lt;0</formula>
    </cfRule>
  </conditionalFormatting>
  <conditionalFormatting sqref="H29:H38">
    <cfRule type="expression" dxfId="2390" priority="65">
      <formula>H29&gt;0</formula>
    </cfRule>
    <cfRule type="expression" dxfId="2389" priority="66">
      <formula>H29&lt;0</formula>
    </cfRule>
  </conditionalFormatting>
  <conditionalFormatting sqref="H25:H27">
    <cfRule type="expression" dxfId="2388" priority="45">
      <formula>H25&gt;0</formula>
    </cfRule>
    <cfRule type="expression" dxfId="2387" priority="46">
      <formula>H25&lt;0</formula>
    </cfRule>
  </conditionalFormatting>
  <conditionalFormatting sqref="Q10">
    <cfRule type="expression" dxfId="2386" priority="59">
      <formula>Q10&gt;0</formula>
    </cfRule>
    <cfRule type="expression" dxfId="2385" priority="60">
      <formula>Q10&lt;0</formula>
    </cfRule>
  </conditionalFormatting>
  <conditionalFormatting sqref="F25:F26">
    <cfRule type="expression" dxfId="2384" priority="47">
      <formula>F25&gt;0</formula>
    </cfRule>
    <cfRule type="expression" dxfId="2383" priority="48">
      <formula>F25&lt;0</formula>
    </cfRule>
  </conditionalFormatting>
  <conditionalFormatting sqref="J65:K72">
    <cfRule type="expression" dxfId="2382" priority="41">
      <formula>J65&gt;0</formula>
    </cfRule>
    <cfRule type="expression" dxfId="2381" priority="42">
      <formula>J65&lt;0</formula>
    </cfRule>
  </conditionalFormatting>
  <conditionalFormatting sqref="F65:F83 F89">
    <cfRule type="expression" dxfId="2380" priority="39">
      <formula>F65&gt;0</formula>
    </cfRule>
    <cfRule type="expression" dxfId="2379" priority="40">
      <formula>F65&lt;0</formula>
    </cfRule>
  </conditionalFormatting>
  <conditionalFormatting sqref="H65:H83 H89">
    <cfRule type="expression" dxfId="2378" priority="37">
      <formula>H65&gt;0</formula>
    </cfRule>
    <cfRule type="expression" dxfId="2377" priority="38">
      <formula>H65&lt;0</formula>
    </cfRule>
  </conditionalFormatting>
  <conditionalFormatting sqref="J76:J78">
    <cfRule type="expression" dxfId="2376" priority="35">
      <formula>J76&gt;0</formula>
    </cfRule>
    <cfRule type="expression" dxfId="2375" priority="36">
      <formula>J76&lt;0</formula>
    </cfRule>
  </conditionalFormatting>
  <conditionalFormatting sqref="K76:K78">
    <cfRule type="expression" dxfId="2374" priority="33">
      <formula>K76&gt;0</formula>
    </cfRule>
    <cfRule type="expression" dxfId="2373" priority="34">
      <formula>K76&lt;0</formula>
    </cfRule>
  </conditionalFormatting>
  <conditionalFormatting sqref="L65:L78">
    <cfRule type="expression" dxfId="2372" priority="31">
      <formula>L65&gt;0</formula>
    </cfRule>
    <cfRule type="expression" dxfId="2371" priority="32">
      <formula>L65&lt;0</formula>
    </cfRule>
  </conditionalFormatting>
  <conditionalFormatting sqref="F84:F88">
    <cfRule type="expression" dxfId="2370" priority="29">
      <formula>F84&gt;0</formula>
    </cfRule>
    <cfRule type="expression" dxfId="2369" priority="30">
      <formula>F84&lt;0</formula>
    </cfRule>
  </conditionalFormatting>
  <conditionalFormatting sqref="H84:H88">
    <cfRule type="expression" dxfId="2368" priority="27">
      <formula>H84&gt;0</formula>
    </cfRule>
    <cfRule type="expression" dxfId="2367" priority="28">
      <formula>H84&lt;0</formula>
    </cfRule>
  </conditionalFormatting>
  <conditionalFormatting sqref="M65:M78">
    <cfRule type="expression" dxfId="2366" priority="25">
      <formula>M65&gt;0</formula>
    </cfRule>
    <cfRule type="expression" dxfId="2365" priority="26">
      <formula>M65&lt;0</formula>
    </cfRule>
  </conditionalFormatting>
  <conditionalFormatting sqref="M26:M31">
    <cfRule type="expression" dxfId="2364" priority="23">
      <formula>M26&gt;0</formula>
    </cfRule>
    <cfRule type="expression" dxfId="2363" priority="24">
      <formula>M26&lt;0</formula>
    </cfRule>
  </conditionalFormatting>
  <conditionalFormatting sqref="F93:F105">
    <cfRule type="expression" dxfId="2362" priority="21">
      <formula>F93&gt;0</formula>
    </cfRule>
    <cfRule type="expression" dxfId="2361" priority="22">
      <formula>F93&lt;0</formula>
    </cfRule>
  </conditionalFormatting>
  <conditionalFormatting sqref="H93:H105">
    <cfRule type="expression" dxfId="2360" priority="19">
      <formula>H93&gt;0</formula>
    </cfRule>
    <cfRule type="expression" dxfId="2359" priority="20">
      <formula>H93&lt;0</formula>
    </cfRule>
  </conditionalFormatting>
  <conditionalFormatting sqref="H92">
    <cfRule type="expression" dxfId="2358" priority="15">
      <formula>H92&gt;0</formula>
    </cfRule>
    <cfRule type="expression" dxfId="2357" priority="16">
      <formula>H92&lt;0</formula>
    </cfRule>
  </conditionalFormatting>
  <conditionalFormatting sqref="F92">
    <cfRule type="expression" dxfId="2356" priority="17">
      <formula>F92&gt;0</formula>
    </cfRule>
    <cfRule type="expression" dxfId="2355" priority="18">
      <formula>F92&lt;0</formula>
    </cfRule>
  </conditionalFormatting>
  <conditionalFormatting sqref="M93:M98">
    <cfRule type="expression" dxfId="2354" priority="13">
      <formula>M93&gt;0</formula>
    </cfRule>
    <cfRule type="expression" dxfId="2353" priority="14">
      <formula>M93&lt;0</formula>
    </cfRule>
  </conditionalFormatting>
  <conditionalFormatting sqref="K25:K27">
    <cfRule type="expression" dxfId="2352" priority="11">
      <formula>K25&gt;0</formula>
    </cfRule>
    <cfRule type="expression" dxfId="2351" priority="12">
      <formula>K25&lt;0</formula>
    </cfRule>
  </conditionalFormatting>
  <conditionalFormatting sqref="K28">
    <cfRule type="expression" dxfId="2350" priority="9">
      <formula>K28&gt;0</formula>
    </cfRule>
    <cfRule type="expression" dxfId="2349" priority="10">
      <formula>K28&lt;0</formula>
    </cfRule>
  </conditionalFormatting>
  <conditionalFormatting sqref="H28">
    <cfRule type="expression" dxfId="2348" priority="5">
      <formula>H28&gt;0</formula>
    </cfRule>
    <cfRule type="expression" dxfId="2347" priority="6">
      <formula>H28&lt;0</formula>
    </cfRule>
  </conditionalFormatting>
  <conditionalFormatting sqref="F28">
    <cfRule type="expression" dxfId="2346" priority="7">
      <formula>F28&gt;0</formula>
    </cfRule>
    <cfRule type="expression" dxfId="2345" priority="8">
      <formula>F28&lt;0</formula>
    </cfRule>
  </conditionalFormatting>
  <conditionalFormatting sqref="K29:K32">
    <cfRule type="expression" dxfId="2344" priority="3">
      <formula>K29&gt;0</formula>
    </cfRule>
    <cfRule type="expression" dxfId="2343" priority="4">
      <formula>K29&lt;0</formula>
    </cfRule>
  </conditionalFormatting>
  <conditionalFormatting sqref="F30:F32">
    <cfRule type="expression" dxfId="2342" priority="1">
      <formula>F30&gt;0</formula>
    </cfRule>
    <cfRule type="expression" dxfId="234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5" t="s">
        <v>78</v>
      </c>
      <c r="P40" s="885"/>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40" priority="41">
      <formula>F7&gt;0</formula>
    </cfRule>
    <cfRule type="expression" dxfId="2339" priority="42">
      <formula>F7&lt;0</formula>
    </cfRule>
  </conditionalFormatting>
  <conditionalFormatting sqref="Q8">
    <cfRule type="expression" dxfId="2338" priority="39">
      <formula>Q8&gt;0</formula>
    </cfRule>
    <cfRule type="expression" dxfId="2337" priority="40">
      <formula>Q8&lt;0</formula>
    </cfRule>
  </conditionalFormatting>
  <conditionalFormatting sqref="Q10">
    <cfRule type="expression" dxfId="2336" priority="33">
      <formula>Q10&gt;0</formula>
    </cfRule>
    <cfRule type="expression" dxfId="2335" priority="34">
      <formula>Q10&lt;0</formula>
    </cfRule>
  </conditionalFormatting>
  <conditionalFormatting sqref="J27:J35">
    <cfRule type="expression" dxfId="2334" priority="31">
      <formula>J27&gt;0</formula>
    </cfRule>
    <cfRule type="expression" dxfId="2333" priority="32">
      <formula>J27&lt;0</formula>
    </cfRule>
  </conditionalFormatting>
  <conditionalFormatting sqref="K27:K38">
    <cfRule type="expression" dxfId="2332" priority="29">
      <formula>K27&gt;0</formula>
    </cfRule>
    <cfRule type="expression" dxfId="2331" priority="30">
      <formula>K27&lt;0</formula>
    </cfRule>
  </conditionalFormatting>
  <conditionalFormatting sqref="L27:L38">
    <cfRule type="expression" dxfId="2330" priority="27">
      <formula>L27&gt;0</formula>
    </cfRule>
    <cfRule type="expression" dxfId="2329" priority="28">
      <formula>L27&lt;0</formula>
    </cfRule>
  </conditionalFormatting>
  <conditionalFormatting sqref="F95:F116">
    <cfRule type="expression" dxfId="2328" priority="25">
      <formula>F95&gt;0</formula>
    </cfRule>
    <cfRule type="expression" dxfId="2327" priority="26">
      <formula>F95&lt;0</formula>
    </cfRule>
  </conditionalFormatting>
  <conditionalFormatting sqref="H95:H116">
    <cfRule type="expression" dxfId="2326" priority="23">
      <formula>H95&gt;0</formula>
    </cfRule>
    <cfRule type="expression" dxfId="2325" priority="24">
      <formula>H95&lt;0</formula>
    </cfRule>
  </conditionalFormatting>
  <conditionalFormatting sqref="J95:J108">
    <cfRule type="expression" dxfId="2324" priority="21">
      <formula>J95&gt;0</formula>
    </cfRule>
    <cfRule type="expression" dxfId="2323" priority="22">
      <formula>J95&lt;0</formula>
    </cfRule>
  </conditionalFormatting>
  <conditionalFormatting sqref="K95:K108">
    <cfRule type="expression" dxfId="2322" priority="19">
      <formula>K95&gt;0</formula>
    </cfRule>
    <cfRule type="expression" dxfId="2321" priority="20">
      <formula>K95&lt;0</formula>
    </cfRule>
  </conditionalFormatting>
  <conditionalFormatting sqref="L95:L108">
    <cfRule type="expression" dxfId="2320" priority="17">
      <formula>L95&gt;0</formula>
    </cfRule>
    <cfRule type="expression" dxfId="2319" priority="18">
      <formula>L95&lt;0</formula>
    </cfRule>
  </conditionalFormatting>
  <conditionalFormatting sqref="F29">
    <cfRule type="expression" dxfId="2318" priority="15">
      <formula>F29&gt;0</formula>
    </cfRule>
    <cfRule type="expression" dxfId="2317" priority="16">
      <formula>F29&lt;0</formula>
    </cfRule>
  </conditionalFormatting>
  <conditionalFormatting sqref="H29">
    <cfRule type="expression" dxfId="2316" priority="13">
      <formula>H29&gt;0</formula>
    </cfRule>
    <cfRule type="expression" dxfId="2315" priority="14">
      <formula>H29&lt;0</formula>
    </cfRule>
  </conditionalFormatting>
  <conditionalFormatting sqref="F25:F28 H25:H28">
    <cfRule type="expression" dxfId="2314" priority="9">
      <formula>F25&gt;0</formula>
    </cfRule>
    <cfRule type="expression" dxfId="2313" priority="10">
      <formula>F25&lt;0</formula>
    </cfRule>
  </conditionalFormatting>
  <conditionalFormatting sqref="H67:H68 F67:F68">
    <cfRule type="expression" dxfId="2312" priority="7">
      <formula>F67&gt;0</formula>
    </cfRule>
    <cfRule type="expression" dxfId="2311" priority="8">
      <formula>F67&lt;0</formula>
    </cfRule>
  </conditionalFormatting>
  <conditionalFormatting sqref="H65:H66 F65:F66">
    <cfRule type="expression" dxfId="2310" priority="5">
      <formula>F65&gt;0</formula>
    </cfRule>
    <cfRule type="expression" dxfId="2309" priority="6">
      <formula>F65&lt;0</formula>
    </cfRule>
  </conditionalFormatting>
  <conditionalFormatting sqref="H64 F64">
    <cfRule type="expression" dxfId="2308" priority="3">
      <formula>F64&gt;0</formula>
    </cfRule>
    <cfRule type="expression" dxfId="2307" priority="4">
      <formula>F64&lt;0</formula>
    </cfRule>
  </conditionalFormatting>
  <conditionalFormatting sqref="L67">
    <cfRule type="expression" dxfId="2306" priority="1">
      <formula>L67&gt;0</formula>
    </cfRule>
    <cfRule type="expression" dxfId="230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04" priority="61">
      <formula>F47&gt;0</formula>
    </cfRule>
    <cfRule type="expression" dxfId="2303" priority="62">
      <formula>F47&lt;0</formula>
    </cfRule>
  </conditionalFormatting>
  <conditionalFormatting sqref="Q7">
    <cfRule type="expression" dxfId="2302" priority="59">
      <formula>Q7&gt;0</formula>
    </cfRule>
    <cfRule type="expression" dxfId="2301" priority="60">
      <formula>Q7&lt;0</formula>
    </cfRule>
  </conditionalFormatting>
  <conditionalFormatting sqref="Q8">
    <cfRule type="expression" dxfId="2300" priority="57">
      <formula>Q8&gt;0</formula>
    </cfRule>
    <cfRule type="expression" dxfId="2299" priority="58">
      <formula>Q8&lt;0</formula>
    </cfRule>
  </conditionalFormatting>
  <conditionalFormatting sqref="F30:F31 F33:F46">
    <cfRule type="expression" dxfId="2298" priority="55">
      <formula>F30&gt;0</formula>
    </cfRule>
    <cfRule type="expression" dxfId="2297" priority="56">
      <formula>F30&lt;0</formula>
    </cfRule>
  </conditionalFormatting>
  <conditionalFormatting sqref="H30:H31 H33:H46">
    <cfRule type="expression" dxfId="2296" priority="53">
      <formula>H30&gt;0</formula>
    </cfRule>
    <cfRule type="expression" dxfId="2295" priority="54">
      <formula>H30&lt;0</formula>
    </cfRule>
  </conditionalFormatting>
  <conditionalFormatting sqref="Q10">
    <cfRule type="expression" dxfId="2294" priority="51">
      <formula>Q10&gt;0</formula>
    </cfRule>
    <cfRule type="expression" dxfId="2293" priority="52">
      <formula>Q10&lt;0</formula>
    </cfRule>
  </conditionalFormatting>
  <conditionalFormatting sqref="J29:J38">
    <cfRule type="expression" dxfId="2292" priority="49">
      <formula>J29&gt;0</formula>
    </cfRule>
    <cfRule type="expression" dxfId="2291" priority="50">
      <formula>J29&lt;0</formula>
    </cfRule>
  </conditionalFormatting>
  <conditionalFormatting sqref="K26:K38">
    <cfRule type="expression" dxfId="2290" priority="47">
      <formula>K26&gt;0</formula>
    </cfRule>
    <cfRule type="expression" dxfId="2289" priority="48">
      <formula>K26&lt;0</formula>
    </cfRule>
  </conditionalFormatting>
  <conditionalFormatting sqref="L25 L38">
    <cfRule type="expression" dxfId="2288" priority="45">
      <formula>L25&gt;0</formula>
    </cfRule>
    <cfRule type="expression" dxfId="2287" priority="46">
      <formula>L25&lt;0</formula>
    </cfRule>
  </conditionalFormatting>
  <conditionalFormatting sqref="F95:F110">
    <cfRule type="expression" dxfId="2286" priority="43">
      <formula>F95&gt;0</formula>
    </cfRule>
    <cfRule type="expression" dxfId="2285" priority="44">
      <formula>F95&lt;0</formula>
    </cfRule>
  </conditionalFormatting>
  <conditionalFormatting sqref="H95:H110">
    <cfRule type="expression" dxfId="2284" priority="41">
      <formula>H95&gt;0</formula>
    </cfRule>
    <cfRule type="expression" dxfId="2283" priority="42">
      <formula>H95&lt;0</formula>
    </cfRule>
  </conditionalFormatting>
  <conditionalFormatting sqref="J95:J102">
    <cfRule type="expression" dxfId="2282" priority="39">
      <formula>J95&gt;0</formula>
    </cfRule>
    <cfRule type="expression" dxfId="2281" priority="40">
      <formula>J95&lt;0</formula>
    </cfRule>
  </conditionalFormatting>
  <conditionalFormatting sqref="K95:K102">
    <cfRule type="expression" dxfId="2280" priority="37">
      <formula>K95&gt;0</formula>
    </cfRule>
    <cfRule type="expression" dxfId="2279" priority="38">
      <formula>K95&lt;0</formula>
    </cfRule>
  </conditionalFormatting>
  <conditionalFormatting sqref="L95:L102">
    <cfRule type="expression" dxfId="2278" priority="35">
      <formula>L95&gt;0</formula>
    </cfRule>
    <cfRule type="expression" dxfId="2277" priority="36">
      <formula>L95&lt;0</formula>
    </cfRule>
  </conditionalFormatting>
  <conditionalFormatting sqref="F29">
    <cfRule type="expression" dxfId="2276" priority="33">
      <formula>F29&gt;0</formula>
    </cfRule>
    <cfRule type="expression" dxfId="2275" priority="34">
      <formula>F29&lt;0</formula>
    </cfRule>
  </conditionalFormatting>
  <conditionalFormatting sqref="H29">
    <cfRule type="expression" dxfId="2274" priority="31">
      <formula>H29&gt;0</formula>
    </cfRule>
    <cfRule type="expression" dxfId="2273" priority="32">
      <formula>H29&lt;0</formula>
    </cfRule>
  </conditionalFormatting>
  <conditionalFormatting sqref="F32">
    <cfRule type="expression" dxfId="2272" priority="25">
      <formula>F32&gt;0</formula>
    </cfRule>
    <cfRule type="expression" dxfId="2271" priority="26">
      <formula>F32&lt;0</formula>
    </cfRule>
  </conditionalFormatting>
  <conditionalFormatting sqref="H32">
    <cfRule type="expression" dxfId="2270" priority="23">
      <formula>H32&gt;0</formula>
    </cfRule>
    <cfRule type="expression" dxfId="2269" priority="24">
      <formula>H32&lt;0</formula>
    </cfRule>
  </conditionalFormatting>
  <conditionalFormatting sqref="F94">
    <cfRule type="expression" dxfId="2268" priority="21">
      <formula>F94&gt;0</formula>
    </cfRule>
    <cfRule type="expression" dxfId="2267" priority="22">
      <formula>F94&lt;0</formula>
    </cfRule>
  </conditionalFormatting>
  <conditionalFormatting sqref="H94">
    <cfRule type="expression" dxfId="2266" priority="19">
      <formula>H94&gt;0</formula>
    </cfRule>
    <cfRule type="expression" dxfId="2265" priority="20">
      <formula>H94&lt;0</formula>
    </cfRule>
  </conditionalFormatting>
  <conditionalFormatting sqref="J89:J94">
    <cfRule type="expression" dxfId="2264" priority="17">
      <formula>J89&gt;0</formula>
    </cfRule>
    <cfRule type="expression" dxfId="2263" priority="18">
      <formula>J89&lt;0</formula>
    </cfRule>
  </conditionalFormatting>
  <conditionalFormatting sqref="K89:K94">
    <cfRule type="expression" dxfId="2262" priority="15">
      <formula>K89&gt;0</formula>
    </cfRule>
    <cfRule type="expression" dxfId="2261" priority="16">
      <formula>K89&lt;0</formula>
    </cfRule>
  </conditionalFormatting>
  <conditionalFormatting sqref="L89">
    <cfRule type="expression" dxfId="2260" priority="13">
      <formula>L89&gt;0</formula>
    </cfRule>
    <cfRule type="expression" dxfId="2259" priority="14">
      <formula>L89&lt;0</formula>
    </cfRule>
  </conditionalFormatting>
  <conditionalFormatting sqref="F89:F93">
    <cfRule type="expression" dxfId="2258" priority="11">
      <formula>F89&gt;0</formula>
    </cfRule>
    <cfRule type="expression" dxfId="2257" priority="12">
      <formula>F89&lt;0</formula>
    </cfRule>
  </conditionalFormatting>
  <conditionalFormatting sqref="H89:H93">
    <cfRule type="expression" dxfId="2256" priority="9">
      <formula>H89&gt;0</formula>
    </cfRule>
    <cfRule type="expression" dxfId="2255" priority="10">
      <formula>H89&lt;0</formula>
    </cfRule>
  </conditionalFormatting>
  <conditionalFormatting sqref="J25:J28">
    <cfRule type="expression" dxfId="2254" priority="7">
      <formula>J25&gt;0</formula>
    </cfRule>
    <cfRule type="expression" dxfId="2253" priority="8">
      <formula>J25&lt;0</formula>
    </cfRule>
  </conditionalFormatting>
  <conditionalFormatting sqref="K25">
    <cfRule type="expression" dxfId="2252" priority="5">
      <formula>K25&gt;0</formula>
    </cfRule>
    <cfRule type="expression" dxfId="2251" priority="6">
      <formula>K25&lt;0</formula>
    </cfRule>
  </conditionalFormatting>
  <conditionalFormatting sqref="F25:F28">
    <cfRule type="expression" dxfId="2250" priority="3">
      <formula>F25&gt;0</formula>
    </cfRule>
    <cfRule type="expression" dxfId="2249" priority="4">
      <formula>F25&lt;0</formula>
    </cfRule>
  </conditionalFormatting>
  <conditionalFormatting sqref="H25:H28">
    <cfRule type="expression" dxfId="2248" priority="1">
      <formula>H25&gt;0</formula>
    </cfRule>
    <cfRule type="expression" dxfId="224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46" priority="37">
      <formula>F47&gt;0</formula>
    </cfRule>
    <cfRule type="expression" dxfId="2245" priority="38">
      <formula>F47&lt;0</formula>
    </cfRule>
  </conditionalFormatting>
  <conditionalFormatting sqref="Q7">
    <cfRule type="expression" dxfId="2244" priority="35">
      <formula>Q7&gt;0</formula>
    </cfRule>
    <cfRule type="expression" dxfId="2243" priority="36">
      <formula>Q7&lt;0</formula>
    </cfRule>
  </conditionalFormatting>
  <conditionalFormatting sqref="Q8">
    <cfRule type="expression" dxfId="2242" priority="33">
      <formula>Q8&gt;0</formula>
    </cfRule>
    <cfRule type="expression" dxfId="2241" priority="34">
      <formula>Q8&lt;0</formula>
    </cfRule>
  </conditionalFormatting>
  <conditionalFormatting sqref="F30:F46">
    <cfRule type="expression" dxfId="2240" priority="31">
      <formula>F30&gt;0</formula>
    </cfRule>
    <cfRule type="expression" dxfId="2239" priority="32">
      <formula>F30&lt;0</formula>
    </cfRule>
  </conditionalFormatting>
  <conditionalFormatting sqref="H30:H46">
    <cfRule type="expression" dxfId="2238" priority="29">
      <formula>H30&gt;0</formula>
    </cfRule>
    <cfRule type="expression" dxfId="2237" priority="30">
      <formula>H30&lt;0</formula>
    </cfRule>
  </conditionalFormatting>
  <conditionalFormatting sqref="Q10">
    <cfRule type="expression" dxfId="2236" priority="27">
      <formula>Q10&gt;0</formula>
    </cfRule>
    <cfRule type="expression" dxfId="2235" priority="28">
      <formula>Q10&lt;0</formula>
    </cfRule>
  </conditionalFormatting>
  <conditionalFormatting sqref="J25:J38">
    <cfRule type="expression" dxfId="2234" priority="25">
      <formula>J25&gt;0</formula>
    </cfRule>
    <cfRule type="expression" dxfId="2233" priority="26">
      <formula>J25&lt;0</formula>
    </cfRule>
  </conditionalFormatting>
  <conditionalFormatting sqref="K25:K38">
    <cfRule type="expression" dxfId="2232" priority="23">
      <formula>K25&gt;0</formula>
    </cfRule>
    <cfRule type="expression" dxfId="2231" priority="24">
      <formula>K25&lt;0</formula>
    </cfRule>
  </conditionalFormatting>
  <conditionalFormatting sqref="L25 L38">
    <cfRule type="expression" dxfId="2230" priority="21">
      <formula>L25&gt;0</formula>
    </cfRule>
    <cfRule type="expression" dxfId="2229" priority="22">
      <formula>L25&lt;0</formula>
    </cfRule>
  </conditionalFormatting>
  <conditionalFormatting sqref="F89:F110">
    <cfRule type="expression" dxfId="2228" priority="19">
      <formula>F89&gt;0</formula>
    </cfRule>
    <cfRule type="expression" dxfId="2227" priority="20">
      <formula>F89&lt;0</formula>
    </cfRule>
  </conditionalFormatting>
  <conditionalFormatting sqref="H89:H110">
    <cfRule type="expression" dxfId="2226" priority="17">
      <formula>H89&gt;0</formula>
    </cfRule>
    <cfRule type="expression" dxfId="2225" priority="18">
      <formula>H89&lt;0</formula>
    </cfRule>
  </conditionalFormatting>
  <conditionalFormatting sqref="J89:J102">
    <cfRule type="expression" dxfId="2224" priority="15">
      <formula>J89&gt;0</formula>
    </cfRule>
    <cfRule type="expression" dxfId="2223" priority="16">
      <formula>J89&lt;0</formula>
    </cfRule>
  </conditionalFormatting>
  <conditionalFormatting sqref="K89:K102">
    <cfRule type="expression" dxfId="2222" priority="13">
      <formula>K89&gt;0</formula>
    </cfRule>
    <cfRule type="expression" dxfId="2221" priority="14">
      <formula>K89&lt;0</formula>
    </cfRule>
  </conditionalFormatting>
  <conditionalFormatting sqref="L89:L102">
    <cfRule type="expression" dxfId="2220" priority="11">
      <formula>L89&gt;0</formula>
    </cfRule>
    <cfRule type="expression" dxfId="2219" priority="12">
      <formula>L89&lt;0</formula>
    </cfRule>
  </conditionalFormatting>
  <conditionalFormatting sqref="F29">
    <cfRule type="expression" dxfId="2218" priority="9">
      <formula>F29&gt;0</formula>
    </cfRule>
    <cfRule type="expression" dxfId="2217" priority="10">
      <formula>F29&lt;0</formula>
    </cfRule>
  </conditionalFormatting>
  <conditionalFormatting sqref="H29">
    <cfRule type="expression" dxfId="2216" priority="7">
      <formula>H29&gt;0</formula>
    </cfRule>
    <cfRule type="expression" dxfId="2215" priority="8">
      <formula>H29&lt;0</formula>
    </cfRule>
  </conditionalFormatting>
  <conditionalFormatting sqref="F28">
    <cfRule type="expression" dxfId="2214" priority="5">
      <formula>F28&gt;0</formula>
    </cfRule>
    <cfRule type="expression" dxfId="2213" priority="6">
      <formula>F28&lt;0</formula>
    </cfRule>
  </conditionalFormatting>
  <conditionalFormatting sqref="H28">
    <cfRule type="expression" dxfId="2212" priority="3">
      <formula>H28&gt;0</formula>
    </cfRule>
    <cfRule type="expression" dxfId="2211" priority="4">
      <formula>H28&lt;0</formula>
    </cfRule>
  </conditionalFormatting>
  <conditionalFormatting sqref="F25:F27 H25:H27">
    <cfRule type="expression" dxfId="2210" priority="1">
      <formula>F25&gt;0</formula>
    </cfRule>
    <cfRule type="expression" dxfId="220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08" priority="73">
      <formula>F25&gt;0</formula>
    </cfRule>
    <cfRule type="expression" dxfId="2207" priority="74">
      <formula>F25&lt;0</formula>
    </cfRule>
  </conditionalFormatting>
  <conditionalFormatting sqref="Q7">
    <cfRule type="expression" dxfId="2206" priority="71">
      <formula>Q7&gt;0</formula>
    </cfRule>
    <cfRule type="expression" dxfId="2205" priority="72">
      <formula>Q7&lt;0</formula>
    </cfRule>
  </conditionalFormatting>
  <conditionalFormatting sqref="Q8">
    <cfRule type="expression" dxfId="2204" priority="69">
      <formula>Q8&gt;0</formula>
    </cfRule>
    <cfRule type="expression" dxfId="2203" priority="70">
      <formula>Q8&lt;0</formula>
    </cfRule>
  </conditionalFormatting>
  <conditionalFormatting sqref="Q10">
    <cfRule type="expression" dxfId="2202" priority="63">
      <formula>Q10&gt;0</formula>
    </cfRule>
    <cfRule type="expression" dxfId="2201" priority="64">
      <formula>Q10&lt;0</formula>
    </cfRule>
  </conditionalFormatting>
  <conditionalFormatting sqref="J26:J46">
    <cfRule type="expression" dxfId="2200" priority="61">
      <formula>J26&gt;0</formula>
    </cfRule>
    <cfRule type="expression" dxfId="2199" priority="62">
      <formula>J26&lt;0</formula>
    </cfRule>
  </conditionalFormatting>
  <conditionalFormatting sqref="K25:K46">
    <cfRule type="expression" dxfId="2198" priority="59">
      <formula>K25&gt;0</formula>
    </cfRule>
    <cfRule type="expression" dxfId="2197" priority="60">
      <formula>K25&lt;0</formula>
    </cfRule>
  </conditionalFormatting>
  <conditionalFormatting sqref="L25:L46">
    <cfRule type="expression" dxfId="2196" priority="57">
      <formula>L25&gt;0</formula>
    </cfRule>
    <cfRule type="expression" dxfId="2195" priority="58">
      <formula>L25&lt;0</formula>
    </cfRule>
  </conditionalFormatting>
  <conditionalFormatting sqref="F107:F110">
    <cfRule type="expression" dxfId="2194" priority="55">
      <formula>F107&gt;0</formula>
    </cfRule>
    <cfRule type="expression" dxfId="2193" priority="56">
      <formula>F107&lt;0</formula>
    </cfRule>
  </conditionalFormatting>
  <conditionalFormatting sqref="H107:H110">
    <cfRule type="expression" dxfId="2192" priority="53">
      <formula>H107&gt;0</formula>
    </cfRule>
    <cfRule type="expression" dxfId="2191" priority="54">
      <formula>H107&lt;0</formula>
    </cfRule>
  </conditionalFormatting>
  <conditionalFormatting sqref="J89:J105">
    <cfRule type="expression" dxfId="2190" priority="23">
      <formula>J89&gt;0</formula>
    </cfRule>
    <cfRule type="expression" dxfId="2189" priority="24">
      <formula>J89&lt;0</formula>
    </cfRule>
  </conditionalFormatting>
  <conditionalFormatting sqref="K89:K102">
    <cfRule type="expression" dxfId="2188" priority="21">
      <formula>K89&gt;0</formula>
    </cfRule>
    <cfRule type="expression" dxfId="2187" priority="22">
      <formula>K89&lt;0</formula>
    </cfRule>
  </conditionalFormatting>
  <conditionalFormatting sqref="L89:L102">
    <cfRule type="expression" dxfId="2186" priority="19">
      <formula>L89&gt;0</formula>
    </cfRule>
    <cfRule type="expression" dxfId="2185" priority="20">
      <formula>L89&lt;0</formula>
    </cfRule>
  </conditionalFormatting>
  <conditionalFormatting sqref="F26:F46">
    <cfRule type="expression" dxfId="2184" priority="45">
      <formula>F26&gt;0</formula>
    </cfRule>
    <cfRule type="expression" dxfId="2183" priority="46">
      <formula>F26&lt;0</formula>
    </cfRule>
  </conditionalFormatting>
  <conditionalFormatting sqref="H26:H46">
    <cfRule type="expression" dxfId="2182" priority="43">
      <formula>H26&gt;0</formula>
    </cfRule>
    <cfRule type="expression" dxfId="2181" priority="44">
      <formula>H26&lt;0</formula>
    </cfRule>
  </conditionalFormatting>
  <conditionalFormatting sqref="F96:F102 F105">
    <cfRule type="expression" dxfId="2180" priority="27">
      <formula>F96&gt;0</formula>
    </cfRule>
    <cfRule type="expression" dxfId="2179" priority="28">
      <formula>F96&lt;0</formula>
    </cfRule>
  </conditionalFormatting>
  <conditionalFormatting sqref="H96:H102 H105">
    <cfRule type="expression" dxfId="2178" priority="25">
      <formula>H96&gt;0</formula>
    </cfRule>
    <cfRule type="expression" dxfId="2177" priority="26">
      <formula>H96&lt;0</formula>
    </cfRule>
  </conditionalFormatting>
  <conditionalFormatting sqref="F89:F92">
    <cfRule type="expression" dxfId="2176" priority="17">
      <formula>F89&gt;0</formula>
    </cfRule>
    <cfRule type="expression" dxfId="2175" priority="18">
      <formula>F89&lt;0</formula>
    </cfRule>
  </conditionalFormatting>
  <conditionalFormatting sqref="H89:H92">
    <cfRule type="expression" dxfId="2174" priority="15">
      <formula>H89&gt;0</formula>
    </cfRule>
    <cfRule type="expression" dxfId="2173" priority="16">
      <formula>H89&lt;0</formula>
    </cfRule>
  </conditionalFormatting>
  <conditionalFormatting sqref="F93:F95">
    <cfRule type="expression" dxfId="2172" priority="13">
      <formula>F93&gt;0</formula>
    </cfRule>
    <cfRule type="expression" dxfId="2171" priority="14">
      <formula>F93&lt;0</formula>
    </cfRule>
  </conditionalFormatting>
  <conditionalFormatting sqref="H93:H95">
    <cfRule type="expression" dxfId="2170" priority="11">
      <formula>H93&gt;0</formula>
    </cfRule>
    <cfRule type="expression" dxfId="2169" priority="12">
      <formula>H93&lt;0</formula>
    </cfRule>
  </conditionalFormatting>
  <conditionalFormatting sqref="F103:F104">
    <cfRule type="expression" dxfId="2168" priority="9">
      <formula>F103&gt;0</formula>
    </cfRule>
    <cfRule type="expression" dxfId="2167" priority="10">
      <formula>F103&lt;0</formula>
    </cfRule>
  </conditionalFormatting>
  <conditionalFormatting sqref="H103:H104">
    <cfRule type="expression" dxfId="2166" priority="7">
      <formula>H103&gt;0</formula>
    </cfRule>
    <cfRule type="expression" dxfId="2165" priority="8">
      <formula>H103&lt;0</formula>
    </cfRule>
  </conditionalFormatting>
  <conditionalFormatting sqref="F106">
    <cfRule type="expression" dxfId="2164" priority="5">
      <formula>F106&gt;0</formula>
    </cfRule>
    <cfRule type="expression" dxfId="2163" priority="6">
      <formula>F106&lt;0</formula>
    </cfRule>
  </conditionalFormatting>
  <conditionalFormatting sqref="H106">
    <cfRule type="expression" dxfId="2162" priority="3">
      <formula>H106&gt;0</formula>
    </cfRule>
    <cfRule type="expression" dxfId="2161" priority="4">
      <formula>H106&lt;0</formula>
    </cfRule>
  </conditionalFormatting>
  <conditionalFormatting sqref="J106">
    <cfRule type="expression" dxfId="2160" priority="1">
      <formula>J106&gt;0</formula>
    </cfRule>
    <cfRule type="expression" dxfId="215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51.803616666666663</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31.63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18978</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31082.17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-12104.169999999998</v>
      </c>
      <c r="R7">
        <v>600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-12104.169999999998</v>
      </c>
      <c r="T8" s="1">
        <v>43248</v>
      </c>
      <c r="U8" t="s">
        <v>1038</v>
      </c>
    </row>
    <row r="9" spans="1:21" x14ac:dyDescent="0.25">
      <c r="B9" s="69">
        <v>43424</v>
      </c>
      <c r="C9" s="4">
        <v>100</v>
      </c>
      <c r="D9" s="3">
        <v>50.89</v>
      </c>
      <c r="E9" s="3">
        <v>0</v>
      </c>
      <c r="F9" s="3">
        <f t="shared" si="0"/>
        <v>5089</v>
      </c>
      <c r="G9" s="4"/>
      <c r="H9" s="158"/>
      <c r="I9" s="3"/>
      <c r="J9" s="3"/>
      <c r="K9" s="3"/>
      <c r="L9" s="69">
        <v>43812</v>
      </c>
      <c r="M9" s="43">
        <v>200</v>
      </c>
      <c r="O9" s="11" t="s">
        <v>202</v>
      </c>
      <c r="Q9" s="131">
        <f>IF(Q2=0, 0, Q8/Q6)</f>
        <v>-0.38942486962782841</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7.9038887132469177E-2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4">
        <v>100</v>
      </c>
      <c r="D13" s="2">
        <v>31.88</v>
      </c>
      <c r="E13" s="2">
        <v>0</v>
      </c>
      <c r="F13" s="2">
        <f t="shared" si="0"/>
        <v>3188</v>
      </c>
      <c r="H13" s="67"/>
      <c r="O13" s="11" t="s">
        <v>901</v>
      </c>
      <c r="Q13" s="2">
        <f>Q4/2.81</f>
        <v>11.256227758007118</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1468.75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1469</v>
      </c>
    </row>
    <row r="21" spans="1:16" ht="20.25" thickBot="1" x14ac:dyDescent="0.35">
      <c r="O21" s="885" t="s">
        <v>78</v>
      </c>
      <c r="P21" s="885"/>
    </row>
    <row r="22" spans="1:16" ht="15.75" thickTop="1" x14ac:dyDescent="0.25">
      <c r="O22" s="78">
        <v>1.1000000000000001</v>
      </c>
      <c r="P22" s="78">
        <f>O22*$Q$4</f>
        <v>34.792999999999999</v>
      </c>
    </row>
    <row r="23" spans="1:16" x14ac:dyDescent="0.25">
      <c r="O23" s="78">
        <v>1.0900000000000001</v>
      </c>
      <c r="P23" s="78">
        <f t="shared" ref="P23:P42" si="1">O23*$Q$4</f>
        <v>34.476700000000001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34.160400000000003</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33.844099999999997</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33.527799999999999</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33.211500000000001</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32.895200000000003</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32.578899999999997</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32.262599999999999</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31.946300000000001</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31.63</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31.313699999999997</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30.997399999999999</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30.681099999999997</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30.364799999999999</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30.048499999999997</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29.732199999999999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29.415900000000001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29.099599999999999</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28.783300000000001</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28.466999999999999</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752">
        <v>500</v>
      </c>
      <c r="D60" s="753">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752">
        <v>500</v>
      </c>
      <c r="D75" s="753">
        <v>57.654200000000003</v>
      </c>
      <c r="E75" s="39">
        <v>32.5</v>
      </c>
      <c r="F75" s="39">
        <f t="shared" ref="F75:F82" si="14">C75*(E75-D75)</f>
        <v>-12577.100000000002</v>
      </c>
      <c r="G75" s="39">
        <f t="shared" ref="G75:G82" si="15">D75*C75</f>
        <v>28827.100000000002</v>
      </c>
      <c r="H75" s="175">
        <f t="shared" ref="H75:H82"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10">
        <v>600</v>
      </c>
      <c r="D77" s="39">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752">
        <v>500</v>
      </c>
      <c r="D79" s="753">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10">
        <v>600</v>
      </c>
      <c r="D80" s="39">
        <v>52.137</v>
      </c>
      <c r="E80" s="39">
        <v>30.96</v>
      </c>
      <c r="F80" s="39">
        <f t="shared" si="14"/>
        <v>-12706.199999999999</v>
      </c>
      <c r="G80" s="39">
        <f t="shared" si="15"/>
        <v>31282.2</v>
      </c>
      <c r="H80" s="175">
        <f t="shared" si="16"/>
        <v>-0.40617987225962365</v>
      </c>
      <c r="I80" s="39"/>
      <c r="J80" s="39"/>
      <c r="K80" s="39"/>
      <c r="L80" s="39"/>
    </row>
    <row r="81" spans="1:13" x14ac:dyDescent="0.25">
      <c r="A81" s="4">
        <v>500</v>
      </c>
      <c r="B81" s="161">
        <v>43797</v>
      </c>
      <c r="C81" s="10">
        <v>600</v>
      </c>
      <c r="D81" s="39">
        <v>52.14</v>
      </c>
      <c r="E81" s="39">
        <v>30.37</v>
      </c>
      <c r="F81" s="39">
        <f t="shared" si="14"/>
        <v>-13062</v>
      </c>
      <c r="G81" s="39">
        <f t="shared" si="15"/>
        <v>31284</v>
      </c>
      <c r="H81" s="175">
        <f t="shared" si="16"/>
        <v>-0.41752972765630991</v>
      </c>
      <c r="I81" s="39"/>
      <c r="J81" s="39"/>
      <c r="K81" s="39"/>
      <c r="L81" s="39"/>
    </row>
    <row r="82" spans="1:13" x14ac:dyDescent="0.25">
      <c r="A82" s="4">
        <v>500</v>
      </c>
      <c r="B82" s="161">
        <v>43812</v>
      </c>
      <c r="C82" s="10">
        <v>600</v>
      </c>
      <c r="D82" s="39">
        <v>51.804000000000002</v>
      </c>
      <c r="E82" s="39">
        <v>31.6</v>
      </c>
      <c r="F82" s="39">
        <f t="shared" si="14"/>
        <v>-12122.4</v>
      </c>
      <c r="G82" s="39">
        <f t="shared" si="15"/>
        <v>31082.400000000001</v>
      </c>
      <c r="H82" s="175">
        <f t="shared" si="16"/>
        <v>-0.3900084935526214</v>
      </c>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58" priority="57">
      <formula>F25&gt;0</formula>
    </cfRule>
    <cfRule type="expression" dxfId="2157" priority="58">
      <formula>F25&lt;0</formula>
    </cfRule>
  </conditionalFormatting>
  <conditionalFormatting sqref="Q7">
    <cfRule type="expression" dxfId="2156" priority="55">
      <formula>Q7&gt;0</formula>
    </cfRule>
    <cfRule type="expression" dxfId="2155" priority="56">
      <formula>Q7&lt;0</formula>
    </cfRule>
  </conditionalFormatting>
  <conditionalFormatting sqref="Q8">
    <cfRule type="expression" dxfId="2154" priority="53">
      <formula>Q8&gt;0</formula>
    </cfRule>
    <cfRule type="expression" dxfId="2153" priority="54">
      <formula>Q8&lt;0</formula>
    </cfRule>
  </conditionalFormatting>
  <conditionalFormatting sqref="Q10">
    <cfRule type="expression" dxfId="2152" priority="47">
      <formula>Q10&gt;0</formula>
    </cfRule>
    <cfRule type="expression" dxfId="2151" priority="48">
      <formula>Q10&lt;0</formula>
    </cfRule>
  </conditionalFormatting>
  <conditionalFormatting sqref="L25:L32">
    <cfRule type="expression" dxfId="2150" priority="41">
      <formula>L25&gt;0</formula>
    </cfRule>
    <cfRule type="expression" dxfId="2149" priority="42">
      <formula>L25&lt;0</formula>
    </cfRule>
  </conditionalFormatting>
  <conditionalFormatting sqref="F113:F134">
    <cfRule type="expression" dxfId="2148" priority="39">
      <formula>F113&gt;0</formula>
    </cfRule>
    <cfRule type="expression" dxfId="2147" priority="40">
      <formula>F113&lt;0</formula>
    </cfRule>
  </conditionalFormatting>
  <conditionalFormatting sqref="H113:H134">
    <cfRule type="expression" dxfId="2146" priority="37">
      <formula>H113&gt;0</formula>
    </cfRule>
    <cfRule type="expression" dxfId="2145" priority="38">
      <formula>H113&lt;0</formula>
    </cfRule>
  </conditionalFormatting>
  <conditionalFormatting sqref="J113:J126">
    <cfRule type="expression" dxfId="2144" priority="35">
      <formula>J113&gt;0</formula>
    </cfRule>
    <cfRule type="expression" dxfId="2143" priority="36">
      <formula>J113&lt;0</formula>
    </cfRule>
  </conditionalFormatting>
  <conditionalFormatting sqref="K113:K126">
    <cfRule type="expression" dxfId="2142" priority="33">
      <formula>K113&gt;0</formula>
    </cfRule>
    <cfRule type="expression" dxfId="2141" priority="34">
      <formula>K113&lt;0</formula>
    </cfRule>
  </conditionalFormatting>
  <conditionalFormatting sqref="L113:L126">
    <cfRule type="expression" dxfId="2140" priority="31">
      <formula>L113&gt;0</formula>
    </cfRule>
    <cfRule type="expression" dxfId="2139" priority="32">
      <formula>L113&lt;0</formula>
    </cfRule>
  </conditionalFormatting>
  <conditionalFormatting sqref="F25:F29">
    <cfRule type="expression" dxfId="2138" priority="29">
      <formula>F25&gt;0</formula>
    </cfRule>
    <cfRule type="expression" dxfId="2137" priority="30">
      <formula>F25&lt;0</formula>
    </cfRule>
  </conditionalFormatting>
  <conditionalFormatting sqref="H25:H29">
    <cfRule type="expression" dxfId="2136" priority="27">
      <formula>H25&gt;0</formula>
    </cfRule>
    <cfRule type="expression" dxfId="2135" priority="28">
      <formula>H25&lt;0</formula>
    </cfRule>
  </conditionalFormatting>
  <conditionalFormatting sqref="F35:F38">
    <cfRule type="expression" dxfId="2134" priority="25">
      <formula>F35&gt;0</formula>
    </cfRule>
    <cfRule type="expression" dxfId="2133" priority="26">
      <formula>F35&lt;0</formula>
    </cfRule>
  </conditionalFormatting>
  <conditionalFormatting sqref="H35:H38">
    <cfRule type="expression" dxfId="2132" priority="23">
      <formula>H35&gt;0</formula>
    </cfRule>
    <cfRule type="expression" dxfId="2131" priority="24">
      <formula>H35&lt;0</formula>
    </cfRule>
  </conditionalFormatting>
  <conditionalFormatting sqref="H61:H64 F61:F64">
    <cfRule type="expression" dxfId="2130" priority="21">
      <formula>F61&gt;0</formula>
    </cfRule>
    <cfRule type="expression" dxfId="2129" priority="22">
      <formula>F61&lt;0</formula>
    </cfRule>
  </conditionalFormatting>
  <conditionalFormatting sqref="H70 F70">
    <cfRule type="expression" dxfId="2128" priority="19">
      <formula>F70&gt;0</formula>
    </cfRule>
    <cfRule type="expression" dxfId="2127" priority="20">
      <formula>F70&lt;0</formula>
    </cfRule>
  </conditionalFormatting>
  <conditionalFormatting sqref="H67:H69 F67:F69">
    <cfRule type="expression" dxfId="2126" priority="17">
      <formula>F67&gt;0</formula>
    </cfRule>
    <cfRule type="expression" dxfId="2125" priority="18">
      <formula>F67&lt;0</formula>
    </cfRule>
  </conditionalFormatting>
  <conditionalFormatting sqref="H65:H66 F65:F66">
    <cfRule type="expression" dxfId="2124" priority="15">
      <formula>F65&gt;0</formula>
    </cfRule>
    <cfRule type="expression" dxfId="2123" priority="16">
      <formula>F65&lt;0</formula>
    </cfRule>
  </conditionalFormatting>
  <conditionalFormatting sqref="F74:F76 H74:H76">
    <cfRule type="expression" dxfId="2122" priority="11">
      <formula>F74&gt;0</formula>
    </cfRule>
    <cfRule type="expression" dxfId="2121" priority="12">
      <formula>F74&lt;0</formula>
    </cfRule>
  </conditionalFormatting>
  <conditionalFormatting sqref="F85 H85">
    <cfRule type="expression" dxfId="2120" priority="9">
      <formula>F85&gt;0</formula>
    </cfRule>
    <cfRule type="expression" dxfId="2119" priority="10">
      <formula>F85&lt;0</formula>
    </cfRule>
  </conditionalFormatting>
  <conditionalFormatting sqref="F79:F81 H79:H81">
    <cfRule type="expression" dxfId="2118" priority="7">
      <formula>F79&gt;0</formula>
    </cfRule>
    <cfRule type="expression" dxfId="2117" priority="8">
      <formula>F79&lt;0</formula>
    </cfRule>
  </conditionalFormatting>
  <conditionalFormatting sqref="F77:F78 H77:H78">
    <cfRule type="expression" dxfId="2116" priority="5">
      <formula>F77&gt;0</formula>
    </cfRule>
    <cfRule type="expression" dxfId="2115" priority="6">
      <formula>F77&lt;0</formula>
    </cfRule>
  </conditionalFormatting>
  <conditionalFormatting sqref="F83:F84 H83:H84">
    <cfRule type="expression" dxfId="2114" priority="3">
      <formula>F83&gt;0</formula>
    </cfRule>
    <cfRule type="expression" dxfId="2113" priority="4">
      <formula>F83&lt;0</formula>
    </cfRule>
  </conditionalFormatting>
  <conditionalFormatting sqref="F82 H82">
    <cfRule type="expression" dxfId="2112" priority="1">
      <formula>F82&gt;0</formula>
    </cfRule>
    <cfRule type="expression" dxfId="2111"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7"/>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7"/>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7"/>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5" t="s">
        <v>78</v>
      </c>
      <c r="P22" s="885"/>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8" t="s">
        <v>1236</v>
      </c>
      <c r="B319" s="533">
        <v>43377</v>
      </c>
      <c r="C319" s="291">
        <v>100</v>
      </c>
      <c r="D319" s="296">
        <v>28.88</v>
      </c>
      <c r="E319" s="292">
        <v>0</v>
      </c>
      <c r="F319" s="292">
        <f t="shared" si="40"/>
        <v>2888</v>
      </c>
      <c r="G319" s="533"/>
      <c r="H319" s="291"/>
      <c r="I319" s="292"/>
      <c r="J319" s="292"/>
      <c r="K319" s="292"/>
      <c r="L319" s="291"/>
      <c r="M319" s="291"/>
    </row>
    <row r="320" spans="1:13" x14ac:dyDescent="0.25">
      <c r="A320" s="888"/>
      <c r="B320" s="533">
        <v>43382</v>
      </c>
      <c r="C320" s="291">
        <v>100</v>
      </c>
      <c r="D320" s="292">
        <v>27.72</v>
      </c>
      <c r="E320" s="292">
        <v>0</v>
      </c>
      <c r="F320" s="292">
        <f t="shared" si="40"/>
        <v>2772</v>
      </c>
      <c r="G320" s="533"/>
      <c r="H320" s="291"/>
      <c r="I320" s="292"/>
      <c r="J320" s="292"/>
      <c r="K320" s="292"/>
      <c r="L320" s="291"/>
      <c r="M320" s="291"/>
    </row>
    <row r="321" spans="1:13" x14ac:dyDescent="0.25">
      <c r="A321" s="888"/>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10" priority="129">
      <formula>F99&gt;0</formula>
    </cfRule>
    <cfRule type="expression" dxfId="2109" priority="130">
      <formula>F99&lt;0</formula>
    </cfRule>
  </conditionalFormatting>
  <conditionalFormatting sqref="F156:F169 F172:F216 F219:F220">
    <cfRule type="expression" dxfId="2108" priority="125">
      <formula>F156&gt;0</formula>
    </cfRule>
    <cfRule type="expression" dxfId="2107" priority="126">
      <formula>F156&lt;0</formula>
    </cfRule>
  </conditionalFormatting>
  <conditionalFormatting sqref="F156:F169 F172:F216 F219:F220">
    <cfRule type="expression" dxfId="2106" priority="127">
      <formula>F156&gt;0</formula>
    </cfRule>
    <cfRule type="expression" dxfId="2105" priority="128">
      <formula>F156&lt;0</formula>
    </cfRule>
  </conditionalFormatting>
  <conditionalFormatting sqref="H151:H169 H172:H216 H219:H220">
    <cfRule type="expression" dxfId="2104" priority="123">
      <formula>H151&gt;0</formula>
    </cfRule>
    <cfRule type="expression" dxfId="2103" priority="124">
      <formula>H151&lt;0</formula>
    </cfRule>
  </conditionalFormatting>
  <conditionalFormatting sqref="F147:F150">
    <cfRule type="expression" dxfId="2102" priority="117">
      <formula>F147&gt;0</formula>
    </cfRule>
    <cfRule type="expression" dxfId="2101" priority="118">
      <formula>F147&lt;0</formula>
    </cfRule>
  </conditionalFormatting>
  <conditionalFormatting sqref="H147:H150">
    <cfRule type="expression" dxfId="2100" priority="115">
      <formula>H147&gt;0</formula>
    </cfRule>
    <cfRule type="expression" dxfId="2099" priority="116">
      <formula>H147&lt;0</formula>
    </cfRule>
  </conditionalFormatting>
  <conditionalFormatting sqref="Q8">
    <cfRule type="expression" dxfId="2098" priority="111">
      <formula>Q8&gt;0</formula>
    </cfRule>
    <cfRule type="expression" dxfId="2097" priority="112">
      <formula>Q8&lt;0</formula>
    </cfRule>
  </conditionalFormatting>
  <conditionalFormatting sqref="Q7">
    <cfRule type="expression" dxfId="2096" priority="113">
      <formula>Q7&gt;0</formula>
    </cfRule>
    <cfRule type="expression" dxfId="2095" priority="114">
      <formula>Q7&lt;0</formula>
    </cfRule>
  </conditionalFormatting>
  <conditionalFormatting sqref="F170">
    <cfRule type="expression" dxfId="2094" priority="107">
      <formula>F170&gt;0</formula>
    </cfRule>
    <cfRule type="expression" dxfId="2093" priority="108">
      <formula>F170&lt;0</formula>
    </cfRule>
  </conditionalFormatting>
  <conditionalFormatting sqref="F170">
    <cfRule type="expression" dxfId="2092" priority="109">
      <formula>F170&gt;0</formula>
    </cfRule>
    <cfRule type="expression" dxfId="2091" priority="110">
      <formula>F170&lt;0</formula>
    </cfRule>
  </conditionalFormatting>
  <conditionalFormatting sqref="H170">
    <cfRule type="expression" dxfId="2090" priority="105">
      <formula>H170&gt;0</formula>
    </cfRule>
    <cfRule type="expression" dxfId="2089" priority="106">
      <formula>H170&lt;0</formula>
    </cfRule>
  </conditionalFormatting>
  <conditionalFormatting sqref="F171">
    <cfRule type="expression" dxfId="2088" priority="101">
      <formula>F171&gt;0</formula>
    </cfRule>
    <cfRule type="expression" dxfId="2087" priority="102">
      <formula>F171&lt;0</formula>
    </cfRule>
  </conditionalFormatting>
  <conditionalFormatting sqref="F171">
    <cfRule type="expression" dxfId="2086" priority="103">
      <formula>F171&gt;0</formula>
    </cfRule>
    <cfRule type="expression" dxfId="2085" priority="104">
      <formula>F171&lt;0</formula>
    </cfRule>
  </conditionalFormatting>
  <conditionalFormatting sqref="H171">
    <cfRule type="expression" dxfId="2084" priority="99">
      <formula>H171&gt;0</formula>
    </cfRule>
    <cfRule type="expression" dxfId="2083" priority="100">
      <formula>H171&lt;0</formula>
    </cfRule>
  </conditionalFormatting>
  <conditionalFormatting sqref="F217:F218">
    <cfRule type="expression" dxfId="2082" priority="95">
      <formula>F217&gt;0</formula>
    </cfRule>
    <cfRule type="expression" dxfId="2081" priority="96">
      <formula>F217&lt;0</formula>
    </cfRule>
  </conditionalFormatting>
  <conditionalFormatting sqref="F217:F218">
    <cfRule type="expression" dxfId="2080" priority="97">
      <formula>F217&gt;0</formula>
    </cfRule>
    <cfRule type="expression" dxfId="2079" priority="98">
      <formula>F217&lt;0</formula>
    </cfRule>
  </conditionalFormatting>
  <conditionalFormatting sqref="H217:H218">
    <cfRule type="expression" dxfId="2078" priority="93">
      <formula>H217&gt;0</formula>
    </cfRule>
    <cfRule type="expression" dxfId="2077" priority="94">
      <formula>H217&lt;0</formula>
    </cfRule>
  </conditionalFormatting>
  <conditionalFormatting sqref="F24:F39">
    <cfRule type="expression" dxfId="2076" priority="91">
      <formula>F24&gt;0</formula>
    </cfRule>
    <cfRule type="expression" dxfId="2075" priority="92">
      <formula>F24&lt;0</formula>
    </cfRule>
  </conditionalFormatting>
  <conditionalFormatting sqref="H24:H39">
    <cfRule type="expression" dxfId="2074" priority="89">
      <formula>H24&gt;0</formula>
    </cfRule>
    <cfRule type="expression" dxfId="2073" priority="90">
      <formula>H24&lt;0</formula>
    </cfRule>
  </conditionalFormatting>
  <conditionalFormatting sqref="Q10">
    <cfRule type="expression" dxfId="2072" priority="87">
      <formula>Q10&gt;0</formula>
    </cfRule>
    <cfRule type="expression" dxfId="2071" priority="88">
      <formula>Q10&lt;0</formula>
    </cfRule>
  </conditionalFormatting>
  <conditionalFormatting sqref="J34">
    <cfRule type="expression" dxfId="2070" priority="85">
      <formula>J34&gt;0</formula>
    </cfRule>
    <cfRule type="expression" dxfId="2069" priority="86">
      <formula>J34&lt;0</formula>
    </cfRule>
  </conditionalFormatting>
  <conditionalFormatting sqref="F41:F49">
    <cfRule type="expression" dxfId="2068" priority="79">
      <formula>F41&gt;0</formula>
    </cfRule>
    <cfRule type="expression" dxfId="2067" priority="80">
      <formula>F41&lt;0</formula>
    </cfRule>
  </conditionalFormatting>
  <conditionalFormatting sqref="H41:H49">
    <cfRule type="expression" dxfId="2066" priority="77">
      <formula>H41&gt;0</formula>
    </cfRule>
    <cfRule type="expression" dxfId="2065" priority="78">
      <formula>H41&lt;0</formula>
    </cfRule>
  </conditionalFormatting>
  <conditionalFormatting sqref="R4">
    <cfRule type="expression" dxfId="2064" priority="75">
      <formula>R4&gt;0</formula>
    </cfRule>
    <cfRule type="expression" dxfId="2063" priority="76">
      <formula>R4&lt;0</formula>
    </cfRule>
  </conditionalFormatting>
  <conditionalFormatting sqref="Q9">
    <cfRule type="expression" dxfId="2062" priority="73">
      <formula>Q9&gt;0</formula>
    </cfRule>
    <cfRule type="expression" dxfId="2061" priority="74">
      <formula>Q9&lt;0</formula>
    </cfRule>
  </conditionalFormatting>
  <conditionalFormatting sqref="F50:F73">
    <cfRule type="expression" dxfId="2060" priority="69">
      <formula>F50&gt;0</formula>
    </cfRule>
    <cfRule type="expression" dxfId="2059" priority="70">
      <formula>F50&lt;0</formula>
    </cfRule>
  </conditionalFormatting>
  <conditionalFormatting sqref="H50:H73">
    <cfRule type="expression" dxfId="2058" priority="67">
      <formula>H50&gt;0</formula>
    </cfRule>
    <cfRule type="expression" dxfId="205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56" priority="63">
      <formula>F74&gt;0</formula>
    </cfRule>
    <cfRule type="expression" dxfId="2055" priority="64">
      <formula>F74&lt;0</formula>
    </cfRule>
  </conditionalFormatting>
  <conditionalFormatting sqref="H74:H98">
    <cfRule type="expression" dxfId="2054" priority="61">
      <formula>H74&gt;0</formula>
    </cfRule>
    <cfRule type="expression" dxfId="2053" priority="62">
      <formula>H74&lt;0</formula>
    </cfRule>
  </conditionalFormatting>
  <conditionalFormatting sqref="H108:H109 F108:F109">
    <cfRule type="expression" dxfId="2052" priority="43">
      <formula>F108&gt;0</formula>
    </cfRule>
    <cfRule type="expression" dxfId="2051" priority="44">
      <formula>F108&lt;0</formula>
    </cfRule>
  </conditionalFormatting>
  <conditionalFormatting sqref="H103:H107 F103:F107">
    <cfRule type="expression" dxfId="2050" priority="41">
      <formula>F103&gt;0</formula>
    </cfRule>
    <cfRule type="expression" dxfId="2049" priority="42">
      <formula>F103&lt;0</formula>
    </cfRule>
  </conditionalFormatting>
  <conditionalFormatting sqref="F40">
    <cfRule type="expression" dxfId="2048" priority="39">
      <formula>F40&gt;0</formula>
    </cfRule>
    <cfRule type="expression" dxfId="2047" priority="40">
      <formula>F40&lt;0</formula>
    </cfRule>
  </conditionalFormatting>
  <conditionalFormatting sqref="H40">
    <cfRule type="expression" dxfId="2046" priority="37">
      <formula>H40&gt;0</formula>
    </cfRule>
    <cfRule type="expression" dxfId="2045" priority="38">
      <formula>H40&lt;0</formula>
    </cfRule>
  </conditionalFormatting>
  <conditionalFormatting sqref="F131:F133 H131:H133">
    <cfRule type="expression" dxfId="2044" priority="35">
      <formula>F131&gt;0</formula>
    </cfRule>
    <cfRule type="expression" dxfId="2043" priority="36">
      <formula>F131&lt;0</formula>
    </cfRule>
  </conditionalFormatting>
  <conditionalFormatting sqref="F120:F124 H120:H124">
    <cfRule type="expression" dxfId="2042" priority="31">
      <formula>F120&gt;0</formula>
    </cfRule>
    <cfRule type="expression" dxfId="2041" priority="32">
      <formula>F120&lt;0</formula>
    </cfRule>
  </conditionalFormatting>
  <conditionalFormatting sqref="F117:F119 H117:H119">
    <cfRule type="expression" dxfId="2040" priority="27">
      <formula>F117&gt;0</formula>
    </cfRule>
    <cfRule type="expression" dxfId="2039" priority="28">
      <formula>F117&lt;0</formula>
    </cfRule>
  </conditionalFormatting>
  <conditionalFormatting sqref="F114:F116 H114:H116">
    <cfRule type="expression" dxfId="2038" priority="25">
      <formula>F114&gt;0</formula>
    </cfRule>
    <cfRule type="expression" dxfId="2037" priority="26">
      <formula>F114&lt;0</formula>
    </cfRule>
  </conditionalFormatting>
  <conditionalFormatting sqref="F113 H113">
    <cfRule type="expression" dxfId="2036" priority="23">
      <formula>F113&gt;0</formula>
    </cfRule>
    <cfRule type="expression" dxfId="2035" priority="24">
      <formula>F113&lt;0</formula>
    </cfRule>
  </conditionalFormatting>
  <conditionalFormatting sqref="F126:F128 H126:H128 K24:K128">
    <cfRule type="expression" dxfId="2034" priority="21">
      <formula>F24&gt;0</formula>
    </cfRule>
    <cfRule type="expression" dxfId="2033" priority="22">
      <formula>F24&lt;0</formula>
    </cfRule>
  </conditionalFormatting>
  <conditionalFormatting sqref="F125 H125">
    <cfRule type="expression" dxfId="2032" priority="19">
      <formula>F125&gt;0</formula>
    </cfRule>
    <cfRule type="expression" dxfId="2031" priority="20">
      <formula>F125&lt;0</formula>
    </cfRule>
  </conditionalFormatting>
  <conditionalFormatting sqref="F129:F130 H129:H130 K129:K130">
    <cfRule type="expression" dxfId="2030" priority="17">
      <formula>F129&gt;0</formula>
    </cfRule>
    <cfRule type="expression" dxfId="2029" priority="18">
      <formula>F129&lt;0</formula>
    </cfRule>
  </conditionalFormatting>
  <conditionalFormatting sqref="F136:F138 H136:H138 K136:K138">
    <cfRule type="expression" dxfId="2028" priority="13">
      <formula>F136&gt;0</formula>
    </cfRule>
    <cfRule type="expression" dxfId="2027" priority="14">
      <formula>F136&lt;0</formula>
    </cfRule>
  </conditionalFormatting>
  <conditionalFormatting sqref="F134:F135 H134:H135 K134:K135">
    <cfRule type="expression" dxfId="2026" priority="11">
      <formula>F134&gt;0</formula>
    </cfRule>
    <cfRule type="expression" dxfId="2025" priority="12">
      <formula>F134&lt;0</formula>
    </cfRule>
  </conditionalFormatting>
  <conditionalFormatting sqref="F143 H143 K143">
    <cfRule type="expression" dxfId="2024" priority="7">
      <formula>F143&gt;0</formula>
    </cfRule>
    <cfRule type="expression" dxfId="2023" priority="8">
      <formula>F143&lt;0</formula>
    </cfRule>
  </conditionalFormatting>
  <conditionalFormatting sqref="F140:F142 H140:H142">
    <cfRule type="expression" dxfId="2022" priority="5">
      <formula>F140&gt;0</formula>
    </cfRule>
    <cfRule type="expression" dxfId="2021" priority="6">
      <formula>F140&lt;0</formula>
    </cfRule>
  </conditionalFormatting>
  <conditionalFormatting sqref="F139 H139 K139">
    <cfRule type="expression" dxfId="2020" priority="3">
      <formula>F139&gt;0</formula>
    </cfRule>
    <cfRule type="expression" dxfId="2019" priority="4">
      <formula>F139&lt;0</formula>
    </cfRule>
  </conditionalFormatting>
  <conditionalFormatting sqref="K140:K142">
    <cfRule type="expression" dxfId="2018" priority="1">
      <formula>K140&gt;0</formula>
    </cfRule>
    <cfRule type="expression" dxfId="201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16" priority="49">
      <formula>F52&gt;0</formula>
    </cfRule>
    <cfRule type="expression" dxfId="2015" priority="50">
      <formula>F52&lt;0</formula>
    </cfRule>
  </conditionalFormatting>
  <conditionalFormatting sqref="Q7">
    <cfRule type="expression" dxfId="2014" priority="47">
      <formula>Q7&gt;0</formula>
    </cfRule>
    <cfRule type="expression" dxfId="2013" priority="48">
      <formula>Q7&lt;0</formula>
    </cfRule>
  </conditionalFormatting>
  <conditionalFormatting sqref="Q8">
    <cfRule type="expression" dxfId="2012" priority="45">
      <formula>Q8&gt;0</formula>
    </cfRule>
    <cfRule type="expression" dxfId="2011" priority="46">
      <formula>Q8&lt;0</formula>
    </cfRule>
  </conditionalFormatting>
  <conditionalFormatting sqref="F34:F41 F43:F51">
    <cfRule type="expression" dxfId="2010" priority="43">
      <formula>F34&gt;0</formula>
    </cfRule>
    <cfRule type="expression" dxfId="2009" priority="44">
      <formula>F34&lt;0</formula>
    </cfRule>
  </conditionalFormatting>
  <conditionalFormatting sqref="H34:H51">
    <cfRule type="expression" dxfId="2008" priority="41">
      <formula>H34&gt;0</formula>
    </cfRule>
    <cfRule type="expression" dxfId="2007" priority="42">
      <formula>H34&lt;0</formula>
    </cfRule>
  </conditionalFormatting>
  <conditionalFormatting sqref="Q10">
    <cfRule type="expression" dxfId="2006" priority="39">
      <formula>Q10&gt;0</formula>
    </cfRule>
    <cfRule type="expression" dxfId="2005" priority="40">
      <formula>Q10&lt;0</formula>
    </cfRule>
  </conditionalFormatting>
  <conditionalFormatting sqref="J25">
    <cfRule type="expression" dxfId="2004" priority="37">
      <formula>J25&gt;0</formula>
    </cfRule>
    <cfRule type="expression" dxfId="2003" priority="38">
      <formula>J25&lt;0</formula>
    </cfRule>
  </conditionalFormatting>
  <conditionalFormatting sqref="K25:K29 K31:K38">
    <cfRule type="expression" dxfId="2002" priority="35">
      <formula>K25&gt;0</formula>
    </cfRule>
    <cfRule type="expression" dxfId="2001" priority="36">
      <formula>K25&lt;0</formula>
    </cfRule>
  </conditionalFormatting>
  <conditionalFormatting sqref="L25:L38">
    <cfRule type="expression" dxfId="2000" priority="33">
      <formula>L25&gt;0</formula>
    </cfRule>
    <cfRule type="expression" dxfId="1999" priority="34">
      <formula>L25&lt;0</formula>
    </cfRule>
  </conditionalFormatting>
  <conditionalFormatting sqref="F89:F110">
    <cfRule type="expression" dxfId="1998" priority="31">
      <formula>F89&gt;0</formula>
    </cfRule>
    <cfRule type="expression" dxfId="1997" priority="32">
      <formula>F89&lt;0</formula>
    </cfRule>
  </conditionalFormatting>
  <conditionalFormatting sqref="H89:H110">
    <cfRule type="expression" dxfId="1996" priority="29">
      <formula>H89&gt;0</formula>
    </cfRule>
    <cfRule type="expression" dxfId="1995" priority="30">
      <formula>H89&lt;0</formula>
    </cfRule>
  </conditionalFormatting>
  <conditionalFormatting sqref="J89:J102">
    <cfRule type="expression" dxfId="1994" priority="27">
      <formula>J89&gt;0</formula>
    </cfRule>
    <cfRule type="expression" dxfId="1993" priority="28">
      <formula>J89&lt;0</formula>
    </cfRule>
  </conditionalFormatting>
  <conditionalFormatting sqref="K89:K102">
    <cfRule type="expression" dxfId="1992" priority="25">
      <formula>K89&gt;0</formula>
    </cfRule>
    <cfRule type="expression" dxfId="1991" priority="26">
      <formula>K89&lt;0</formula>
    </cfRule>
  </conditionalFormatting>
  <conditionalFormatting sqref="L89:L102">
    <cfRule type="expression" dxfId="1990" priority="23">
      <formula>L89&gt;0</formula>
    </cfRule>
    <cfRule type="expression" dxfId="1989" priority="24">
      <formula>L89&lt;0</formula>
    </cfRule>
  </conditionalFormatting>
  <conditionalFormatting sqref="F25:F27">
    <cfRule type="expression" dxfId="1988" priority="21">
      <formula>F25&gt;0</formula>
    </cfRule>
    <cfRule type="expression" dxfId="1987" priority="22">
      <formula>F25&lt;0</formula>
    </cfRule>
  </conditionalFormatting>
  <conditionalFormatting sqref="H25:H27">
    <cfRule type="expression" dxfId="1986" priority="19">
      <formula>H25&gt;0</formula>
    </cfRule>
    <cfRule type="expression" dxfId="1985" priority="20">
      <formula>H25&lt;0</formula>
    </cfRule>
  </conditionalFormatting>
  <conditionalFormatting sqref="F28:F33">
    <cfRule type="expression" dxfId="1984" priority="17">
      <formula>F28&gt;0</formula>
    </cfRule>
    <cfRule type="expression" dxfId="1983" priority="18">
      <formula>F28&lt;0</formula>
    </cfRule>
  </conditionalFormatting>
  <conditionalFormatting sqref="H28:H33">
    <cfRule type="expression" dxfId="1982" priority="15">
      <formula>H28&gt;0</formula>
    </cfRule>
    <cfRule type="expression" dxfId="1981" priority="16">
      <formula>H28&lt;0</formula>
    </cfRule>
  </conditionalFormatting>
  <conditionalFormatting sqref="F42">
    <cfRule type="expression" dxfId="1980" priority="13">
      <formula>F42&gt;0</formula>
    </cfRule>
    <cfRule type="expression" dxfId="1979" priority="14">
      <formula>F42&lt;0</formula>
    </cfRule>
  </conditionalFormatting>
  <conditionalFormatting sqref="J48">
    <cfRule type="expression" dxfId="1978" priority="11">
      <formula>J48&gt;0</formula>
    </cfRule>
    <cfRule type="expression" dxfId="1977" priority="12">
      <formula>J48&lt;0</formula>
    </cfRule>
  </conditionalFormatting>
  <conditionalFormatting sqref="J34:J41 J43:J47">
    <cfRule type="expression" dxfId="1976" priority="9">
      <formula>J34&gt;0</formula>
    </cfRule>
    <cfRule type="expression" dxfId="1975" priority="10">
      <formula>J34&lt;0</formula>
    </cfRule>
  </conditionalFormatting>
  <conditionalFormatting sqref="J26:J27">
    <cfRule type="expression" dxfId="1974" priority="7">
      <formula>J26&gt;0</formula>
    </cfRule>
    <cfRule type="expression" dxfId="1973" priority="8">
      <formula>J26&lt;0</formula>
    </cfRule>
  </conditionalFormatting>
  <conditionalFormatting sqref="J28:J33">
    <cfRule type="expression" dxfId="1972" priority="5">
      <formula>J28&gt;0</formula>
    </cfRule>
    <cfRule type="expression" dxfId="1971" priority="6">
      <formula>J28&lt;0</formula>
    </cfRule>
  </conditionalFormatting>
  <conditionalFormatting sqref="J42">
    <cfRule type="expression" dxfId="1970" priority="3">
      <formula>J42&gt;0</formula>
    </cfRule>
    <cfRule type="expression" dxfId="1969" priority="4">
      <formula>J42&lt;0</formula>
    </cfRule>
  </conditionalFormatting>
  <conditionalFormatting sqref="J49">
    <cfRule type="expression" dxfId="1968" priority="1">
      <formula>J49&gt;0</formula>
    </cfRule>
    <cfRule type="expression" dxfId="196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66" priority="39">
      <formula>F47&gt;0</formula>
    </cfRule>
    <cfRule type="expression" dxfId="1965" priority="40">
      <formula>F47&lt;0</formula>
    </cfRule>
  </conditionalFormatting>
  <conditionalFormatting sqref="Q7">
    <cfRule type="expression" dxfId="1964" priority="37">
      <formula>Q7&gt;0</formula>
    </cfRule>
    <cfRule type="expression" dxfId="1963" priority="38">
      <formula>Q7&lt;0</formula>
    </cfRule>
  </conditionalFormatting>
  <conditionalFormatting sqref="Q8">
    <cfRule type="expression" dxfId="1962" priority="35">
      <formula>Q8&gt;0</formula>
    </cfRule>
    <cfRule type="expression" dxfId="1961" priority="36">
      <formula>Q8&lt;0</formula>
    </cfRule>
  </conditionalFormatting>
  <conditionalFormatting sqref="F30:F33 F38:F46">
    <cfRule type="expression" dxfId="1960" priority="33">
      <formula>F30&gt;0</formula>
    </cfRule>
    <cfRule type="expression" dxfId="1959" priority="34">
      <formula>F30&lt;0</formula>
    </cfRule>
  </conditionalFormatting>
  <conditionalFormatting sqref="H30:H33 H37:H46">
    <cfRule type="expression" dxfId="1958" priority="31">
      <formula>H30&gt;0</formula>
    </cfRule>
    <cfRule type="expression" dxfId="1957" priority="32">
      <formula>H30&lt;0</formula>
    </cfRule>
  </conditionalFormatting>
  <conditionalFormatting sqref="Q10">
    <cfRule type="expression" dxfId="1956" priority="29">
      <formula>Q10&gt;0</formula>
    </cfRule>
    <cfRule type="expression" dxfId="1955" priority="30">
      <formula>Q10&lt;0</formula>
    </cfRule>
  </conditionalFormatting>
  <conditionalFormatting sqref="K25:K38">
    <cfRule type="expression" dxfId="1954" priority="25">
      <formula>K25&gt;0</formula>
    </cfRule>
    <cfRule type="expression" dxfId="1953" priority="26">
      <formula>K25&lt;0</formula>
    </cfRule>
  </conditionalFormatting>
  <conditionalFormatting sqref="L25:L38">
    <cfRule type="expression" dxfId="1952" priority="23">
      <formula>L25&gt;0</formula>
    </cfRule>
    <cfRule type="expression" dxfId="1951" priority="24">
      <formula>L25&lt;0</formula>
    </cfRule>
  </conditionalFormatting>
  <conditionalFormatting sqref="F89:F110">
    <cfRule type="expression" dxfId="1950" priority="21">
      <formula>F89&gt;0</formula>
    </cfRule>
    <cfRule type="expression" dxfId="1949" priority="22">
      <formula>F89&lt;0</formula>
    </cfRule>
  </conditionalFormatting>
  <conditionalFormatting sqref="H89:H110">
    <cfRule type="expression" dxfId="1948" priority="19">
      <formula>H89&gt;0</formula>
    </cfRule>
    <cfRule type="expression" dxfId="1947" priority="20">
      <formula>H89&lt;0</formula>
    </cfRule>
  </conditionalFormatting>
  <conditionalFormatting sqref="J89:J102">
    <cfRule type="expression" dxfId="1946" priority="17">
      <formula>J89&gt;0</formula>
    </cfRule>
    <cfRule type="expression" dxfId="1945" priority="18">
      <formula>J89&lt;0</formula>
    </cfRule>
  </conditionalFormatting>
  <conditionalFormatting sqref="K89:K102">
    <cfRule type="expression" dxfId="1944" priority="15">
      <formula>K89&gt;0</formula>
    </cfRule>
    <cfRule type="expression" dxfId="1943" priority="16">
      <formula>K89&lt;0</formula>
    </cfRule>
  </conditionalFormatting>
  <conditionalFormatting sqref="L89:L102">
    <cfRule type="expression" dxfId="1942" priority="13">
      <formula>L89&gt;0</formula>
    </cfRule>
    <cfRule type="expression" dxfId="1941" priority="14">
      <formula>L89&lt;0</formula>
    </cfRule>
  </conditionalFormatting>
  <conditionalFormatting sqref="F25:F29">
    <cfRule type="expression" dxfId="1940" priority="11">
      <formula>F25&gt;0</formula>
    </cfRule>
    <cfRule type="expression" dxfId="1939" priority="12">
      <formula>F25&lt;0</formula>
    </cfRule>
  </conditionalFormatting>
  <conditionalFormatting sqref="H25:H29">
    <cfRule type="expression" dxfId="1938" priority="9">
      <formula>H25&gt;0</formula>
    </cfRule>
    <cfRule type="expression" dxfId="1937" priority="10">
      <formula>H25&lt;0</formula>
    </cfRule>
  </conditionalFormatting>
  <conditionalFormatting sqref="F34:F37">
    <cfRule type="expression" dxfId="1936" priority="7">
      <formula>F34&gt;0</formula>
    </cfRule>
    <cfRule type="expression" dxfId="1935" priority="8">
      <formula>F34&lt;0</formula>
    </cfRule>
  </conditionalFormatting>
  <conditionalFormatting sqref="H34:H36">
    <cfRule type="expression" dxfId="1934" priority="5">
      <formula>H34&gt;0</formula>
    </cfRule>
    <cfRule type="expression" dxfId="1933" priority="6">
      <formula>H34&lt;0</formula>
    </cfRule>
  </conditionalFormatting>
  <conditionalFormatting sqref="J39">
    <cfRule type="expression" dxfId="1932" priority="3">
      <formula>J39&gt;0</formula>
    </cfRule>
    <cfRule type="expression" dxfId="1931" priority="4">
      <formula>J39&lt;0</formula>
    </cfRule>
  </conditionalFormatting>
  <conditionalFormatting sqref="J25:J38">
    <cfRule type="expression" dxfId="1930" priority="1">
      <formula>J25&gt;0</formula>
    </cfRule>
    <cfRule type="expression" dxfId="192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5" t="s">
        <v>78</v>
      </c>
      <c r="P44" s="885"/>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28" priority="57">
      <formula>F27&gt;0</formula>
    </cfRule>
    <cfRule type="expression" dxfId="1927" priority="58">
      <formula>F27&lt;0</formula>
    </cfRule>
  </conditionalFormatting>
  <conditionalFormatting sqref="H28:H33">
    <cfRule type="expression" dxfId="1926" priority="53">
      <formula>H28&gt;0</formula>
    </cfRule>
    <cfRule type="expression" dxfId="1925" priority="54">
      <formula>H28&lt;0</formula>
    </cfRule>
  </conditionalFormatting>
  <conditionalFormatting sqref="F24:F26">
    <cfRule type="expression" dxfId="1924" priority="39">
      <formula>F24&gt;0</formula>
    </cfRule>
    <cfRule type="expression" dxfId="1923" priority="40">
      <formula>F24&lt;0</formula>
    </cfRule>
  </conditionalFormatting>
  <conditionalFormatting sqref="Q8">
    <cfRule type="expression" dxfId="1922" priority="33">
      <formula>Q8&gt;0</formula>
    </cfRule>
    <cfRule type="expression" dxfId="1921" priority="34">
      <formula>Q8&lt;0</formula>
    </cfRule>
  </conditionalFormatting>
  <conditionalFormatting sqref="Q7">
    <cfRule type="expression" dxfId="1920" priority="35">
      <formula>Q7&gt;0</formula>
    </cfRule>
    <cfRule type="expression" dxfId="1919" priority="36">
      <formula>Q7&lt;0</formula>
    </cfRule>
  </conditionalFormatting>
  <conditionalFormatting sqref="F34">
    <cfRule type="expression" dxfId="1918" priority="31">
      <formula>F34&gt;0</formula>
    </cfRule>
    <cfRule type="expression" dxfId="1917" priority="32">
      <formula>F34&lt;0</formula>
    </cfRule>
  </conditionalFormatting>
  <conditionalFormatting sqref="H34">
    <cfRule type="expression" dxfId="1916" priority="29">
      <formula>H34&gt;0</formula>
    </cfRule>
    <cfRule type="expression" dxfId="1915" priority="30">
      <formula>H34&lt;0</formula>
    </cfRule>
  </conditionalFormatting>
  <conditionalFormatting sqref="M36">
    <cfRule type="expression" dxfId="1914" priority="19">
      <formula>M36&gt;0</formula>
    </cfRule>
    <cfRule type="expression" dxfId="1913" priority="20">
      <formula>M36&lt;0</formula>
    </cfRule>
  </conditionalFormatting>
  <conditionalFormatting sqref="Q10">
    <cfRule type="expression" dxfId="1912" priority="15">
      <formula>Q10&gt;0</formula>
    </cfRule>
    <cfRule type="expression" dxfId="1911" priority="16">
      <formula>Q10&lt;0</formula>
    </cfRule>
  </conditionalFormatting>
  <conditionalFormatting sqref="F23">
    <cfRule type="expression" dxfId="1910" priority="13">
      <formula>F23&gt;0</formula>
    </cfRule>
    <cfRule type="expression" dxfId="1909" priority="14">
      <formula>F23&lt;0</formula>
    </cfRule>
  </conditionalFormatting>
  <conditionalFormatting sqref="I25:J25">
    <cfRule type="expression" dxfId="1908" priority="9">
      <formula>I25&gt;0</formula>
    </cfRule>
    <cfRule type="expression" dxfId="1907" priority="10">
      <formula>I25&lt;0</formula>
    </cfRule>
  </conditionalFormatting>
  <conditionalFormatting sqref="I26:J27">
    <cfRule type="expression" dxfId="1906" priority="7">
      <formula>I26&gt;0</formula>
    </cfRule>
    <cfRule type="expression" dxfId="1905" priority="8">
      <formula>I26&lt;0</formula>
    </cfRule>
  </conditionalFormatting>
  <conditionalFormatting sqref="K25:K27">
    <cfRule type="expression" dxfId="1904" priority="5">
      <formula>K25&gt;0</formula>
    </cfRule>
    <cfRule type="expression" dxfId="1903" priority="6">
      <formula>K25&lt;0</formula>
    </cfRule>
  </conditionalFormatting>
  <conditionalFormatting sqref="I23:J23">
    <cfRule type="expression" dxfId="1902" priority="3">
      <formula>I23&gt;0</formula>
    </cfRule>
    <cfRule type="expression" dxfId="19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00" priority="39">
      <formula>F47&gt;0</formula>
    </cfRule>
    <cfRule type="expression" dxfId="1899" priority="40">
      <formula>F47&lt;0</formula>
    </cfRule>
  </conditionalFormatting>
  <conditionalFormatting sqref="Q7">
    <cfRule type="expression" dxfId="1898" priority="37">
      <formula>Q7&gt;0</formula>
    </cfRule>
    <cfRule type="expression" dxfId="1897" priority="38">
      <formula>Q7&lt;0</formula>
    </cfRule>
  </conditionalFormatting>
  <conditionalFormatting sqref="Q8">
    <cfRule type="expression" dxfId="1896" priority="35">
      <formula>Q8&gt;0</formula>
    </cfRule>
    <cfRule type="expression" dxfId="1895" priority="36">
      <formula>Q8&lt;0</formula>
    </cfRule>
  </conditionalFormatting>
  <conditionalFormatting sqref="F30:F46">
    <cfRule type="expression" dxfId="1894" priority="33">
      <formula>F30&gt;0</formula>
    </cfRule>
    <cfRule type="expression" dxfId="1893" priority="34">
      <formula>F30&lt;0</formula>
    </cfRule>
  </conditionalFormatting>
  <conditionalFormatting sqref="H30:H46">
    <cfRule type="expression" dxfId="1892" priority="31">
      <formula>H30&gt;0</formula>
    </cfRule>
    <cfRule type="expression" dxfId="1891" priority="32">
      <formula>H30&lt;0</formula>
    </cfRule>
  </conditionalFormatting>
  <conditionalFormatting sqref="Q10">
    <cfRule type="expression" dxfId="1890" priority="29">
      <formula>Q10&gt;0</formula>
    </cfRule>
    <cfRule type="expression" dxfId="1889" priority="30">
      <formula>Q10&lt;0</formula>
    </cfRule>
  </conditionalFormatting>
  <conditionalFormatting sqref="J25:J38">
    <cfRule type="expression" dxfId="1888" priority="27">
      <formula>J25&gt;0</formula>
    </cfRule>
    <cfRule type="expression" dxfId="1887" priority="28">
      <formula>J25&lt;0</formula>
    </cfRule>
  </conditionalFormatting>
  <conditionalFormatting sqref="K25:K38">
    <cfRule type="expression" dxfId="1886" priority="25">
      <formula>K25&gt;0</formula>
    </cfRule>
    <cfRule type="expression" dxfId="1885" priority="26">
      <formula>K25&lt;0</formula>
    </cfRule>
  </conditionalFormatting>
  <conditionalFormatting sqref="L25 L38">
    <cfRule type="expression" dxfId="1884" priority="23">
      <formula>L25&gt;0</formula>
    </cfRule>
    <cfRule type="expression" dxfId="1883" priority="24">
      <formula>L25&lt;0</formula>
    </cfRule>
  </conditionalFormatting>
  <conditionalFormatting sqref="F89:F110">
    <cfRule type="expression" dxfId="1882" priority="21">
      <formula>F89&gt;0</formula>
    </cfRule>
    <cfRule type="expression" dxfId="1881" priority="22">
      <formula>F89&lt;0</formula>
    </cfRule>
  </conditionalFormatting>
  <conditionalFormatting sqref="H89:H110">
    <cfRule type="expression" dxfId="1880" priority="19">
      <formula>H89&gt;0</formula>
    </cfRule>
    <cfRule type="expression" dxfId="1879" priority="20">
      <formula>H89&lt;0</formula>
    </cfRule>
  </conditionalFormatting>
  <conditionalFormatting sqref="J89:J102">
    <cfRule type="expression" dxfId="1878" priority="17">
      <formula>J89&gt;0</formula>
    </cfRule>
    <cfRule type="expression" dxfId="1877" priority="18">
      <formula>J89&lt;0</formula>
    </cfRule>
  </conditionalFormatting>
  <conditionalFormatting sqref="K89:K102">
    <cfRule type="expression" dxfId="1876" priority="15">
      <formula>K89&gt;0</formula>
    </cfRule>
    <cfRule type="expression" dxfId="1875" priority="16">
      <formula>K89&lt;0</formula>
    </cfRule>
  </conditionalFormatting>
  <conditionalFormatting sqref="L89:L102">
    <cfRule type="expression" dxfId="1874" priority="13">
      <formula>L89&gt;0</formula>
    </cfRule>
    <cfRule type="expression" dxfId="1873" priority="14">
      <formula>L89&lt;0</formula>
    </cfRule>
  </conditionalFormatting>
  <conditionalFormatting sqref="F29 F25:F26">
    <cfRule type="expression" dxfId="1872" priority="11">
      <formula>F25&gt;0</formula>
    </cfRule>
    <cfRule type="expression" dxfId="1871" priority="12">
      <formula>F25&lt;0</formula>
    </cfRule>
  </conditionalFormatting>
  <conditionalFormatting sqref="H29 H25:H26">
    <cfRule type="expression" dxfId="1870" priority="9">
      <formula>H25&gt;0</formula>
    </cfRule>
    <cfRule type="expression" dxfId="1869" priority="10">
      <formula>H25&lt;0</formula>
    </cfRule>
  </conditionalFormatting>
  <conditionalFormatting sqref="F28">
    <cfRule type="expression" dxfId="1868" priority="7">
      <formula>F28&gt;0</formula>
    </cfRule>
    <cfRule type="expression" dxfId="1867" priority="8">
      <formula>F28&lt;0</formula>
    </cfRule>
  </conditionalFormatting>
  <conditionalFormatting sqref="F27">
    <cfRule type="expression" dxfId="1866" priority="3">
      <formula>F27&gt;0</formula>
    </cfRule>
    <cfRule type="expression" dxfId="1865" priority="4">
      <formula>F27&lt;0</formula>
    </cfRule>
  </conditionalFormatting>
  <conditionalFormatting sqref="H27:H28">
    <cfRule type="expression" dxfId="1864" priority="1">
      <formula>H27&gt;0</formula>
    </cfRule>
    <cfRule type="expression" dxfId="186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50.4</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5040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304.77000000000407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304.77000000000407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6.4362237948315998E-2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5.5555555555555552E-2</v>
      </c>
      <c r="R11">
        <v>0.7</v>
      </c>
      <c r="T11" s="1">
        <v>43285</v>
      </c>
      <c r="U11" t="s">
        <v>1084</v>
      </c>
    </row>
    <row r="12" spans="1:21" x14ac:dyDescent="0.25">
      <c r="H12" s="67"/>
      <c r="O12" s="11" t="s">
        <v>875</v>
      </c>
      <c r="Q12" s="1" t="s">
        <v>1354</v>
      </c>
    </row>
    <row r="13" spans="1:21" x14ac:dyDescent="0.25">
      <c r="H13" s="67"/>
      <c r="O13" s="11" t="s">
        <v>901</v>
      </c>
      <c r="Q13" s="2">
        <f>Q4/(3.94+4.03)*2</f>
        <v>12.647427854454202</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5" t="s">
        <v>78</v>
      </c>
      <c r="P16" s="885"/>
    </row>
    <row r="17" spans="1:21" ht="15.75" thickTop="1" x14ac:dyDescent="0.25">
      <c r="O17" s="78">
        <v>1.1000000000000001</v>
      </c>
      <c r="P17" s="78">
        <f>O17*$Q$4</f>
        <v>55.440000000000005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54.936</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54.432000000000002</v>
      </c>
    </row>
    <row r="20" spans="1:21" x14ac:dyDescent="0.25">
      <c r="O20" s="78">
        <v>1.07</v>
      </c>
      <c r="P20" s="78">
        <f t="shared" si="2"/>
        <v>53.928000000000004</v>
      </c>
      <c r="T20" s="1">
        <v>43416</v>
      </c>
      <c r="U20" t="s">
        <v>1250</v>
      </c>
    </row>
    <row r="21" spans="1:21" x14ac:dyDescent="0.25">
      <c r="O21" s="78">
        <v>1.06</v>
      </c>
      <c r="P21" s="78">
        <f t="shared" si="2"/>
        <v>53.423999999999999</v>
      </c>
    </row>
    <row r="22" spans="1:21" x14ac:dyDescent="0.25">
      <c r="O22" s="78">
        <v>1.05</v>
      </c>
      <c r="P22" s="78">
        <f t="shared" si="2"/>
        <v>52.92</v>
      </c>
    </row>
    <row r="23" spans="1:21" x14ac:dyDescent="0.25">
      <c r="O23" s="78">
        <v>1.04</v>
      </c>
      <c r="P23" s="78">
        <f t="shared" si="2"/>
        <v>52.415999999999997</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51.911999999999999</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51.408000000000001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50.903999999999996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50.4</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49.896000000000001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49.391999999999996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48.887999999999998</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48.384</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47.879999999999995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47.375999999999998</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46.872</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46.368000000000002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45.863999999999997</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45.36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70" si="16">C65*(E65-D65)</f>
        <v>532.99999999999977</v>
      </c>
      <c r="G65" s="39">
        <f t="shared" ref="G65:G70" si="17">D65*C65</f>
        <v>9267</v>
      </c>
      <c r="H65" s="175">
        <f t="shared" ref="H65:H70" si="18">(E65-D65)/D65</f>
        <v>5.7515916693644094E-2</v>
      </c>
      <c r="I65" s="39"/>
      <c r="J65" s="39">
        <f t="shared" ref="J65:J70"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3"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3"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3"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62" priority="53">
      <formula>F7&gt;0</formula>
    </cfRule>
    <cfRule type="expression" dxfId="1861" priority="54">
      <formula>F7&lt;0</formula>
    </cfRule>
  </conditionalFormatting>
  <conditionalFormatting sqref="Q8">
    <cfRule type="expression" dxfId="1860" priority="51">
      <formula>Q8&gt;0</formula>
    </cfRule>
    <cfRule type="expression" dxfId="1859" priority="52">
      <formula>Q8&lt;0</formula>
    </cfRule>
  </conditionalFormatting>
  <conditionalFormatting sqref="Q10">
    <cfRule type="expression" dxfId="1858" priority="45">
      <formula>Q10&gt;0</formula>
    </cfRule>
    <cfRule type="expression" dxfId="1857" priority="46">
      <formula>Q10&lt;0</formula>
    </cfRule>
  </conditionalFormatting>
  <conditionalFormatting sqref="K25:K39">
    <cfRule type="expression" dxfId="1856" priority="41">
      <formula>K25&gt;0</formula>
    </cfRule>
    <cfRule type="expression" dxfId="1855" priority="42">
      <formula>K25&lt;0</formula>
    </cfRule>
  </conditionalFormatting>
  <conditionalFormatting sqref="L25">
    <cfRule type="expression" dxfId="1854" priority="39">
      <formula>L25&gt;0</formula>
    </cfRule>
    <cfRule type="expression" dxfId="1853" priority="40">
      <formula>L25&lt;0</formula>
    </cfRule>
  </conditionalFormatting>
  <conditionalFormatting sqref="F99:F120">
    <cfRule type="expression" dxfId="1852" priority="37">
      <formula>F99&gt;0</formula>
    </cfRule>
    <cfRule type="expression" dxfId="1851" priority="38">
      <formula>F99&lt;0</formula>
    </cfRule>
  </conditionalFormatting>
  <conditionalFormatting sqref="H99:H120">
    <cfRule type="expression" dxfId="1850" priority="35">
      <formula>H99&gt;0</formula>
    </cfRule>
    <cfRule type="expression" dxfId="1849" priority="36">
      <formula>H99&lt;0</formula>
    </cfRule>
  </conditionalFormatting>
  <conditionalFormatting sqref="J99:J112">
    <cfRule type="expression" dxfId="1848" priority="33">
      <formula>J99&gt;0</formula>
    </cfRule>
    <cfRule type="expression" dxfId="1847" priority="34">
      <formula>J99&lt;0</formula>
    </cfRule>
  </conditionalFormatting>
  <conditionalFormatting sqref="K99:K112">
    <cfRule type="expression" dxfId="1846" priority="31">
      <formula>K99&gt;0</formula>
    </cfRule>
    <cfRule type="expression" dxfId="1845" priority="32">
      <formula>K99&lt;0</formula>
    </cfRule>
  </conditionalFormatting>
  <conditionalFormatting sqref="L99:L112">
    <cfRule type="expression" dxfId="1844" priority="29">
      <formula>L99&gt;0</formula>
    </cfRule>
    <cfRule type="expression" dxfId="1843" priority="30">
      <formula>L99&lt;0</formula>
    </cfRule>
  </conditionalFormatting>
  <conditionalFormatting sqref="F25 F29">
    <cfRule type="expression" dxfId="1842" priority="27">
      <formula>F25&gt;0</formula>
    </cfRule>
    <cfRule type="expression" dxfId="1841" priority="28">
      <formula>F25&lt;0</formula>
    </cfRule>
  </conditionalFormatting>
  <conditionalFormatting sqref="H25 H29">
    <cfRule type="expression" dxfId="1840" priority="25">
      <formula>H25&gt;0</formula>
    </cfRule>
    <cfRule type="expression" dxfId="1839" priority="26">
      <formula>H25&lt;0</formula>
    </cfRule>
  </conditionalFormatting>
  <conditionalFormatting sqref="F26:F28">
    <cfRule type="expression" dxfId="1838" priority="23">
      <formula>F26&gt;0</formula>
    </cfRule>
    <cfRule type="expression" dxfId="1837" priority="24">
      <formula>F26&lt;0</formula>
    </cfRule>
  </conditionalFormatting>
  <conditionalFormatting sqref="H26:H28">
    <cfRule type="expression" dxfId="1836" priority="21">
      <formula>H26&gt;0</formula>
    </cfRule>
    <cfRule type="expression" dxfId="1835" priority="22">
      <formula>H26&lt;0</formula>
    </cfRule>
  </conditionalFormatting>
  <conditionalFormatting sqref="J25:J49">
    <cfRule type="expression" dxfId="1834" priority="17">
      <formula>J25&gt;0</formula>
    </cfRule>
    <cfRule type="expression" dxfId="1833" priority="18">
      <formula>J25&lt;0</formula>
    </cfRule>
  </conditionalFormatting>
  <conditionalFormatting sqref="J50:J61">
    <cfRule type="expression" dxfId="1832" priority="15">
      <formula>J50&gt;0</formula>
    </cfRule>
    <cfRule type="expression" dxfId="1831" priority="16">
      <formula>J50&lt;0</formula>
    </cfRule>
  </conditionalFormatting>
  <conditionalFormatting sqref="H62:H63 F62:F63">
    <cfRule type="expression" dxfId="1830" priority="7">
      <formula>F62&gt;0</formula>
    </cfRule>
    <cfRule type="expression" dxfId="1829" priority="8">
      <formula>F62&lt;0</formula>
    </cfRule>
  </conditionalFormatting>
  <conditionalFormatting sqref="J62:J70">
    <cfRule type="expression" dxfId="1828" priority="5">
      <formula>J62&gt;0</formula>
    </cfRule>
    <cfRule type="expression" dxfId="1827" priority="6">
      <formula>J62&lt;0</formula>
    </cfRule>
  </conditionalFormatting>
  <conditionalFormatting sqref="F66:F69 H66:H69">
    <cfRule type="expression" dxfId="1826" priority="1">
      <formula>F66&gt;0</formula>
    </cfRule>
    <cfRule type="expression" dxfId="182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5" t="s">
        <v>78</v>
      </c>
      <c r="P44" s="885"/>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24" priority="17">
      <formula>F38&gt;0</formula>
    </cfRule>
    <cfRule type="expression" dxfId="1823" priority="18">
      <formula>F38&lt;0</formula>
    </cfRule>
  </conditionalFormatting>
  <conditionalFormatting sqref="H38:H72">
    <cfRule type="expression" dxfId="1822" priority="9">
      <formula>H38&gt;0</formula>
    </cfRule>
    <cfRule type="expression" dxfId="1821" priority="10">
      <formula>H38&lt;0</formula>
    </cfRule>
  </conditionalFormatting>
  <conditionalFormatting sqref="F21:F37">
    <cfRule type="expression" dxfId="1820" priority="7">
      <formula>F21&gt;0</formula>
    </cfRule>
    <cfRule type="expression" dxfId="1819" priority="8">
      <formula>F21&lt;0</formula>
    </cfRule>
  </conditionalFormatting>
  <conditionalFormatting sqref="H21:H37">
    <cfRule type="expression" dxfId="1818" priority="5">
      <formula>H21&gt;0</formula>
    </cfRule>
    <cfRule type="expression" dxfId="1817" priority="6">
      <formula>H21&lt;0</formula>
    </cfRule>
  </conditionalFormatting>
  <conditionalFormatting sqref="Q8">
    <cfRule type="expression" dxfId="1816" priority="1">
      <formula>Q8&gt;0</formula>
    </cfRule>
    <cfRule type="expression" dxfId="1815" priority="2">
      <formula>Q8&lt;0</formula>
    </cfRule>
  </conditionalFormatting>
  <conditionalFormatting sqref="Q7">
    <cfRule type="expression" dxfId="1814" priority="3">
      <formula>Q7&gt;0</formula>
    </cfRule>
    <cfRule type="expression" dxfId="181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5" t="s">
        <v>78</v>
      </c>
      <c r="P40" s="885"/>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12" priority="15">
      <formula>F39&gt;0</formula>
    </cfRule>
    <cfRule type="expression" dxfId="1811" priority="16">
      <formula>F39&lt;0</formula>
    </cfRule>
  </conditionalFormatting>
  <conditionalFormatting sqref="Q7">
    <cfRule type="expression" dxfId="1810" priority="13">
      <formula>Q7&gt;0</formula>
    </cfRule>
    <cfRule type="expression" dxfId="1809" priority="14">
      <formula>Q7&lt;0</formula>
    </cfRule>
  </conditionalFormatting>
  <conditionalFormatting sqref="Q8">
    <cfRule type="expression" dxfId="1808" priority="11">
      <formula>Q8&gt;0</formula>
    </cfRule>
    <cfRule type="expression" dxfId="1807" priority="12">
      <formula>Q8&lt;0</formula>
    </cfRule>
  </conditionalFormatting>
  <conditionalFormatting sqref="F25:F38">
    <cfRule type="expression" dxfId="1806" priority="9">
      <formula>F25&gt;0</formula>
    </cfRule>
    <cfRule type="expression" dxfId="1805" priority="10">
      <formula>F25&lt;0</formula>
    </cfRule>
  </conditionalFormatting>
  <conditionalFormatting sqref="H25:H38">
    <cfRule type="expression" dxfId="1804" priority="7">
      <formula>H25&gt;0</formula>
    </cfRule>
    <cfRule type="expression" dxfId="1803" priority="8">
      <formula>H25&lt;0</formula>
    </cfRule>
  </conditionalFormatting>
  <conditionalFormatting sqref="M55">
    <cfRule type="expression" dxfId="1802" priority="3">
      <formula>M55&gt;0</formula>
    </cfRule>
    <cfRule type="expression" dxfId="1801" priority="4">
      <formula>M55&lt;0</formula>
    </cfRule>
  </conditionalFormatting>
  <conditionalFormatting sqref="Q10">
    <cfRule type="expression" dxfId="1800" priority="1">
      <formula>Q10&gt;0</formula>
    </cfRule>
    <cfRule type="expression" dxfId="179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1" si="1">I2*H2-J2</f>
        <v>2890.94</v>
      </c>
      <c r="L2" s="69">
        <v>42810</v>
      </c>
      <c r="M2" s="43">
        <v>27.5</v>
      </c>
      <c r="O2" s="11" t="s">
        <v>57</v>
      </c>
      <c r="Q2">
        <f>C68-H68</f>
        <v>500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7.7154399999999441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21.66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10830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3857.7199999999721</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8424.5400000000263</v>
      </c>
      <c r="R7">
        <v>500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6972.2800000000279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1.8073577138828318</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4.6168051708217915E-3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12.377142857142857</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5" t="s">
        <v>78</v>
      </c>
      <c r="P18" s="885"/>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23.826000000000001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23.609400000000001</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23.392800000000001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23.176200000000001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22.959600000000002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22.743000000000002</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22.526400000000002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22.309799999999999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22.0932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21.8766</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21.66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21.4434</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21.226800000000001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21.010200000000001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20.793599999999998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20.576999999999998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20.360399999999998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20.143800000000002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19.927200000000003</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19.710599999999999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19.494</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8">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7750</v>
      </c>
      <c r="I68" s="18"/>
      <c r="J68" s="18"/>
      <c r="K68" s="18">
        <f>SUM(K2:K67)</f>
        <v>201412.79000000004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7550</v>
      </c>
      <c r="D69" s="275"/>
      <c r="E69" s="275"/>
      <c r="F69" s="276">
        <f>SumByColor($A$69,F2:F67)</f>
        <v>185694</v>
      </c>
      <c r="G69" s="275"/>
      <c r="H69" s="275">
        <f>SumByColor($A$69,H2:H67)</f>
        <v>7750</v>
      </c>
      <c r="I69" s="275"/>
      <c r="J69" s="275"/>
      <c r="K69" s="276">
        <f>SumByColor($A$69,K2:K67)</f>
        <v>201416</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2:12" x14ac:dyDescent="0.25">
      <c r="B225" s="161">
        <v>43818</v>
      </c>
      <c r="C225" s="10">
        <v>500</v>
      </c>
      <c r="D225" s="39">
        <v>7.7149999999999999</v>
      </c>
      <c r="E225" s="39">
        <v>20.605</v>
      </c>
      <c r="F225" s="39">
        <f t="shared" ref="F225" si="49">C225*(E225-D225)</f>
        <v>6445</v>
      </c>
      <c r="G225" s="39">
        <f t="shared" ref="G225" si="50">D225*C225</f>
        <v>3857.5</v>
      </c>
      <c r="H225" s="175">
        <f t="shared" ref="H225" si="51">(E225-D225)/D225</f>
        <v>1.6707712248865847</v>
      </c>
      <c r="I225" s="39"/>
      <c r="J225" s="39"/>
      <c r="K225" s="39">
        <f t="shared" ref="K225" si="52">F225+$Q$10</f>
        <v>7897.2599999999984</v>
      </c>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53">C231*(E231-D231)</f>
        <v>-30.999999999999872</v>
      </c>
      <c r="G231" s="292">
        <f t="shared" ref="G231:G236" si="54">D231*C231</f>
        <v>2500</v>
      </c>
      <c r="H231" s="293">
        <f t="shared" ref="H231:H236" si="55">(E231-D231)/D231</f>
        <v>-1.2399999999999949E-2</v>
      </c>
      <c r="I231" s="292"/>
    </row>
    <row r="232" spans="2:12" x14ac:dyDescent="0.25">
      <c r="B232" s="290">
        <v>42549</v>
      </c>
      <c r="C232" s="291">
        <v>100</v>
      </c>
      <c r="D232" s="292">
        <v>25</v>
      </c>
      <c r="E232" s="292">
        <v>25.26</v>
      </c>
      <c r="F232" s="292">
        <f t="shared" si="53"/>
        <v>26.000000000000156</v>
      </c>
      <c r="G232" s="292">
        <f t="shared" si="54"/>
        <v>2500</v>
      </c>
      <c r="H232" s="293">
        <f t="shared" si="55"/>
        <v>1.0400000000000062E-2</v>
      </c>
      <c r="I232" s="292"/>
    </row>
    <row r="233" spans="2:12" x14ac:dyDescent="0.25">
      <c r="B233" s="290">
        <v>42552</v>
      </c>
      <c r="C233" s="291">
        <v>100</v>
      </c>
      <c r="D233" s="292">
        <v>25</v>
      </c>
      <c r="E233" s="292">
        <v>26.57</v>
      </c>
      <c r="F233" s="292">
        <f t="shared" si="53"/>
        <v>157.00000000000003</v>
      </c>
      <c r="G233" s="292">
        <f t="shared" si="54"/>
        <v>2500</v>
      </c>
      <c r="H233" s="293">
        <f t="shared" si="55"/>
        <v>6.2800000000000009E-2</v>
      </c>
      <c r="I233" s="292"/>
    </row>
    <row r="234" spans="2:12" x14ac:dyDescent="0.25">
      <c r="B234" s="290">
        <v>42556</v>
      </c>
      <c r="C234" s="291">
        <v>100</v>
      </c>
      <c r="D234" s="292">
        <v>25</v>
      </c>
      <c r="E234" s="292">
        <v>25.47</v>
      </c>
      <c r="F234" s="292">
        <f t="shared" si="53"/>
        <v>46.999999999999886</v>
      </c>
      <c r="G234" s="292">
        <f t="shared" si="54"/>
        <v>2500</v>
      </c>
      <c r="H234" s="293">
        <f t="shared" si="55"/>
        <v>1.8799999999999956E-2</v>
      </c>
      <c r="I234" s="292"/>
    </row>
    <row r="235" spans="2:12" x14ac:dyDescent="0.25">
      <c r="B235" s="290">
        <v>42562</v>
      </c>
      <c r="C235" s="291">
        <v>100</v>
      </c>
      <c r="D235" s="292">
        <v>25</v>
      </c>
      <c r="E235" s="292">
        <v>25.69</v>
      </c>
      <c r="F235" s="292">
        <f t="shared" si="53"/>
        <v>69.000000000000128</v>
      </c>
      <c r="G235" s="292">
        <f t="shared" si="54"/>
        <v>2500</v>
      </c>
      <c r="H235" s="293">
        <f t="shared" si="55"/>
        <v>2.7600000000000052E-2</v>
      </c>
      <c r="I235" s="292"/>
    </row>
    <row r="236" spans="2:12" x14ac:dyDescent="0.25">
      <c r="B236" s="290">
        <v>42563</v>
      </c>
      <c r="C236" s="291">
        <v>100</v>
      </c>
      <c r="D236" s="292">
        <v>25</v>
      </c>
      <c r="E236" s="292">
        <v>26.48</v>
      </c>
      <c r="F236" s="292">
        <f t="shared" si="53"/>
        <v>148.00000000000006</v>
      </c>
      <c r="G236" s="292">
        <f t="shared" si="54"/>
        <v>2500</v>
      </c>
      <c r="H236" s="293">
        <f t="shared" si="55"/>
        <v>5.9200000000000016E-2</v>
      </c>
      <c r="I236" s="292"/>
    </row>
    <row r="237" spans="2:12" x14ac:dyDescent="0.25">
      <c r="B237" s="290">
        <v>42569</v>
      </c>
      <c r="C237" s="291">
        <v>100</v>
      </c>
      <c r="D237" s="292">
        <v>25</v>
      </c>
      <c r="E237" s="292">
        <v>29.28</v>
      </c>
      <c r="F237" s="292">
        <f t="shared" ref="F237:F243" si="56">C237*(E237-D237)</f>
        <v>428.00000000000011</v>
      </c>
      <c r="G237" s="292">
        <f t="shared" ref="G237:G243" si="57">D237*C237</f>
        <v>2500</v>
      </c>
      <c r="H237" s="293">
        <f t="shared" ref="H237:H243" si="58">(E237-D237)/D237</f>
        <v>0.17120000000000005</v>
      </c>
      <c r="I237" s="292"/>
    </row>
    <row r="238" spans="2:12" x14ac:dyDescent="0.25">
      <c r="B238" s="290">
        <v>42570</v>
      </c>
      <c r="C238" s="291">
        <v>100</v>
      </c>
      <c r="D238" s="292">
        <v>25</v>
      </c>
      <c r="E238" s="292">
        <v>28.68</v>
      </c>
      <c r="F238" s="292">
        <f t="shared" si="56"/>
        <v>368</v>
      </c>
      <c r="G238" s="292">
        <f t="shared" si="57"/>
        <v>2500</v>
      </c>
      <c r="H238" s="293">
        <f t="shared" si="58"/>
        <v>0.1472</v>
      </c>
      <c r="I238" s="292"/>
    </row>
    <row r="239" spans="2:12" x14ac:dyDescent="0.25">
      <c r="B239" s="290">
        <v>42571</v>
      </c>
      <c r="C239" s="291">
        <v>100</v>
      </c>
      <c r="D239" s="292">
        <v>25</v>
      </c>
      <c r="E239" s="292">
        <v>29.01</v>
      </c>
      <c r="F239" s="292">
        <f t="shared" si="56"/>
        <v>401.00000000000017</v>
      </c>
      <c r="G239" s="292">
        <f t="shared" si="57"/>
        <v>2500</v>
      </c>
      <c r="H239" s="293">
        <f t="shared" si="58"/>
        <v>0.16040000000000007</v>
      </c>
      <c r="I239" s="292"/>
    </row>
    <row r="240" spans="2:12" x14ac:dyDescent="0.25">
      <c r="B240" s="290">
        <v>42572</v>
      </c>
      <c r="C240" s="291">
        <v>100</v>
      </c>
      <c r="D240" s="292">
        <v>25</v>
      </c>
      <c r="E240" s="292">
        <v>28.89</v>
      </c>
      <c r="F240" s="292">
        <f t="shared" si="56"/>
        <v>389.00000000000006</v>
      </c>
      <c r="G240" s="292">
        <f t="shared" si="57"/>
        <v>2500</v>
      </c>
      <c r="H240" s="293">
        <f t="shared" si="58"/>
        <v>0.15560000000000002</v>
      </c>
      <c r="I240" s="292"/>
    </row>
    <row r="241" spans="2:9" x14ac:dyDescent="0.25">
      <c r="B241" s="290">
        <v>42576</v>
      </c>
      <c r="C241" s="291">
        <v>100</v>
      </c>
      <c r="D241" s="292">
        <v>25</v>
      </c>
      <c r="E241" s="292">
        <v>28.63</v>
      </c>
      <c r="F241" s="292">
        <f t="shared" si="56"/>
        <v>362.99999999999989</v>
      </c>
      <c r="G241" s="292">
        <f t="shared" si="57"/>
        <v>2500</v>
      </c>
      <c r="H241" s="293">
        <f t="shared" si="58"/>
        <v>0.14519999999999997</v>
      </c>
      <c r="I241" s="292"/>
    </row>
    <row r="242" spans="2:9" x14ac:dyDescent="0.25">
      <c r="B242" s="290">
        <v>42577</v>
      </c>
      <c r="C242" s="291">
        <v>100</v>
      </c>
      <c r="D242" s="292">
        <v>25</v>
      </c>
      <c r="E242" s="292">
        <v>29.34</v>
      </c>
      <c r="F242" s="292">
        <f t="shared" si="56"/>
        <v>434</v>
      </c>
      <c r="G242" s="292">
        <f t="shared" si="57"/>
        <v>2500</v>
      </c>
      <c r="H242" s="293">
        <f t="shared" si="58"/>
        <v>0.1736</v>
      </c>
      <c r="I242" s="292"/>
    </row>
    <row r="243" spans="2:9" x14ac:dyDescent="0.25">
      <c r="B243" s="290">
        <v>42580</v>
      </c>
      <c r="C243" s="291">
        <v>100</v>
      </c>
      <c r="D243" s="292">
        <v>25</v>
      </c>
      <c r="E243" s="292">
        <v>27</v>
      </c>
      <c r="F243" s="292">
        <f t="shared" si="56"/>
        <v>200</v>
      </c>
      <c r="G243" s="292">
        <f t="shared" si="57"/>
        <v>2500</v>
      </c>
      <c r="H243" s="293">
        <f t="shared" si="58"/>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59">C248*(E248-D248)</f>
        <v>-9.9999999999999645</v>
      </c>
      <c r="G248" s="194">
        <f t="shared" ref="G248:G253" si="60">D248*C248</f>
        <v>1287</v>
      </c>
      <c r="H248" s="208">
        <f t="shared" ref="H248:H253" si="61">(E248-D248)/D248</f>
        <v>-7.7700077700077431E-3</v>
      </c>
      <c r="I248" s="194"/>
    </row>
    <row r="249" spans="2:9" x14ac:dyDescent="0.25">
      <c r="B249" s="198">
        <v>42636</v>
      </c>
      <c r="C249" s="193">
        <v>50</v>
      </c>
      <c r="D249" s="194">
        <v>25.74</v>
      </c>
      <c r="E249" s="194">
        <v>24.82</v>
      </c>
      <c r="F249" s="194">
        <f t="shared" si="59"/>
        <v>-45.999999999999908</v>
      </c>
      <c r="G249" s="194">
        <f t="shared" si="60"/>
        <v>1287</v>
      </c>
      <c r="H249" s="208">
        <f t="shared" si="61"/>
        <v>-3.5742035742035674E-2</v>
      </c>
      <c r="I249" s="194"/>
    </row>
    <row r="250" spans="2:9" x14ac:dyDescent="0.25">
      <c r="B250" s="198">
        <v>42639</v>
      </c>
      <c r="C250" s="193">
        <v>100</v>
      </c>
      <c r="D250" s="194">
        <v>24.96</v>
      </c>
      <c r="E250" s="194">
        <v>24.14</v>
      </c>
      <c r="F250" s="194">
        <f t="shared" si="59"/>
        <v>-82.000000000000028</v>
      </c>
      <c r="G250" s="194">
        <f t="shared" si="60"/>
        <v>2496</v>
      </c>
      <c r="H250" s="208">
        <f t="shared" si="61"/>
        <v>-3.2852564102564111E-2</v>
      </c>
      <c r="I250" s="194"/>
    </row>
    <row r="251" spans="2:9" x14ac:dyDescent="0.25">
      <c r="B251" s="198">
        <v>42639</v>
      </c>
      <c r="C251" s="193">
        <v>150</v>
      </c>
      <c r="D251" s="194">
        <v>24.8</v>
      </c>
      <c r="E251" s="194">
        <v>24.14</v>
      </c>
      <c r="F251" s="194">
        <f t="shared" si="59"/>
        <v>-99.000000000000028</v>
      </c>
      <c r="G251" s="194">
        <f t="shared" si="60"/>
        <v>3720</v>
      </c>
      <c r="H251" s="208">
        <f t="shared" si="61"/>
        <v>-2.6612903225806457E-2</v>
      </c>
      <c r="I251" s="194"/>
    </row>
    <row r="252" spans="2:9" x14ac:dyDescent="0.25">
      <c r="B252" s="198">
        <v>42640</v>
      </c>
      <c r="C252" s="193">
        <v>150</v>
      </c>
      <c r="D252" s="194">
        <v>24.8</v>
      </c>
      <c r="E252" s="194">
        <v>23.99</v>
      </c>
      <c r="F252" s="194">
        <f t="shared" si="59"/>
        <v>-121.50000000000034</v>
      </c>
      <c r="G252" s="194">
        <f t="shared" si="60"/>
        <v>3720</v>
      </c>
      <c r="H252" s="208">
        <f t="shared" si="61"/>
        <v>-3.2661290322580736E-2</v>
      </c>
      <c r="I252" s="194"/>
    </row>
    <row r="253" spans="2:9" x14ac:dyDescent="0.25">
      <c r="B253" s="198">
        <v>42643</v>
      </c>
      <c r="C253" s="193">
        <v>150</v>
      </c>
      <c r="D253" s="194">
        <v>24.8</v>
      </c>
      <c r="E253" s="194">
        <v>24.46</v>
      </c>
      <c r="F253" s="194">
        <f t="shared" si="59"/>
        <v>-50.999999999999979</v>
      </c>
      <c r="G253" s="194">
        <f t="shared" si="60"/>
        <v>3720</v>
      </c>
      <c r="H253" s="208">
        <f t="shared" si="61"/>
        <v>-1.3709677419354832E-2</v>
      </c>
      <c r="I253" s="194"/>
    </row>
    <row r="254" spans="2:9" x14ac:dyDescent="0.25">
      <c r="B254" s="198">
        <v>42646</v>
      </c>
      <c r="C254" s="193">
        <v>150</v>
      </c>
      <c r="D254" s="194">
        <v>24.8</v>
      </c>
      <c r="E254" s="194">
        <v>24.89</v>
      </c>
      <c r="F254" s="194">
        <f t="shared" ref="F254:F265" si="62">C254*(E254-D254)</f>
        <v>13.499999999999979</v>
      </c>
      <c r="G254" s="194">
        <f t="shared" ref="G254:G265" si="63">D254*C254</f>
        <v>3720</v>
      </c>
      <c r="H254" s="208">
        <f t="shared" ref="H254:H265" si="64">(E254-D254)/D254</f>
        <v>3.6290322580645102E-3</v>
      </c>
      <c r="I254" s="194"/>
    </row>
    <row r="255" spans="2:9" x14ac:dyDescent="0.25">
      <c r="B255" s="198">
        <v>42648</v>
      </c>
      <c r="C255" s="193">
        <v>150</v>
      </c>
      <c r="D255" s="194">
        <v>24.8</v>
      </c>
      <c r="E255" s="194">
        <v>25.07</v>
      </c>
      <c r="F255" s="194">
        <f t="shared" si="62"/>
        <v>40.499999999999936</v>
      </c>
      <c r="G255" s="194">
        <f t="shared" si="63"/>
        <v>3720</v>
      </c>
      <c r="H255" s="208">
        <f t="shared" si="64"/>
        <v>1.0887096774193531E-2</v>
      </c>
      <c r="I255" s="194"/>
    </row>
    <row r="256" spans="2:9" x14ac:dyDescent="0.25">
      <c r="B256" s="198">
        <v>42649</v>
      </c>
      <c r="C256" s="193">
        <v>150</v>
      </c>
      <c r="D256" s="194">
        <v>24.8</v>
      </c>
      <c r="E256" s="194">
        <v>24.85</v>
      </c>
      <c r="F256" s="194">
        <f t="shared" si="62"/>
        <v>7.5000000000001066</v>
      </c>
      <c r="G256" s="194">
        <f t="shared" si="63"/>
        <v>3720</v>
      </c>
      <c r="H256" s="208">
        <f t="shared" si="64"/>
        <v>2.0161290322580931E-3</v>
      </c>
      <c r="I256" s="194"/>
    </row>
    <row r="257" spans="2:9" x14ac:dyDescent="0.25">
      <c r="B257" s="198">
        <v>42650</v>
      </c>
      <c r="C257" s="193">
        <v>150</v>
      </c>
      <c r="D257" s="194">
        <v>24.8</v>
      </c>
      <c r="E257" s="194">
        <v>24.58</v>
      </c>
      <c r="F257" s="194">
        <f t="shared" si="62"/>
        <v>-33.000000000000362</v>
      </c>
      <c r="G257" s="194">
        <f t="shared" si="63"/>
        <v>3720</v>
      </c>
      <c r="H257" s="208">
        <f t="shared" si="64"/>
        <v>-8.8709677419355811E-3</v>
      </c>
      <c r="I257" s="194"/>
    </row>
    <row r="258" spans="2:9" x14ac:dyDescent="0.25">
      <c r="B258" s="198">
        <v>42661</v>
      </c>
      <c r="C258" s="193">
        <v>150</v>
      </c>
      <c r="D258" s="194">
        <v>24.8</v>
      </c>
      <c r="E258" s="194">
        <v>23.39</v>
      </c>
      <c r="F258" s="194">
        <f t="shared" si="62"/>
        <v>-211.50000000000003</v>
      </c>
      <c r="G258" s="194">
        <f t="shared" si="63"/>
        <v>3720</v>
      </c>
      <c r="H258" s="208">
        <f t="shared" si="64"/>
        <v>-5.6854838709677426E-2</v>
      </c>
      <c r="I258" s="194"/>
    </row>
    <row r="259" spans="2:9" x14ac:dyDescent="0.25">
      <c r="B259" s="198">
        <v>42662</v>
      </c>
      <c r="C259" s="193">
        <v>150</v>
      </c>
      <c r="D259" s="194">
        <v>24.8</v>
      </c>
      <c r="E259" s="194">
        <v>23.84</v>
      </c>
      <c r="F259" s="194">
        <f t="shared" si="62"/>
        <v>-144.00000000000011</v>
      </c>
      <c r="G259" s="194">
        <f t="shared" si="63"/>
        <v>3720</v>
      </c>
      <c r="H259" s="208">
        <f t="shared" si="64"/>
        <v>-3.8709677419354875E-2</v>
      </c>
      <c r="I259" s="194"/>
    </row>
    <row r="260" spans="2:9" x14ac:dyDescent="0.25">
      <c r="B260" s="198">
        <v>42664</v>
      </c>
      <c r="C260" s="193">
        <v>150</v>
      </c>
      <c r="D260" s="194">
        <v>24.8</v>
      </c>
      <c r="E260" s="194">
        <v>24.31</v>
      </c>
      <c r="F260" s="194">
        <f t="shared" si="62"/>
        <v>-73.500000000000298</v>
      </c>
      <c r="G260" s="194">
        <f t="shared" si="63"/>
        <v>3720</v>
      </c>
      <c r="H260" s="208">
        <f t="shared" si="64"/>
        <v>-1.975806451612911E-2</v>
      </c>
      <c r="I260" s="194"/>
    </row>
    <row r="261" spans="2:9" x14ac:dyDescent="0.25">
      <c r="B261" s="198">
        <v>42670</v>
      </c>
      <c r="C261" s="193">
        <v>150</v>
      </c>
      <c r="D261" s="194">
        <v>24.626899999999999</v>
      </c>
      <c r="E261" s="194">
        <v>23.93</v>
      </c>
      <c r="F261" s="194">
        <f t="shared" si="62"/>
        <v>-104.53499999999991</v>
      </c>
      <c r="G261" s="194">
        <f t="shared" si="63"/>
        <v>3694.0349999999999</v>
      </c>
      <c r="H261" s="208">
        <f t="shared" si="64"/>
        <v>-2.8298324190214743E-2</v>
      </c>
      <c r="I261" s="194"/>
    </row>
    <row r="262" spans="2:9" x14ac:dyDescent="0.25">
      <c r="B262" s="198">
        <v>42674</v>
      </c>
      <c r="C262" s="193">
        <v>150</v>
      </c>
      <c r="D262" s="194">
        <v>24.626899999999999</v>
      </c>
      <c r="E262" s="194">
        <v>23.53</v>
      </c>
      <c r="F262" s="194">
        <f t="shared" si="62"/>
        <v>-164.53499999999968</v>
      </c>
      <c r="G262" s="194">
        <f t="shared" si="63"/>
        <v>3694.0349999999999</v>
      </c>
      <c r="H262" s="208">
        <f t="shared" si="64"/>
        <v>-4.4540725791715481E-2</v>
      </c>
      <c r="I262" s="194"/>
    </row>
    <row r="263" spans="2:9" x14ac:dyDescent="0.25">
      <c r="B263" s="198">
        <v>42675</v>
      </c>
      <c r="C263" s="193">
        <v>150</v>
      </c>
      <c r="D263" s="194">
        <v>24.264700000000001</v>
      </c>
      <c r="E263" s="194">
        <v>24.32</v>
      </c>
      <c r="F263" s="194">
        <f t="shared" si="62"/>
        <v>8.2949999999998525</v>
      </c>
      <c r="G263" s="194">
        <f t="shared" si="63"/>
        <v>3639.7050000000004</v>
      </c>
      <c r="H263" s="208">
        <f t="shared" si="64"/>
        <v>2.2790308555225912E-3</v>
      </c>
      <c r="I263" s="194"/>
    </row>
    <row r="264" spans="2:9" x14ac:dyDescent="0.25">
      <c r="B264" s="198">
        <v>42676</v>
      </c>
      <c r="C264" s="193">
        <v>150</v>
      </c>
      <c r="D264" s="194">
        <v>24.264700000000001</v>
      </c>
      <c r="E264" s="194">
        <v>24.73</v>
      </c>
      <c r="F264" s="194">
        <f t="shared" si="62"/>
        <v>69.794999999999874</v>
      </c>
      <c r="G264" s="194">
        <f t="shared" si="63"/>
        <v>3639.7050000000004</v>
      </c>
      <c r="H264" s="208">
        <f t="shared" si="64"/>
        <v>1.9176004648728363E-2</v>
      </c>
      <c r="I264" s="194"/>
    </row>
    <row r="265" spans="2:9" x14ac:dyDescent="0.25">
      <c r="B265" s="198">
        <v>42704</v>
      </c>
      <c r="C265" s="193">
        <v>100</v>
      </c>
      <c r="D265" s="194">
        <v>22.507400000000001</v>
      </c>
      <c r="E265" s="194">
        <v>28.4</v>
      </c>
      <c r="F265" s="194">
        <f t="shared" si="62"/>
        <v>589.25999999999976</v>
      </c>
      <c r="G265" s="194">
        <f t="shared" si="63"/>
        <v>2250.7400000000002</v>
      </c>
      <c r="H265" s="208">
        <f t="shared" si="64"/>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98" priority="220">
      <formula>F121&gt;0</formula>
    </cfRule>
    <cfRule type="expression" dxfId="1797" priority="221">
      <formula>F121&lt;0</formula>
    </cfRule>
  </conditionalFormatting>
  <conditionalFormatting sqref="Q7">
    <cfRule type="expression" dxfId="1796" priority="208">
      <formula>Q7&gt;0</formula>
    </cfRule>
    <cfRule type="expression" dxfId="1795" priority="209">
      <formula>Q7&lt;0</formula>
    </cfRule>
  </conditionalFormatting>
  <conditionalFormatting sqref="Q8">
    <cfRule type="expression" dxfId="1794" priority="206">
      <formula>Q8&gt;0</formula>
    </cfRule>
    <cfRule type="expression" dxfId="1793" priority="207">
      <formula>Q8&lt;0</formula>
    </cfRule>
  </conditionalFormatting>
  <conditionalFormatting sqref="F231:F243">
    <cfRule type="expression" dxfId="1792" priority="204">
      <formula>F231&gt;0</formula>
    </cfRule>
    <cfRule type="expression" dxfId="1791" priority="205">
      <formula>F231&lt;0</formula>
    </cfRule>
  </conditionalFormatting>
  <conditionalFormatting sqref="H231:H243">
    <cfRule type="expression" dxfId="1790" priority="202">
      <formula>H231&gt;0</formula>
    </cfRule>
    <cfRule type="expression" dxfId="1789" priority="203">
      <formula>H231&lt;0</formula>
    </cfRule>
  </conditionalFormatting>
  <conditionalFormatting sqref="H247:H250">
    <cfRule type="expression" dxfId="1788" priority="198">
      <formula>H247&gt;0</formula>
    </cfRule>
    <cfRule type="expression" dxfId="1787" priority="199">
      <formula>H247&lt;0</formula>
    </cfRule>
  </conditionalFormatting>
  <conditionalFormatting sqref="F247:F250">
    <cfRule type="expression" dxfId="1786" priority="200">
      <formula>F247&gt;0</formula>
    </cfRule>
    <cfRule type="expression" dxfId="1785" priority="201">
      <formula>F247&lt;0</formula>
    </cfRule>
  </conditionalFormatting>
  <conditionalFormatting sqref="M273">
    <cfRule type="expression" dxfId="1784" priority="196">
      <formula>M273&gt;0</formula>
    </cfRule>
    <cfRule type="expression" dxfId="1783" priority="197">
      <formula>M273&lt;0</formula>
    </cfRule>
  </conditionalFormatting>
  <conditionalFormatting sqref="F73:F74 F81:F118">
    <cfRule type="expression" dxfId="1782" priority="194">
      <formula>F73&gt;0</formula>
    </cfRule>
    <cfRule type="expression" dxfId="1781" priority="195">
      <formula>F73&lt;0</formula>
    </cfRule>
  </conditionalFormatting>
  <conditionalFormatting sqref="H73:H74 H81:H118">
    <cfRule type="expression" dxfId="1780" priority="192">
      <formula>H73&gt;0</formula>
    </cfRule>
    <cfRule type="expression" dxfId="1779" priority="193">
      <formula>H73&lt;0</formula>
    </cfRule>
  </conditionalFormatting>
  <conditionalFormatting sqref="Q10">
    <cfRule type="expression" dxfId="1778" priority="190">
      <formula>Q10&gt;0</formula>
    </cfRule>
    <cfRule type="expression" dxfId="1777" priority="191">
      <formula>Q10&lt;0</formula>
    </cfRule>
  </conditionalFormatting>
  <conditionalFormatting sqref="F75:F80">
    <cfRule type="expression" dxfId="1776" priority="188">
      <formula>F75&gt;0</formula>
    </cfRule>
    <cfRule type="expression" dxfId="1775" priority="189">
      <formula>F75&lt;0</formula>
    </cfRule>
  </conditionalFormatting>
  <conditionalFormatting sqref="H75:H80">
    <cfRule type="expression" dxfId="1774" priority="186">
      <formula>H75&gt;0</formula>
    </cfRule>
    <cfRule type="expression" dxfId="1773" priority="187">
      <formula>H75&lt;0</formula>
    </cfRule>
  </conditionalFormatting>
  <conditionalFormatting sqref="K78:K85">
    <cfRule type="expression" dxfId="1772" priority="184">
      <formula>K78&gt;0</formula>
    </cfRule>
    <cfRule type="expression" dxfId="1771" priority="185">
      <formula>K78&lt;0</formula>
    </cfRule>
  </conditionalFormatting>
  <conditionalFormatting sqref="K86:K118">
    <cfRule type="expression" dxfId="1770" priority="182">
      <formula>K86&gt;0</formula>
    </cfRule>
    <cfRule type="expression" dxfId="1769" priority="183">
      <formula>K86&lt;0</formula>
    </cfRule>
  </conditionalFormatting>
  <conditionalFormatting sqref="F119:F120">
    <cfRule type="expression" dxfId="1768" priority="179">
      <formula>F119&gt;0</formula>
    </cfRule>
    <cfRule type="expression" dxfId="1767" priority="180">
      <formula>F119&lt;0</formula>
    </cfRule>
  </conditionalFormatting>
  <conditionalFormatting sqref="H119:H120">
    <cfRule type="expression" dxfId="1766" priority="177">
      <formula>H119&gt;0</formula>
    </cfRule>
    <cfRule type="expression" dxfId="1765" priority="178">
      <formula>H119&lt;0</formula>
    </cfRule>
  </conditionalFormatting>
  <conditionalFormatting sqref="K119:K120">
    <cfRule type="expression" dxfId="1764" priority="175">
      <formula>K119&gt;0</formula>
    </cfRule>
    <cfRule type="expression" dxfId="1763" priority="176">
      <formula>K119&lt;0</formula>
    </cfRule>
  </conditionalFormatting>
  <conditionalFormatting sqref="F129:F131 H129:H131 K129:K131">
    <cfRule type="expression" dxfId="1762" priority="171">
      <formula>F129&gt;0</formula>
    </cfRule>
    <cfRule type="expression" dxfId="1761" priority="172">
      <formula>F129&lt;0</formula>
    </cfRule>
  </conditionalFormatting>
  <conditionalFormatting sqref="L121:L127 L228">
    <cfRule type="expression" dxfId="1760" priority="169">
      <formula>L121&gt;0</formula>
    </cfRule>
    <cfRule type="expression" dxfId="1759" priority="170">
      <formula>L121&lt;0</formula>
    </cfRule>
  </conditionalFormatting>
  <conditionalFormatting sqref="L78:L85">
    <cfRule type="expression" dxfId="1758" priority="167">
      <formula>L78&gt;0</formula>
    </cfRule>
    <cfRule type="expression" dxfId="1757" priority="168">
      <formula>L78&lt;0</formula>
    </cfRule>
  </conditionalFormatting>
  <conditionalFormatting sqref="L86:L118">
    <cfRule type="expression" dxfId="1756" priority="165">
      <formula>L86&gt;0</formula>
    </cfRule>
    <cfRule type="expression" dxfId="1755" priority="166">
      <formula>L86&lt;0</formula>
    </cfRule>
  </conditionalFormatting>
  <conditionalFormatting sqref="L119:L120">
    <cfRule type="expression" dxfId="1754" priority="163">
      <formula>L119&gt;0</formula>
    </cfRule>
    <cfRule type="expression" dxfId="1753" priority="164">
      <formula>L119&lt;0</formula>
    </cfRule>
  </conditionalFormatting>
  <conditionalFormatting sqref="L129:L131">
    <cfRule type="expression" dxfId="1752" priority="161">
      <formula>L129&gt;0</formula>
    </cfRule>
    <cfRule type="expression" dxfId="1751" priority="162">
      <formula>L129&lt;0</formula>
    </cfRule>
  </conditionalFormatting>
  <conditionalFormatting sqref="F138:F141 H138:H141">
    <cfRule type="expression" dxfId="1750" priority="159">
      <formula>F138&gt;0</formula>
    </cfRule>
    <cfRule type="expression" dxfId="1749" priority="160">
      <formula>F138&lt;0</formula>
    </cfRule>
  </conditionalFormatting>
  <conditionalFormatting sqref="K135:K137 F135:F137 H135:H137">
    <cfRule type="expression" dxfId="1748" priority="155">
      <formula>F135&gt;0</formula>
    </cfRule>
    <cfRule type="expression" dxfId="1747" priority="156">
      <formula>F135&lt;0</formula>
    </cfRule>
  </conditionalFormatting>
  <conditionalFormatting sqref="L135:L136">
    <cfRule type="expression" dxfId="1746" priority="153">
      <formula>L135&gt;0</formula>
    </cfRule>
    <cfRule type="expression" dxfId="1745" priority="154">
      <formula>L135&lt;0</formula>
    </cfRule>
  </conditionalFormatting>
  <conditionalFormatting sqref="K132:K134 F132:F134 H132:H134">
    <cfRule type="expression" dxfId="1744" priority="151">
      <formula>F132&gt;0</formula>
    </cfRule>
    <cfRule type="expression" dxfId="1743" priority="152">
      <formula>F132&lt;0</formula>
    </cfRule>
  </conditionalFormatting>
  <conditionalFormatting sqref="L133:L134">
    <cfRule type="expression" dxfId="1742" priority="149">
      <formula>L133&gt;0</formula>
    </cfRule>
    <cfRule type="expression" dxfId="1741" priority="150">
      <formula>L133&lt;0</formula>
    </cfRule>
  </conditionalFormatting>
  <conditionalFormatting sqref="H143:H146 F143:F146">
    <cfRule type="expression" dxfId="1740" priority="143">
      <formula>F143&gt;0</formula>
    </cfRule>
    <cfRule type="expression" dxfId="1739" priority="144">
      <formula>F143&lt;0</formula>
    </cfRule>
  </conditionalFormatting>
  <conditionalFormatting sqref="H147:H150 F147:F150">
    <cfRule type="expression" dxfId="1738" priority="139">
      <formula>F147&gt;0</formula>
    </cfRule>
    <cfRule type="expression" dxfId="1737" priority="140">
      <formula>F147&lt;0</formula>
    </cfRule>
  </conditionalFormatting>
  <conditionalFormatting sqref="F152:F157 H152:H157 K152:K157">
    <cfRule type="expression" dxfId="1736" priority="135">
      <formula>F152&gt;0</formula>
    </cfRule>
    <cfRule type="expression" dxfId="1735" priority="136">
      <formula>F152&lt;0</formula>
    </cfRule>
  </conditionalFormatting>
  <conditionalFormatting sqref="L156:L157">
    <cfRule type="expression" dxfId="1734" priority="129">
      <formula>L156&gt;0</formula>
    </cfRule>
    <cfRule type="expression" dxfId="1733" priority="130">
      <formula>L156&lt;0</formula>
    </cfRule>
  </conditionalFormatting>
  <conditionalFormatting sqref="F158:F160 H158:H160 K158:K161">
    <cfRule type="expression" dxfId="1732" priority="127">
      <formula>F158&gt;0</formula>
    </cfRule>
    <cfRule type="expression" dxfId="1731" priority="128">
      <formula>F158&lt;0</formula>
    </cfRule>
  </conditionalFormatting>
  <conditionalFormatting sqref="F161:F163 H161:H163 K162:K163">
    <cfRule type="expression" dxfId="1730" priority="123">
      <formula>F161&gt;0</formula>
    </cfRule>
    <cfRule type="expression" dxfId="1729" priority="124">
      <formula>F161&lt;0</formula>
    </cfRule>
  </conditionalFormatting>
  <conditionalFormatting sqref="F164:F166 H164:H166 K164:K166">
    <cfRule type="expression" dxfId="1728" priority="119">
      <formula>F164&gt;0</formula>
    </cfRule>
    <cfRule type="expression" dxfId="1727" priority="120">
      <formula>F164&lt;0</formula>
    </cfRule>
  </conditionalFormatting>
  <conditionalFormatting sqref="F167:F169 H167:H169 K167:K169">
    <cfRule type="expression" dxfId="1726" priority="115">
      <formula>F167&gt;0</formula>
    </cfRule>
    <cfRule type="expression" dxfId="1725" priority="116">
      <formula>F167&lt;0</formula>
    </cfRule>
  </conditionalFormatting>
  <conditionalFormatting sqref="F170:F172 H170:H172 K170:K172">
    <cfRule type="expression" dxfId="1724" priority="111">
      <formula>F170&gt;0</formula>
    </cfRule>
    <cfRule type="expression" dxfId="1723" priority="112">
      <formula>F170&lt;0</formula>
    </cfRule>
  </conditionalFormatting>
  <conditionalFormatting sqref="K174:K176 H174:H176 F174:F176">
    <cfRule type="expression" dxfId="1722" priority="107">
      <formula>F174&gt;0</formula>
    </cfRule>
    <cfRule type="expression" dxfId="1721" priority="108">
      <formula>F174&lt;0</formula>
    </cfRule>
  </conditionalFormatting>
  <conditionalFormatting sqref="K177 H177 F177">
    <cfRule type="expression" dxfId="1720" priority="103">
      <formula>F177&gt;0</formula>
    </cfRule>
    <cfRule type="expression" dxfId="1719" priority="104">
      <formula>F177&lt;0</formula>
    </cfRule>
  </conditionalFormatting>
  <conditionalFormatting sqref="H178:H180 F178:F180 K178:K180">
    <cfRule type="expression" dxfId="1718" priority="99">
      <formula>F178&gt;0</formula>
    </cfRule>
    <cfRule type="expression" dxfId="1717" priority="100">
      <formula>F178&lt;0</formula>
    </cfRule>
  </conditionalFormatting>
  <conditionalFormatting sqref="H182:H184 F182:F184 K182:K184">
    <cfRule type="expression" dxfId="1716" priority="91">
      <formula>F182&gt;0</formula>
    </cfRule>
    <cfRule type="expression" dxfId="1715" priority="92">
      <formula>F182&lt;0</formula>
    </cfRule>
  </conditionalFormatting>
  <conditionalFormatting sqref="K181 H181 F181">
    <cfRule type="expression" dxfId="1714" priority="87">
      <formula>F181&gt;0</formula>
    </cfRule>
    <cfRule type="expression" dxfId="1713" priority="88">
      <formula>F181&lt;0</formula>
    </cfRule>
  </conditionalFormatting>
  <conditionalFormatting sqref="K185:K186 H185:H186 F185:F186">
    <cfRule type="expression" dxfId="1712" priority="83">
      <formula>F185&gt;0</formula>
    </cfRule>
    <cfRule type="expression" dxfId="1711" priority="84">
      <formula>F185&lt;0</formula>
    </cfRule>
  </conditionalFormatting>
  <conditionalFormatting sqref="L186">
    <cfRule type="expression" dxfId="1710" priority="81">
      <formula>L186&gt;0</formula>
    </cfRule>
    <cfRule type="expression" dxfId="1709" priority="82">
      <formula>L186&lt;0</formula>
    </cfRule>
  </conditionalFormatting>
  <conditionalFormatting sqref="K187:K189 H187:H189 F187:F189">
    <cfRule type="expression" dxfId="1708" priority="79">
      <formula>F187&gt;0</formula>
    </cfRule>
    <cfRule type="expression" dxfId="1707" priority="80">
      <formula>F187&lt;0</formula>
    </cfRule>
  </conditionalFormatting>
  <conditionalFormatting sqref="L188">
    <cfRule type="expression" dxfId="1706" priority="77">
      <formula>L188&gt;0</formula>
    </cfRule>
    <cfRule type="expression" dxfId="1705" priority="78">
      <formula>L188&lt;0</formula>
    </cfRule>
  </conditionalFormatting>
  <conditionalFormatting sqref="K190 H190 F190">
    <cfRule type="expression" dxfId="1704" priority="75">
      <formula>F190&gt;0</formula>
    </cfRule>
    <cfRule type="expression" dxfId="1703" priority="76">
      <formula>F190&lt;0</formula>
    </cfRule>
  </conditionalFormatting>
  <conditionalFormatting sqref="L190">
    <cfRule type="expression" dxfId="1702" priority="73">
      <formula>L190&gt;0</formula>
    </cfRule>
    <cfRule type="expression" dxfId="1701" priority="74">
      <formula>L190&lt;0</formula>
    </cfRule>
  </conditionalFormatting>
  <conditionalFormatting sqref="H195:H197 F195:F197 K195:K197">
    <cfRule type="expression" dxfId="1700" priority="71">
      <formula>F195&gt;0</formula>
    </cfRule>
    <cfRule type="expression" dxfId="1699" priority="72">
      <formula>F195&lt;0</formula>
    </cfRule>
  </conditionalFormatting>
  <conditionalFormatting sqref="L196">
    <cfRule type="expression" dxfId="1698" priority="69">
      <formula>L196&gt;0</formula>
    </cfRule>
    <cfRule type="expression" dxfId="1697" priority="70">
      <formula>L196&lt;0</formula>
    </cfRule>
  </conditionalFormatting>
  <conditionalFormatting sqref="K194 H194 F194">
    <cfRule type="expression" dxfId="1696" priority="67">
      <formula>F194&gt;0</formula>
    </cfRule>
    <cfRule type="expression" dxfId="1695" priority="68">
      <formula>F194&lt;0</formula>
    </cfRule>
  </conditionalFormatting>
  <conditionalFormatting sqref="L194">
    <cfRule type="expression" dxfId="1694" priority="65">
      <formula>L194&gt;0</formula>
    </cfRule>
    <cfRule type="expression" dxfId="1693" priority="66">
      <formula>L194&lt;0</formula>
    </cfRule>
  </conditionalFormatting>
  <conditionalFormatting sqref="K191:K193 H191:H193 F191:F193">
    <cfRule type="expression" dxfId="1692" priority="63">
      <formula>F191&gt;0</formula>
    </cfRule>
    <cfRule type="expression" dxfId="1691" priority="64">
      <formula>F191&lt;0</formula>
    </cfRule>
  </conditionalFormatting>
  <conditionalFormatting sqref="L192">
    <cfRule type="expression" dxfId="1690" priority="61">
      <formula>L192&gt;0</formula>
    </cfRule>
    <cfRule type="expression" dxfId="1689" priority="62">
      <formula>L192&lt;0</formula>
    </cfRule>
  </conditionalFormatting>
  <conditionalFormatting sqref="K202 H202 F202">
    <cfRule type="expression" dxfId="1688" priority="59">
      <formula>F202&gt;0</formula>
    </cfRule>
    <cfRule type="expression" dxfId="1687" priority="60">
      <formula>F202&lt;0</formula>
    </cfRule>
  </conditionalFormatting>
  <conditionalFormatting sqref="L202">
    <cfRule type="expression" dxfId="1686" priority="57">
      <formula>L202&gt;0</formula>
    </cfRule>
    <cfRule type="expression" dxfId="1685" priority="58">
      <formula>L202&lt;0</formula>
    </cfRule>
  </conditionalFormatting>
  <conditionalFormatting sqref="K199:K201 H199:H201 F199:F201">
    <cfRule type="expression" dxfId="1684" priority="55">
      <formula>F199&gt;0</formula>
    </cfRule>
    <cfRule type="expression" dxfId="1683" priority="56">
      <formula>F199&lt;0</formula>
    </cfRule>
  </conditionalFormatting>
  <conditionalFormatting sqref="K198 H198 F198">
    <cfRule type="expression" dxfId="1682" priority="51">
      <formula>F198&gt;0</formula>
    </cfRule>
    <cfRule type="expression" dxfId="1681" priority="52">
      <formula>F198&lt;0</formula>
    </cfRule>
  </conditionalFormatting>
  <conditionalFormatting sqref="L198">
    <cfRule type="expression" dxfId="1680" priority="49">
      <formula>L198&gt;0</formula>
    </cfRule>
    <cfRule type="expression" dxfId="1679" priority="50">
      <formula>L198&lt;0</formula>
    </cfRule>
  </conditionalFormatting>
  <conditionalFormatting sqref="L210">
    <cfRule type="expression" dxfId="1678" priority="45">
      <formula>L210&gt;0</formula>
    </cfRule>
    <cfRule type="expression" dxfId="1677" priority="46">
      <formula>L210&lt;0</formula>
    </cfRule>
  </conditionalFormatting>
  <conditionalFormatting sqref="F204 H204 K204">
    <cfRule type="expression" dxfId="1676" priority="43">
      <formula>F204&gt;0</formula>
    </cfRule>
    <cfRule type="expression" dxfId="1675" priority="44">
      <formula>F204&lt;0</formula>
    </cfRule>
  </conditionalFormatting>
  <conditionalFormatting sqref="L206">
    <cfRule type="expression" dxfId="1674" priority="41">
      <formula>L206&gt;0</formula>
    </cfRule>
    <cfRule type="expression" dxfId="1673" priority="42">
      <formula>L206&lt;0</formula>
    </cfRule>
  </conditionalFormatting>
  <conditionalFormatting sqref="L204">
    <cfRule type="expression" dxfId="1672" priority="39">
      <formula>L204&gt;0</formula>
    </cfRule>
    <cfRule type="expression" dxfId="1671" priority="40">
      <formula>L204&lt;0</formula>
    </cfRule>
  </conditionalFormatting>
  <conditionalFormatting sqref="K207:K209 F207:F209 H207:H209">
    <cfRule type="expression" dxfId="1670" priority="37">
      <formula>F207&gt;0</formula>
    </cfRule>
    <cfRule type="expression" dxfId="1669" priority="38">
      <formula>F207&lt;0</formula>
    </cfRule>
  </conditionalFormatting>
  <conditionalFormatting sqref="L209">
    <cfRule type="expression" dxfId="1668" priority="35">
      <formula>L209&gt;0</formula>
    </cfRule>
    <cfRule type="expression" dxfId="1667" priority="36">
      <formula>L209&lt;0</formula>
    </cfRule>
  </conditionalFormatting>
  <conditionalFormatting sqref="L207">
    <cfRule type="expression" dxfId="1666" priority="33">
      <formula>L207&gt;0</formula>
    </cfRule>
    <cfRule type="expression" dxfId="1665" priority="34">
      <formula>L207&lt;0</formula>
    </cfRule>
  </conditionalFormatting>
  <conditionalFormatting sqref="K215:K217 H215:H217 F215:F217">
    <cfRule type="expression" dxfId="1664" priority="31">
      <formula>F215&gt;0</formula>
    </cfRule>
    <cfRule type="expression" dxfId="1663" priority="32">
      <formula>F215&lt;0</formula>
    </cfRule>
  </conditionalFormatting>
  <conditionalFormatting sqref="L216">
    <cfRule type="expression" dxfId="1662" priority="29">
      <formula>L216&gt;0</formula>
    </cfRule>
    <cfRule type="expression" dxfId="1661" priority="30">
      <formula>L216&lt;0</formula>
    </cfRule>
  </conditionalFormatting>
  <conditionalFormatting sqref="K214 H214 F214">
    <cfRule type="expression" dxfId="1660" priority="27">
      <formula>F214&gt;0</formula>
    </cfRule>
    <cfRule type="expression" dxfId="1659" priority="28">
      <formula>F214&lt;0</formula>
    </cfRule>
  </conditionalFormatting>
  <conditionalFormatting sqref="L214">
    <cfRule type="expression" dxfId="1658" priority="25">
      <formula>L214&gt;0</formula>
    </cfRule>
    <cfRule type="expression" dxfId="1657" priority="26">
      <formula>L214&lt;0</formula>
    </cfRule>
  </conditionalFormatting>
  <conditionalFormatting sqref="K211:K213 H211:H213 F211:F213">
    <cfRule type="expression" dxfId="1656" priority="23">
      <formula>F211&gt;0</formula>
    </cfRule>
    <cfRule type="expression" dxfId="1655" priority="24">
      <formula>F211&lt;0</formula>
    </cfRule>
  </conditionalFormatting>
  <conditionalFormatting sqref="L212">
    <cfRule type="expression" dxfId="1654" priority="21">
      <formula>L212&gt;0</formula>
    </cfRule>
    <cfRule type="expression" dxfId="1653" priority="22">
      <formula>L212&lt;0</formula>
    </cfRule>
  </conditionalFormatting>
  <conditionalFormatting sqref="K226 H226 F226">
    <cfRule type="expression" dxfId="1652" priority="19">
      <formula>F226&gt;0</formula>
    </cfRule>
    <cfRule type="expression" dxfId="1651" priority="20">
      <formula>F226&lt;0</formula>
    </cfRule>
  </conditionalFormatting>
  <conditionalFormatting sqref="L226">
    <cfRule type="expression" dxfId="1650" priority="17">
      <formula>L226&gt;0</formula>
    </cfRule>
    <cfRule type="expression" dxfId="1649" priority="18">
      <formula>L226&lt;0</formula>
    </cfRule>
  </conditionalFormatting>
  <conditionalFormatting sqref="K219:K221 H219:H221 F219:F221">
    <cfRule type="expression" dxfId="1648" priority="15">
      <formula>F219&gt;0</formula>
    </cfRule>
    <cfRule type="expression" dxfId="1647" priority="16">
      <formula>F219&lt;0</formula>
    </cfRule>
  </conditionalFormatting>
  <conditionalFormatting sqref="L220">
    <cfRule type="expression" dxfId="1646" priority="13">
      <formula>L220&gt;0</formula>
    </cfRule>
    <cfRule type="expression" dxfId="1645" priority="14">
      <formula>L220&lt;0</formula>
    </cfRule>
  </conditionalFormatting>
  <conditionalFormatting sqref="K218 H218 F218">
    <cfRule type="expression" dxfId="1644" priority="11">
      <formula>F218&gt;0</formula>
    </cfRule>
    <cfRule type="expression" dxfId="1643" priority="12">
      <formula>F218&lt;0</formula>
    </cfRule>
  </conditionalFormatting>
  <conditionalFormatting sqref="L218">
    <cfRule type="expression" dxfId="1642" priority="9">
      <formula>L218&gt;0</formula>
    </cfRule>
    <cfRule type="expression" dxfId="1641" priority="10">
      <formula>L218&lt;0</formula>
    </cfRule>
  </conditionalFormatting>
  <conditionalFormatting sqref="K223:K225 H223:H225 F223:F225">
    <cfRule type="expression" dxfId="1640" priority="7">
      <formula>F223&gt;0</formula>
    </cfRule>
    <cfRule type="expression" dxfId="1639" priority="8">
      <formula>F223&lt;0</formula>
    </cfRule>
  </conditionalFormatting>
  <conditionalFormatting sqref="L224">
    <cfRule type="expression" dxfId="1638" priority="5">
      <formula>L224&gt;0</formula>
    </cfRule>
    <cfRule type="expression" dxfId="1637" priority="6">
      <formula>L224&lt;0</formula>
    </cfRule>
  </conditionalFormatting>
  <conditionalFormatting sqref="K222 H222 F222">
    <cfRule type="expression" dxfId="1636" priority="3">
      <formula>F222&gt;0</formula>
    </cfRule>
    <cfRule type="expression" dxfId="1635" priority="4">
      <formula>F222&lt;0</formula>
    </cfRule>
  </conditionalFormatting>
  <conditionalFormatting sqref="L222">
    <cfRule type="expression" dxfId="1634" priority="1">
      <formula>L222&gt;0</formula>
    </cfRule>
    <cfRule type="expression" dxfId="1633"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3"/>
  <sheetViews>
    <sheetView zoomScaleNormal="100" workbookViewId="0">
      <pane ySplit="1" topLeftCell="A113" activePane="bottomLeft" state="frozen"/>
      <selection activeCell="M34" sqref="M34"/>
      <selection pane="bottomLeft" activeCell="N154" sqref="N154"/>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5500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4" si="1">H3*I3-J3</f>
        <v>3119.93</v>
      </c>
      <c r="L3" s="69">
        <v>42846</v>
      </c>
      <c r="M3" s="43">
        <v>3.25</v>
      </c>
      <c r="O3" s="11" t="s">
        <v>58</v>
      </c>
      <c r="Q3" s="402">
        <f>IF(Q2=0, Q4, (F161-K161-M161)/Q2)</f>
        <v>10.089132727272723</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13.69</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75295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55490.229999999974</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34420.341000001645</v>
      </c>
      <c r="R7">
        <v>5500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19804.770000000019</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0.35690553093760879</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M708</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1.4609203798392988E-2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21.730158730158728</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5" t="s">
        <v>78</v>
      </c>
      <c r="P23" s="885"/>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16.701799999999999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16.564899999999998</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16.427999999999997</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16.2911</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16.154199999999999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16.017299999999999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15.880399999999998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15.743499999999997</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15.606599999999998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15.469699999999998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15.332800000000001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15.1959</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15.059000000000001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14.9221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14.7852</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14.648300000000001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14.5114</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14.374499999999999</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14.2376</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14.1007</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13.963799999999999</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13.8269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13.69</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13.553099999999999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13.4162</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13.279299999999999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13.142399999999999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13.0055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12.868599999999999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12.7317</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12.594799999999999</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12.4579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12.321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12.184099999999999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12.0472</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11.910299999999999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11.773399999999999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11.6365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9"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9"/>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9"/>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0"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0"/>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0"/>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0"/>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1"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1"/>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1"/>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1"/>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2"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2"/>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2"/>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2"/>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2"/>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29"/>
    </row>
    <row r="116" spans="2:11" x14ac:dyDescent="0.25">
      <c r="B116" s="397">
        <v>43479</v>
      </c>
      <c r="C116" s="7">
        <v>200</v>
      </c>
      <c r="D116" s="74">
        <v>15.8</v>
      </c>
      <c r="E116" s="43">
        <v>0</v>
      </c>
      <c r="F116" s="43">
        <f t="shared" si="6"/>
        <v>3160</v>
      </c>
      <c r="G116" s="29"/>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8">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8">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C155" s="4"/>
      <c r="D155" s="184"/>
      <c r="E155" s="3"/>
      <c r="F155" s="3"/>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46781</v>
      </c>
      <c r="D161" s="18"/>
      <c r="E161" s="18"/>
      <c r="F161" s="18">
        <f>SUM(F2:F160)</f>
        <v>743767.72999999986</v>
      </c>
      <c r="G161" s="14"/>
      <c r="H161" s="68">
        <f>SUM(H2:H160)</f>
        <v>41281</v>
      </c>
      <c r="I161" s="76"/>
      <c r="J161" s="18"/>
      <c r="K161" s="18">
        <f>SUM(K2:K160)</f>
        <v>685434.24999999988</v>
      </c>
      <c r="L161" s="14"/>
      <c r="M161" s="18">
        <f>SUM(M2:M160)</f>
        <v>2843.25</v>
      </c>
    </row>
    <row r="162" spans="1:22" ht="15.75" thickBot="1" x14ac:dyDescent="0.3">
      <c r="A162" s="273" t="s">
        <v>189</v>
      </c>
      <c r="B162" s="400"/>
      <c r="C162" s="275">
        <f>SumByColor($A$162, C2:C160)</f>
        <v>41281</v>
      </c>
      <c r="D162" s="275"/>
      <c r="E162" s="275"/>
      <c r="F162" s="276">
        <f>SumByColor($A$162, F2:F160)</f>
        <v>652598</v>
      </c>
      <c r="G162" s="275"/>
      <c r="H162" s="275">
        <f>SumByColor($A$162, H2:H160)</f>
        <v>41281</v>
      </c>
      <c r="I162" s="275"/>
      <c r="J162" s="276"/>
      <c r="K162" s="276">
        <f>SumByColor($A$162, K2:K160)</f>
        <v>685444</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10">
        <v>5000</v>
      </c>
      <c r="D232" s="186">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C440*(E440-D440)</f>
        <v>12727.000000000002</v>
      </c>
      <c r="G440" s="39">
        <f>D440*C440</f>
        <v>69108</v>
      </c>
      <c r="H440" s="175">
        <f>(E440-D440)/D440</f>
        <v>0.18416102332580891</v>
      </c>
      <c r="I440" s="39" t="s">
        <v>182</v>
      </c>
      <c r="J440" s="39"/>
      <c r="K440" s="39">
        <f>F440+$Q$10</f>
        <v>27342.571000001626</v>
      </c>
      <c r="L440" s="39"/>
    </row>
    <row r="441" spans="1:12" x14ac:dyDescent="0.25">
      <c r="A441">
        <v>6200</v>
      </c>
      <c r="B441" s="147">
        <v>43814</v>
      </c>
      <c r="C441" s="10">
        <v>6500</v>
      </c>
      <c r="D441" s="186">
        <v>10.632</v>
      </c>
      <c r="E441" s="39">
        <v>13.03</v>
      </c>
      <c r="F441" s="39">
        <f>C441*(E441-D441)</f>
        <v>15586.999999999998</v>
      </c>
      <c r="G441" s="39">
        <f>D441*C441</f>
        <v>69108</v>
      </c>
      <c r="H441" s="175">
        <f>(E441-D441)/D441</f>
        <v>0.22554552294958613</v>
      </c>
      <c r="I441" s="39"/>
      <c r="J441" s="39"/>
      <c r="K441" s="39">
        <f>F441+$Q$10</f>
        <v>30202.571000001626</v>
      </c>
      <c r="L441" s="39"/>
    </row>
    <row r="442" spans="1:12" x14ac:dyDescent="0.25">
      <c r="A442">
        <v>5700</v>
      </c>
      <c r="B442" s="147">
        <v>43817</v>
      </c>
      <c r="C442" s="352">
        <v>6000</v>
      </c>
      <c r="D442" s="554">
        <v>10.391999999999999</v>
      </c>
      <c r="E442" s="39">
        <v>13.5</v>
      </c>
      <c r="F442" s="39">
        <f>C442*(E442-D442)</f>
        <v>18648.000000000004</v>
      </c>
      <c r="G442" s="39">
        <f>D442*C442</f>
        <v>62352</v>
      </c>
      <c r="H442" s="175">
        <f>(E442-D442)/D442</f>
        <v>0.2990762124711317</v>
      </c>
      <c r="I442" s="39"/>
      <c r="J442" s="39"/>
      <c r="K442" s="39">
        <f>F442+$Q$10</f>
        <v>33263.571000001626</v>
      </c>
      <c r="L442" s="39">
        <v>60.83</v>
      </c>
    </row>
    <row r="443" spans="1:12" x14ac:dyDescent="0.25">
      <c r="A443">
        <v>5500</v>
      </c>
      <c r="B443" s="147">
        <v>43823</v>
      </c>
      <c r="C443" s="10">
        <v>5500</v>
      </c>
      <c r="D443" s="186">
        <v>10.09</v>
      </c>
      <c r="E443" s="39">
        <v>13.7</v>
      </c>
      <c r="F443" s="39">
        <f>C443*(E443-D443)</f>
        <v>19854.999999999996</v>
      </c>
      <c r="G443" s="39">
        <f>D443*C443</f>
        <v>55495</v>
      </c>
      <c r="H443" s="175">
        <f>(E443-D443)/D443</f>
        <v>0.35777998017839441</v>
      </c>
      <c r="I443" s="39"/>
      <c r="J443" s="39"/>
      <c r="K443" s="39">
        <f>F443+$Q$10</f>
        <v>34470.571000001626</v>
      </c>
      <c r="L443" s="39"/>
    </row>
    <row r="444" spans="1:12" x14ac:dyDescent="0.25">
      <c r="B444" s="147"/>
      <c r="C444" s="10"/>
      <c r="D444" s="186"/>
      <c r="E444" s="39"/>
      <c r="F444" s="39"/>
      <c r="G444" s="39"/>
      <c r="H444" s="175"/>
      <c r="I444" s="39"/>
      <c r="J444" s="39"/>
      <c r="K444" s="39"/>
      <c r="L444" s="39"/>
    </row>
    <row r="445" spans="1:12" x14ac:dyDescent="0.25">
      <c r="B445" s="147"/>
      <c r="C445" s="10"/>
      <c r="D445" s="186"/>
      <c r="E445" s="39"/>
      <c r="F445" s="39"/>
      <c r="G445" s="39"/>
      <c r="H445" s="175"/>
      <c r="I445" s="39"/>
      <c r="J445" s="39"/>
      <c r="K445" s="39"/>
      <c r="L445" s="39"/>
    </row>
    <row r="446" spans="1:12" x14ac:dyDescent="0.25">
      <c r="B446" s="147"/>
      <c r="C446" s="10"/>
      <c r="D446" s="186"/>
      <c r="E446" s="39"/>
      <c r="F446" s="39"/>
      <c r="G446" s="39"/>
      <c r="H446" s="175"/>
      <c r="I446" s="39"/>
      <c r="J446" s="39"/>
      <c r="K446" s="39"/>
      <c r="L446" s="39"/>
    </row>
    <row r="448" spans="1:12" x14ac:dyDescent="0.25">
      <c r="B448" s="531" t="s">
        <v>113</v>
      </c>
      <c r="C448" s="405" t="s">
        <v>143</v>
      </c>
      <c r="D448" s="532" t="s">
        <v>142</v>
      </c>
      <c r="E448" s="407" t="s">
        <v>144</v>
      </c>
      <c r="F448" s="408" t="s">
        <v>65</v>
      </c>
      <c r="G448" s="409" t="s">
        <v>148</v>
      </c>
      <c r="H448" s="408" t="s">
        <v>88</v>
      </c>
      <c r="I448" s="409" t="s">
        <v>151</v>
      </c>
    </row>
    <row r="449" spans="2:14" x14ac:dyDescent="0.25">
      <c r="B449" s="533">
        <v>42305</v>
      </c>
      <c r="C449" s="291">
        <v>2000</v>
      </c>
      <c r="D449" s="534">
        <v>34.06</v>
      </c>
      <c r="E449" s="292">
        <v>17.68</v>
      </c>
      <c r="F449" s="292">
        <v>-32767.45</v>
      </c>
      <c r="G449" s="292">
        <f t="shared" ref="G449:G455" si="77">IF(C449=0, 0,D449*C449)</f>
        <v>68120</v>
      </c>
      <c r="H449" s="294">
        <f t="shared" ref="H449:H455" si="78">IF(C449=0, D449, (E449-D449)/D449)</f>
        <v>-0.48091603053435117</v>
      </c>
      <c r="I449" s="292"/>
    </row>
    <row r="450" spans="2:14" x14ac:dyDescent="0.25">
      <c r="B450" s="533">
        <v>42307</v>
      </c>
      <c r="C450" s="291">
        <v>0</v>
      </c>
      <c r="D450" s="534" t="s">
        <v>128</v>
      </c>
      <c r="E450" s="292">
        <v>17.55</v>
      </c>
      <c r="F450" s="292">
        <v>-30722.2</v>
      </c>
      <c r="G450" s="292">
        <f t="shared" si="77"/>
        <v>0</v>
      </c>
      <c r="H450" s="294" t="str">
        <f t="shared" si="78"/>
        <v>N/A</v>
      </c>
      <c r="I450" s="292"/>
    </row>
    <row r="451" spans="2:14" x14ac:dyDescent="0.25">
      <c r="B451" s="533">
        <v>42310</v>
      </c>
      <c r="C451" s="291">
        <v>0</v>
      </c>
      <c r="D451" s="534" t="s">
        <v>128</v>
      </c>
      <c r="E451" s="292">
        <v>19.010000000000002</v>
      </c>
      <c r="F451" s="292">
        <v>-30693.25</v>
      </c>
      <c r="G451" s="292">
        <f t="shared" si="77"/>
        <v>0</v>
      </c>
      <c r="H451" s="294" t="str">
        <f t="shared" si="78"/>
        <v>N/A</v>
      </c>
      <c r="I451" s="292"/>
    </row>
    <row r="452" spans="2:14" x14ac:dyDescent="0.25">
      <c r="B452" s="533">
        <v>42314</v>
      </c>
      <c r="C452" s="291">
        <v>2500</v>
      </c>
      <c r="D452" s="534">
        <v>30.24</v>
      </c>
      <c r="E452" s="292">
        <v>18.29</v>
      </c>
      <c r="F452" s="292">
        <v>-29878.25</v>
      </c>
      <c r="G452" s="292">
        <f t="shared" si="77"/>
        <v>75600</v>
      </c>
      <c r="H452" s="294">
        <f t="shared" si="78"/>
        <v>-0.39517195767195767</v>
      </c>
      <c r="I452" s="292"/>
    </row>
    <row r="453" spans="2:14" x14ac:dyDescent="0.25">
      <c r="B453" s="533">
        <v>42318</v>
      </c>
      <c r="C453" s="291">
        <v>0</v>
      </c>
      <c r="D453" s="534" t="s">
        <v>128</v>
      </c>
      <c r="E453" s="292">
        <v>18.78</v>
      </c>
      <c r="F453" s="292">
        <v>-28604.09</v>
      </c>
      <c r="G453" s="292">
        <f t="shared" si="77"/>
        <v>0</v>
      </c>
      <c r="H453" s="294" t="str">
        <f t="shared" si="78"/>
        <v>N/A</v>
      </c>
      <c r="I453" s="292"/>
      <c r="N453" s="67"/>
    </row>
    <row r="454" spans="2:14" x14ac:dyDescent="0.25">
      <c r="B454" s="533">
        <v>42328</v>
      </c>
      <c r="C454" s="291">
        <v>3078</v>
      </c>
      <c r="D454" s="534">
        <v>26.76</v>
      </c>
      <c r="E454" s="292">
        <v>17.440000000000001</v>
      </c>
      <c r="F454" s="292">
        <v>-28696.448999999906</v>
      </c>
      <c r="G454" s="292">
        <f t="shared" si="77"/>
        <v>82367.28</v>
      </c>
      <c r="H454" s="294">
        <f t="shared" si="78"/>
        <v>-0.34828101644245141</v>
      </c>
      <c r="I454" s="292"/>
    </row>
    <row r="455" spans="2:14" x14ac:dyDescent="0.25">
      <c r="B455" s="533">
        <v>42331</v>
      </c>
      <c r="C455" s="291">
        <v>0</v>
      </c>
      <c r="D455" s="534" t="s">
        <v>128</v>
      </c>
      <c r="E455" s="292">
        <v>17.53</v>
      </c>
      <c r="F455" s="292">
        <v>-28051.068999999901</v>
      </c>
      <c r="G455" s="292">
        <f t="shared" si="77"/>
        <v>0</v>
      </c>
      <c r="H455" s="294" t="str">
        <f t="shared" si="78"/>
        <v>N/A</v>
      </c>
      <c r="I455" s="292"/>
    </row>
    <row r="456" spans="2:14" x14ac:dyDescent="0.25">
      <c r="B456" s="533">
        <v>42335</v>
      </c>
      <c r="C456" s="291">
        <v>3078</v>
      </c>
      <c r="D456" s="534">
        <v>26.85</v>
      </c>
      <c r="E456" s="292">
        <v>17.73</v>
      </c>
      <c r="F456" s="292">
        <f>C456*(E456-D456)</f>
        <v>-28071.360000000004</v>
      </c>
      <c r="G456" s="292">
        <f>D456*C456</f>
        <v>82644.3</v>
      </c>
      <c r="H456" s="293">
        <f>(E456-D456)/D456</f>
        <v>-0.33966480446927377</v>
      </c>
      <c r="I456" s="292"/>
    </row>
    <row r="457" spans="2:14" x14ac:dyDescent="0.25">
      <c r="B457" s="533">
        <v>42335</v>
      </c>
      <c r="C457" s="291">
        <v>3578</v>
      </c>
      <c r="D457" s="534">
        <v>25.55</v>
      </c>
      <c r="E457" s="292">
        <v>17.440000000000001</v>
      </c>
      <c r="F457" s="292">
        <f t="shared" ref="F457:F488" si="79">C457*(E457-D457)</f>
        <v>-29017.579999999998</v>
      </c>
      <c r="G457" s="292">
        <f t="shared" ref="G457:G486" si="80">D457*C457</f>
        <v>91417.900000000009</v>
      </c>
      <c r="H457" s="293">
        <f t="shared" ref="H457:H486" si="81">(E457-D457)/D457</f>
        <v>-0.31741682974559682</v>
      </c>
      <c r="I457" s="292"/>
    </row>
    <row r="458" spans="2:14" ht="15" customHeight="1" x14ac:dyDescent="0.25">
      <c r="B458" s="533">
        <v>42340</v>
      </c>
      <c r="C458" s="291">
        <v>4178</v>
      </c>
      <c r="D458" s="534">
        <v>24.29</v>
      </c>
      <c r="E458" s="292">
        <v>16.670000000000002</v>
      </c>
      <c r="F458" s="292">
        <f t="shared" si="79"/>
        <v>-31836.35999999999</v>
      </c>
      <c r="G458" s="292">
        <f t="shared" si="80"/>
        <v>101483.62</v>
      </c>
      <c r="H458" s="293">
        <f t="shared" si="81"/>
        <v>-0.31370934540963352</v>
      </c>
      <c r="I458" s="292"/>
    </row>
    <row r="459" spans="2:14" x14ac:dyDescent="0.25">
      <c r="B459" s="533">
        <v>42342</v>
      </c>
      <c r="C459" s="291">
        <v>4678</v>
      </c>
      <c r="D459" s="534">
        <v>23.39</v>
      </c>
      <c r="E459" s="292">
        <v>16.12</v>
      </c>
      <c r="F459" s="292">
        <f t="shared" si="79"/>
        <v>-34009.06</v>
      </c>
      <c r="G459" s="292">
        <f t="shared" si="80"/>
        <v>109418.42</v>
      </c>
      <c r="H459" s="293">
        <f t="shared" si="81"/>
        <v>-0.31081658828559211</v>
      </c>
      <c r="I459" s="292"/>
    </row>
    <row r="460" spans="2:14" x14ac:dyDescent="0.25">
      <c r="B460" s="533">
        <v>42342</v>
      </c>
      <c r="C460" s="291">
        <v>4178</v>
      </c>
      <c r="D460" s="534">
        <v>24.26</v>
      </c>
      <c r="E460" s="292">
        <v>16.12</v>
      </c>
      <c r="F460" s="292">
        <f t="shared" si="79"/>
        <v>-34008.920000000006</v>
      </c>
      <c r="G460" s="292">
        <f t="shared" si="80"/>
        <v>101358.28000000001</v>
      </c>
      <c r="H460" s="293">
        <f t="shared" si="81"/>
        <v>-0.33553173948887055</v>
      </c>
      <c r="I460" s="292"/>
    </row>
    <row r="461" spans="2:14" x14ac:dyDescent="0.25">
      <c r="B461" s="533">
        <v>42345</v>
      </c>
      <c r="C461" s="291">
        <v>4678</v>
      </c>
      <c r="D461" s="534">
        <v>23.24</v>
      </c>
      <c r="E461" s="292">
        <v>14.78</v>
      </c>
      <c r="F461" s="292">
        <f t="shared" si="79"/>
        <v>-39575.879999999997</v>
      </c>
      <c r="G461" s="292">
        <f t="shared" si="80"/>
        <v>108716.71999999999</v>
      </c>
      <c r="H461" s="293">
        <f t="shared" si="81"/>
        <v>-0.36402753872633387</v>
      </c>
      <c r="I461" s="292"/>
    </row>
    <row r="462" spans="2:14" x14ac:dyDescent="0.25">
      <c r="B462" s="533">
        <v>42347</v>
      </c>
      <c r="C462" s="291">
        <v>4778</v>
      </c>
      <c r="D462" s="534">
        <v>23.06</v>
      </c>
      <c r="E462" s="292">
        <v>14.92</v>
      </c>
      <c r="F462" s="292">
        <f t="shared" si="79"/>
        <v>-38892.919999999991</v>
      </c>
      <c r="G462" s="292">
        <f t="shared" si="80"/>
        <v>110180.68</v>
      </c>
      <c r="H462" s="293">
        <f t="shared" si="81"/>
        <v>-0.3529921942758022</v>
      </c>
      <c r="I462" s="292"/>
    </row>
    <row r="463" spans="2:14" x14ac:dyDescent="0.25">
      <c r="B463" s="533">
        <v>42348</v>
      </c>
      <c r="C463" s="291">
        <v>4178</v>
      </c>
      <c r="D463" s="534">
        <v>24.23</v>
      </c>
      <c r="E463" s="292">
        <v>14.74</v>
      </c>
      <c r="F463" s="292">
        <f t="shared" si="79"/>
        <v>-39649.22</v>
      </c>
      <c r="G463" s="292">
        <f t="shared" si="80"/>
        <v>101232.94</v>
      </c>
      <c r="H463" s="293">
        <f t="shared" si="81"/>
        <v>-0.39166322740404458</v>
      </c>
      <c r="I463" s="292"/>
    </row>
    <row r="464" spans="2:14" x14ac:dyDescent="0.25">
      <c r="B464" s="533">
        <v>42349</v>
      </c>
      <c r="C464" s="291">
        <v>3678</v>
      </c>
      <c r="D464" s="534">
        <v>25.57</v>
      </c>
      <c r="E464" s="292">
        <v>14.34</v>
      </c>
      <c r="F464" s="292">
        <f t="shared" si="79"/>
        <v>-41303.94</v>
      </c>
      <c r="G464" s="292">
        <f t="shared" si="80"/>
        <v>94046.46</v>
      </c>
      <c r="H464" s="293">
        <f t="shared" si="81"/>
        <v>-0.43918654673445445</v>
      </c>
      <c r="I464" s="292"/>
    </row>
    <row r="465" spans="2:14" x14ac:dyDescent="0.25">
      <c r="B465" s="533">
        <v>42352</v>
      </c>
      <c r="C465" s="291">
        <v>4178</v>
      </c>
      <c r="D465" s="534">
        <v>24.18</v>
      </c>
      <c r="E465" s="292">
        <v>13.96</v>
      </c>
      <c r="F465" s="292">
        <f t="shared" si="79"/>
        <v>-42699.159999999996</v>
      </c>
      <c r="G465" s="292">
        <f t="shared" si="80"/>
        <v>101024.04</v>
      </c>
      <c r="H465" s="293">
        <f t="shared" si="81"/>
        <v>-0.42266335814722905</v>
      </c>
      <c r="I465" s="292"/>
    </row>
    <row r="466" spans="2:14" x14ac:dyDescent="0.25">
      <c r="B466" s="533">
        <v>42355</v>
      </c>
      <c r="C466" s="291">
        <v>4678</v>
      </c>
      <c r="D466" s="534">
        <v>22.98</v>
      </c>
      <c r="E466" s="292">
        <v>12.78</v>
      </c>
      <c r="F466" s="292">
        <f t="shared" si="79"/>
        <v>-47715.600000000006</v>
      </c>
      <c r="G466" s="292">
        <f t="shared" si="80"/>
        <v>107500.44</v>
      </c>
      <c r="H466" s="293">
        <f t="shared" si="81"/>
        <v>-0.44386422976501311</v>
      </c>
      <c r="I466" s="292"/>
    </row>
    <row r="467" spans="2:14" x14ac:dyDescent="0.25">
      <c r="B467" s="533">
        <v>42356</v>
      </c>
      <c r="C467" s="291">
        <v>5178</v>
      </c>
      <c r="D467" s="534">
        <v>21.99</v>
      </c>
      <c r="E467" s="292">
        <v>12.95</v>
      </c>
      <c r="F467" s="292">
        <f t="shared" si="79"/>
        <v>-46809.119999999995</v>
      </c>
      <c r="G467" s="292">
        <f t="shared" si="80"/>
        <v>113864.21999999999</v>
      </c>
      <c r="H467" s="293">
        <f t="shared" si="81"/>
        <v>-0.41109595270577537</v>
      </c>
      <c r="I467" s="292"/>
    </row>
    <row r="468" spans="2:14" x14ac:dyDescent="0.25">
      <c r="B468" s="533">
        <v>42356</v>
      </c>
      <c r="C468" s="291">
        <v>6178</v>
      </c>
      <c r="D468" s="534">
        <v>20.48</v>
      </c>
      <c r="E468" s="292">
        <v>12.76</v>
      </c>
      <c r="F468" s="292">
        <f t="shared" si="79"/>
        <v>-47694.16</v>
      </c>
      <c r="G468" s="292">
        <f t="shared" si="80"/>
        <v>126525.44</v>
      </c>
      <c r="H468" s="293">
        <f t="shared" si="81"/>
        <v>-0.376953125</v>
      </c>
      <c r="I468" s="292"/>
    </row>
    <row r="469" spans="2:14" x14ac:dyDescent="0.25">
      <c r="B469" s="533">
        <v>42356</v>
      </c>
      <c r="C469" s="291">
        <v>6400</v>
      </c>
      <c r="D469" s="534">
        <v>20.2</v>
      </c>
      <c r="E469" s="292">
        <v>12.68</v>
      </c>
      <c r="F469" s="292">
        <f t="shared" si="79"/>
        <v>-48128</v>
      </c>
      <c r="G469" s="292">
        <f t="shared" si="80"/>
        <v>129280</v>
      </c>
      <c r="H469" s="293">
        <f t="shared" si="81"/>
        <v>-0.37227722772277227</v>
      </c>
      <c r="I469" s="292"/>
    </row>
    <row r="470" spans="2:14" x14ac:dyDescent="0.25">
      <c r="B470" s="533">
        <v>42359</v>
      </c>
      <c r="C470" s="291">
        <v>5178</v>
      </c>
      <c r="D470" s="534">
        <v>21.96</v>
      </c>
      <c r="E470" s="292">
        <v>12.66</v>
      </c>
      <c r="F470" s="292">
        <f t="shared" si="79"/>
        <v>-48155.4</v>
      </c>
      <c r="G470" s="292">
        <f t="shared" si="80"/>
        <v>113708.88</v>
      </c>
      <c r="H470" s="293">
        <f t="shared" si="81"/>
        <v>-0.42349726775956287</v>
      </c>
      <c r="I470" s="292"/>
    </row>
    <row r="471" spans="2:14" x14ac:dyDescent="0.25">
      <c r="B471" s="533">
        <v>42361</v>
      </c>
      <c r="C471" s="291">
        <v>4178</v>
      </c>
      <c r="D471" s="534">
        <v>24.07</v>
      </c>
      <c r="E471" s="292">
        <v>13.96</v>
      </c>
      <c r="F471" s="292">
        <f t="shared" si="79"/>
        <v>-42239.579999999994</v>
      </c>
      <c r="G471" s="292">
        <f t="shared" si="80"/>
        <v>100564.46</v>
      </c>
      <c r="H471" s="293">
        <f t="shared" si="81"/>
        <v>-0.42002492729538843</v>
      </c>
      <c r="I471" s="292"/>
      <c r="N471" s="67"/>
    </row>
    <row r="472" spans="2:14" x14ac:dyDescent="0.25">
      <c r="B472" s="533">
        <v>42361</v>
      </c>
      <c r="C472" s="291">
        <v>4178</v>
      </c>
      <c r="D472" s="534">
        <v>24.03</v>
      </c>
      <c r="E472" s="292">
        <v>13.96</v>
      </c>
      <c r="F472" s="292">
        <f t="shared" si="79"/>
        <v>-42072.46</v>
      </c>
      <c r="G472" s="292">
        <f t="shared" si="80"/>
        <v>100397.34000000001</v>
      </c>
      <c r="H472" s="293">
        <f t="shared" si="81"/>
        <v>-0.41905950894714938</v>
      </c>
      <c r="I472" s="292"/>
    </row>
    <row r="473" spans="2:14" x14ac:dyDescent="0.25">
      <c r="B473" s="533">
        <v>42366</v>
      </c>
      <c r="C473" s="312">
        <v>6678</v>
      </c>
      <c r="D473" s="535">
        <v>19.91</v>
      </c>
      <c r="E473" s="292">
        <v>13.09</v>
      </c>
      <c r="F473" s="292">
        <f t="shared" si="79"/>
        <v>-45543.96</v>
      </c>
      <c r="G473" s="292">
        <f t="shared" si="80"/>
        <v>132958.98000000001</v>
      </c>
      <c r="H473" s="293">
        <f t="shared" si="81"/>
        <v>-0.34254143646408841</v>
      </c>
      <c r="I473" s="292"/>
    </row>
    <row r="474" spans="2:14" x14ac:dyDescent="0.25">
      <c r="B474" s="533">
        <v>42367</v>
      </c>
      <c r="C474" s="312">
        <v>8678</v>
      </c>
      <c r="D474" s="535">
        <v>18.32</v>
      </c>
      <c r="E474" s="292">
        <v>13.03</v>
      </c>
      <c r="F474" s="292">
        <f t="shared" si="79"/>
        <v>-45906.62000000001</v>
      </c>
      <c r="G474" s="292">
        <f t="shared" si="80"/>
        <v>158980.96</v>
      </c>
      <c r="H474" s="293">
        <f t="shared" si="81"/>
        <v>-0.28875545851528389</v>
      </c>
      <c r="I474" s="292"/>
    </row>
    <row r="475" spans="2:14" x14ac:dyDescent="0.25">
      <c r="B475" s="533">
        <v>42368</v>
      </c>
      <c r="C475" s="291">
        <v>9678</v>
      </c>
      <c r="D475" s="534">
        <v>17.73</v>
      </c>
      <c r="E475" s="292">
        <v>12.38</v>
      </c>
      <c r="F475" s="292">
        <f t="shared" si="79"/>
        <v>-51777.299999999996</v>
      </c>
      <c r="G475" s="292">
        <f t="shared" si="80"/>
        <v>171590.94</v>
      </c>
      <c r="H475" s="294">
        <f t="shared" si="81"/>
        <v>-0.30174844895657077</v>
      </c>
      <c r="I475" s="292"/>
    </row>
    <row r="476" spans="2:14" x14ac:dyDescent="0.25">
      <c r="B476" s="533">
        <v>42369</v>
      </c>
      <c r="C476" s="291">
        <v>8678</v>
      </c>
      <c r="D476" s="534">
        <v>18.312999999999999</v>
      </c>
      <c r="E476" s="292">
        <v>12.59</v>
      </c>
      <c r="F476" s="292">
        <f t="shared" si="79"/>
        <v>-49664.193999999989</v>
      </c>
      <c r="G476" s="292">
        <f t="shared" si="80"/>
        <v>158920.21399999998</v>
      </c>
      <c r="H476" s="294">
        <f t="shared" si="81"/>
        <v>-0.3125102386282968</v>
      </c>
      <c r="I476" s="292"/>
    </row>
    <row r="477" spans="2:14" x14ac:dyDescent="0.25">
      <c r="B477" s="533">
        <v>42374</v>
      </c>
      <c r="C477" s="291">
        <v>7678</v>
      </c>
      <c r="D477" s="534">
        <v>19.010000000000002</v>
      </c>
      <c r="E477" s="292">
        <v>12.76</v>
      </c>
      <c r="F477" s="292">
        <f t="shared" si="79"/>
        <v>-47987.500000000015</v>
      </c>
      <c r="G477" s="292">
        <f t="shared" si="80"/>
        <v>145958.78</v>
      </c>
      <c r="H477" s="294">
        <f t="shared" si="81"/>
        <v>-0.32877432930036832</v>
      </c>
      <c r="I477" s="292"/>
    </row>
    <row r="478" spans="2:14" ht="15" customHeight="1" x14ac:dyDescent="0.25">
      <c r="B478" s="533">
        <v>42375</v>
      </c>
      <c r="C478" s="291">
        <v>8678</v>
      </c>
      <c r="D478" s="534">
        <v>18.257000000000001</v>
      </c>
      <c r="E478" s="292">
        <v>12.76</v>
      </c>
      <c r="F478" s="292">
        <f t="shared" si="79"/>
        <v>-47702.966000000015</v>
      </c>
      <c r="G478" s="292">
        <f t="shared" si="80"/>
        <v>158434.24600000001</v>
      </c>
      <c r="H478" s="294">
        <f t="shared" si="81"/>
        <v>-0.30108999287944355</v>
      </c>
      <c r="I478" s="292"/>
    </row>
    <row r="479" spans="2:14" x14ac:dyDescent="0.25">
      <c r="B479" s="533">
        <v>42375</v>
      </c>
      <c r="C479" s="291">
        <v>9678</v>
      </c>
      <c r="D479" s="534">
        <v>17.579999999999998</v>
      </c>
      <c r="E479" s="292">
        <v>11.28</v>
      </c>
      <c r="F479" s="292">
        <f t="shared" si="79"/>
        <v>-60971.399999999987</v>
      </c>
      <c r="G479" s="292">
        <f t="shared" si="80"/>
        <v>170139.24</v>
      </c>
      <c r="H479" s="294">
        <f t="shared" si="81"/>
        <v>-0.35836177474402725</v>
      </c>
      <c r="I479" s="292"/>
    </row>
    <row r="480" spans="2:14" x14ac:dyDescent="0.25">
      <c r="B480" s="533">
        <v>42398</v>
      </c>
      <c r="C480" s="291">
        <v>9278</v>
      </c>
      <c r="D480" s="534">
        <v>17.93</v>
      </c>
      <c r="E480" s="292">
        <v>9.56</v>
      </c>
      <c r="F480" s="292">
        <f t="shared" si="79"/>
        <v>-77656.859999999986</v>
      </c>
      <c r="G480" s="292">
        <f t="shared" si="80"/>
        <v>166354.54</v>
      </c>
      <c r="H480" s="294">
        <f t="shared" si="81"/>
        <v>-0.46681539319576126</v>
      </c>
      <c r="I480" s="292"/>
    </row>
    <row r="481" spans="2:9" x14ac:dyDescent="0.25">
      <c r="B481" s="533">
        <v>42402</v>
      </c>
      <c r="C481" s="291">
        <v>9678</v>
      </c>
      <c r="D481" s="534">
        <v>17.559999999999999</v>
      </c>
      <c r="E481" s="292">
        <v>8.74</v>
      </c>
      <c r="F481" s="292">
        <f t="shared" si="79"/>
        <v>-85359.959999999992</v>
      </c>
      <c r="G481" s="292">
        <f t="shared" si="80"/>
        <v>169945.68</v>
      </c>
      <c r="H481" s="294">
        <f t="shared" si="81"/>
        <v>-0.50227790432801822</v>
      </c>
      <c r="I481" s="292"/>
    </row>
    <row r="482" spans="2:9" x14ac:dyDescent="0.25">
      <c r="B482" s="533">
        <v>42411</v>
      </c>
      <c r="C482" s="291">
        <v>9678</v>
      </c>
      <c r="D482" s="534">
        <v>17.553999999999998</v>
      </c>
      <c r="E482" s="292">
        <v>7.13</v>
      </c>
      <c r="F482" s="292">
        <f t="shared" si="79"/>
        <v>-100883.47199999999</v>
      </c>
      <c r="G482" s="292">
        <f t="shared" si="80"/>
        <v>169887.61199999999</v>
      </c>
      <c r="H482" s="293">
        <f t="shared" si="81"/>
        <v>-0.59382476928335426</v>
      </c>
      <c r="I482" s="292"/>
    </row>
    <row r="483" spans="2:9" x14ac:dyDescent="0.25">
      <c r="B483" s="533">
        <v>42412</v>
      </c>
      <c r="C483" s="291">
        <v>9678</v>
      </c>
      <c r="D483" s="534">
        <v>17.55</v>
      </c>
      <c r="E483" s="292">
        <v>7.46</v>
      </c>
      <c r="F483" s="292">
        <f t="shared" si="79"/>
        <v>-97651.02</v>
      </c>
      <c r="G483" s="292">
        <f t="shared" si="80"/>
        <v>169848.9</v>
      </c>
      <c r="H483" s="293">
        <f t="shared" si="81"/>
        <v>-0.57492877492877492</v>
      </c>
      <c r="I483" s="292"/>
    </row>
    <row r="484" spans="2:9" x14ac:dyDescent="0.25">
      <c r="B484" s="533">
        <v>42416</v>
      </c>
      <c r="C484" s="291">
        <v>9178</v>
      </c>
      <c r="D484" s="534">
        <v>18.084</v>
      </c>
      <c r="E484" s="292">
        <v>7.49</v>
      </c>
      <c r="F484" s="292">
        <f t="shared" si="79"/>
        <v>-97231.731999999989</v>
      </c>
      <c r="G484" s="292">
        <f t="shared" si="80"/>
        <v>165974.95199999999</v>
      </c>
      <c r="H484" s="293">
        <f t="shared" si="81"/>
        <v>-0.58582172085821715</v>
      </c>
      <c r="I484" s="292"/>
    </row>
    <row r="485" spans="2:9" x14ac:dyDescent="0.25">
      <c r="B485" s="533">
        <v>42416</v>
      </c>
      <c r="C485" s="291">
        <v>9678</v>
      </c>
      <c r="D485" s="534">
        <v>17.536999999999999</v>
      </c>
      <c r="E485" s="292">
        <v>7.49</v>
      </c>
      <c r="F485" s="292">
        <f t="shared" si="79"/>
        <v>-97234.865999999995</v>
      </c>
      <c r="G485" s="292">
        <f t="shared" si="80"/>
        <v>169723.08599999998</v>
      </c>
      <c r="H485" s="293">
        <f t="shared" si="81"/>
        <v>-0.57290300507498426</v>
      </c>
      <c r="I485" s="292"/>
    </row>
    <row r="486" spans="2:9" x14ac:dyDescent="0.25">
      <c r="B486" s="533">
        <v>42418</v>
      </c>
      <c r="C486" s="291">
        <v>13478</v>
      </c>
      <c r="D486" s="534">
        <v>14.673999999999999</v>
      </c>
      <c r="E486" s="292">
        <v>6.93</v>
      </c>
      <c r="F486" s="292">
        <f t="shared" si="79"/>
        <v>-104373.632</v>
      </c>
      <c r="G486" s="292">
        <f t="shared" si="80"/>
        <v>197776.17199999999</v>
      </c>
      <c r="H486" s="293">
        <f t="shared" si="81"/>
        <v>-0.52773613193403301</v>
      </c>
      <c r="I486" s="292"/>
    </row>
    <row r="487" spans="2:9" ht="15" customHeight="1" x14ac:dyDescent="0.25">
      <c r="B487" s="533">
        <v>42422</v>
      </c>
      <c r="C487" s="291">
        <v>10978</v>
      </c>
      <c r="D487" s="534">
        <v>16.314</v>
      </c>
      <c r="E487" s="292">
        <v>7.49</v>
      </c>
      <c r="F487" s="292">
        <f t="shared" si="79"/>
        <v>-96869.872000000003</v>
      </c>
      <c r="G487" s="292">
        <f>IF(C487=0, 0,D487*C487)</f>
        <v>179095.092</v>
      </c>
      <c r="H487" s="293">
        <f>IF(C487=0, D487, (E487-D487)/D487)</f>
        <v>-0.54088512933676591</v>
      </c>
      <c r="I487" s="292"/>
    </row>
    <row r="488" spans="2:9" x14ac:dyDescent="0.25">
      <c r="B488" s="533">
        <v>42422</v>
      </c>
      <c r="C488" s="291">
        <v>9978</v>
      </c>
      <c r="D488" s="534">
        <v>17.199000000000002</v>
      </c>
      <c r="E488" s="292">
        <v>7.49</v>
      </c>
      <c r="F488" s="292">
        <f t="shared" si="79"/>
        <v>-96876.402000000016</v>
      </c>
      <c r="G488" s="292">
        <f>IF(C488=0, 0,D488*C488)</f>
        <v>171611.622</v>
      </c>
      <c r="H488" s="293">
        <f>IF(C488=0, D488, (E488-D488)/D488)</f>
        <v>-0.56450956450956458</v>
      </c>
      <c r="I488" s="292"/>
    </row>
    <row r="489" spans="2:9" x14ac:dyDescent="0.25">
      <c r="B489" s="533">
        <v>42426</v>
      </c>
      <c r="C489" s="291">
        <v>9678</v>
      </c>
      <c r="D489" s="534">
        <v>17.489000000000001</v>
      </c>
      <c r="E489" s="292">
        <v>7.49</v>
      </c>
      <c r="F489" s="292">
        <f t="shared" ref="F489:F497" si="82">C489*(E489-D489)</f>
        <v>-96770.322</v>
      </c>
      <c r="G489" s="292">
        <f>IF(C489=0, 0,D489*C489)</f>
        <v>169258.54200000002</v>
      </c>
      <c r="H489" s="293">
        <f>IF(C489=0, D489, (E489-D489)/D489)</f>
        <v>-0.57173080221853734</v>
      </c>
      <c r="I489" s="292"/>
    </row>
    <row r="490" spans="2:9" x14ac:dyDescent="0.25">
      <c r="B490" s="533">
        <v>42426</v>
      </c>
      <c r="C490" s="291">
        <v>9178</v>
      </c>
      <c r="D490" s="534">
        <v>18.02</v>
      </c>
      <c r="E490" s="292">
        <v>7.76</v>
      </c>
      <c r="F490" s="292">
        <f t="shared" si="82"/>
        <v>-94166.28</v>
      </c>
      <c r="G490" s="292">
        <f t="shared" ref="G490:G497" si="83">IF(C490=0, 0,D490*C490)</f>
        <v>165387.56</v>
      </c>
      <c r="H490" s="293">
        <f t="shared" ref="H490:H497" si="84">IF(C490=0, D490, (E490-D490)/D490)</f>
        <v>-0.5693673695893452</v>
      </c>
      <c r="I490" s="292"/>
    </row>
    <row r="491" spans="2:9" x14ac:dyDescent="0.25">
      <c r="B491" s="533">
        <v>42426</v>
      </c>
      <c r="C491" s="291">
        <v>8178</v>
      </c>
      <c r="D491" s="534">
        <v>19.245999999999999</v>
      </c>
      <c r="E491" s="292">
        <v>8</v>
      </c>
      <c r="F491" s="292">
        <f t="shared" si="82"/>
        <v>-91969.787999999986</v>
      </c>
      <c r="G491" s="292">
        <f t="shared" si="83"/>
        <v>157393.788</v>
      </c>
      <c r="H491" s="293">
        <f t="shared" si="84"/>
        <v>-0.58432921126467829</v>
      </c>
      <c r="I491" s="292"/>
    </row>
    <row r="492" spans="2:9" x14ac:dyDescent="0.25">
      <c r="B492" s="533">
        <v>42426</v>
      </c>
      <c r="C492" s="291">
        <v>6678</v>
      </c>
      <c r="D492" s="534">
        <v>21.75</v>
      </c>
      <c r="E492" s="292">
        <v>8.1</v>
      </c>
      <c r="F492" s="292">
        <f t="shared" si="82"/>
        <v>-91154.7</v>
      </c>
      <c r="G492" s="292">
        <f t="shared" si="83"/>
        <v>145246.5</v>
      </c>
      <c r="H492" s="293">
        <f t="shared" si="84"/>
        <v>-0.62758620689655176</v>
      </c>
      <c r="I492" s="292"/>
    </row>
    <row r="493" spans="2:9" x14ac:dyDescent="0.25">
      <c r="B493" s="533">
        <v>42426</v>
      </c>
      <c r="C493" s="291">
        <v>8678</v>
      </c>
      <c r="D493" s="534">
        <v>18.568999999999999</v>
      </c>
      <c r="E493" s="292">
        <v>7.94</v>
      </c>
      <c r="F493" s="292">
        <f t="shared" si="82"/>
        <v>-92238.461999999985</v>
      </c>
      <c r="G493" s="292">
        <f t="shared" si="83"/>
        <v>161141.78199999998</v>
      </c>
      <c r="H493" s="293">
        <f t="shared" si="84"/>
        <v>-0.57240562227368186</v>
      </c>
      <c r="I493" s="292"/>
    </row>
    <row r="494" spans="2:9" x14ac:dyDescent="0.25">
      <c r="B494" s="533">
        <v>42429</v>
      </c>
      <c r="C494" s="291">
        <v>7678</v>
      </c>
      <c r="D494" s="534">
        <v>19.876000000000001</v>
      </c>
      <c r="E494" s="292">
        <v>8.2100000000000009</v>
      </c>
      <c r="F494" s="292">
        <f t="shared" si="82"/>
        <v>-89571.54800000001</v>
      </c>
      <c r="G494" s="292">
        <f t="shared" si="83"/>
        <v>152607.92800000001</v>
      </c>
      <c r="H494" s="293">
        <f t="shared" si="84"/>
        <v>-0.58693902193600322</v>
      </c>
      <c r="I494" s="292"/>
    </row>
    <row r="495" spans="2:9" x14ac:dyDescent="0.25">
      <c r="B495" s="533">
        <v>42429</v>
      </c>
      <c r="C495" s="291">
        <v>9678</v>
      </c>
      <c r="D495" s="534">
        <v>17.463000000000001</v>
      </c>
      <c r="E495" s="292">
        <v>8.2100000000000009</v>
      </c>
      <c r="F495" s="292">
        <f t="shared" si="82"/>
        <v>-89550.534</v>
      </c>
      <c r="G495" s="292">
        <f t="shared" si="83"/>
        <v>169006.91400000002</v>
      </c>
      <c r="H495" s="293">
        <f t="shared" si="84"/>
        <v>-0.5298631392086125</v>
      </c>
      <c r="I495" s="292"/>
    </row>
    <row r="496" spans="2:9" x14ac:dyDescent="0.25">
      <c r="B496" s="533">
        <v>42429</v>
      </c>
      <c r="C496" s="291">
        <v>9178</v>
      </c>
      <c r="D496" s="534">
        <v>17.981000000000002</v>
      </c>
      <c r="E496" s="292">
        <v>8.2100000000000009</v>
      </c>
      <c r="F496" s="292">
        <f t="shared" si="82"/>
        <v>-89678.238000000012</v>
      </c>
      <c r="G496" s="292">
        <f t="shared" si="83"/>
        <v>165029.61800000002</v>
      </c>
      <c r="H496" s="293">
        <f t="shared" si="84"/>
        <v>-0.5434069295367332</v>
      </c>
      <c r="I496" s="292"/>
    </row>
    <row r="497" spans="2:14" x14ac:dyDescent="0.25">
      <c r="B497" s="533">
        <v>42429</v>
      </c>
      <c r="C497" s="291">
        <v>9678</v>
      </c>
      <c r="D497" s="534">
        <v>17.459</v>
      </c>
      <c r="E497" s="292">
        <v>8.2100000000000009</v>
      </c>
      <c r="F497" s="292">
        <f t="shared" si="82"/>
        <v>-89511.821999999986</v>
      </c>
      <c r="G497" s="292">
        <f t="shared" si="83"/>
        <v>168968.20199999999</v>
      </c>
      <c r="H497" s="293">
        <f t="shared" si="84"/>
        <v>-0.5297554270004009</v>
      </c>
      <c r="I497" s="292"/>
    </row>
    <row r="498" spans="2:14" x14ac:dyDescent="0.25">
      <c r="B498" s="533">
        <v>42429</v>
      </c>
      <c r="C498" s="291">
        <v>9178</v>
      </c>
      <c r="D498" s="534">
        <v>17.975999999999999</v>
      </c>
      <c r="E498" s="292">
        <v>8.2100000000000009</v>
      </c>
      <c r="F498" s="292">
        <f t="shared" ref="F498:F509" si="85">C498*(E498-D498)</f>
        <v>-89632.347999999984</v>
      </c>
      <c r="G498" s="292">
        <f t="shared" ref="G498:G509" si="86">IF(C498=0, 0,D498*C498)</f>
        <v>164983.728</v>
      </c>
      <c r="H498" s="293">
        <f t="shared" ref="H498:H549" si="87">IF(C498=0, D498, (E498-D498)/D498)</f>
        <v>-0.54327992879394738</v>
      </c>
      <c r="I498" s="292" t="s">
        <v>183</v>
      </c>
    </row>
    <row r="499" spans="2:14" x14ac:dyDescent="0.25">
      <c r="B499" s="533">
        <v>42430</v>
      </c>
      <c r="C499" s="312">
        <v>10178</v>
      </c>
      <c r="D499" s="535">
        <v>16.974</v>
      </c>
      <c r="E499" s="292">
        <v>7.8</v>
      </c>
      <c r="F499" s="292">
        <f t="shared" si="85"/>
        <v>-93372.971999999994</v>
      </c>
      <c r="G499" s="292">
        <f t="shared" si="86"/>
        <v>172761.372</v>
      </c>
      <c r="H499" s="293">
        <f t="shared" si="87"/>
        <v>-0.54047366560622123</v>
      </c>
      <c r="I499" s="292"/>
    </row>
    <row r="500" spans="2:14" x14ac:dyDescent="0.25">
      <c r="B500" s="533">
        <v>42430</v>
      </c>
      <c r="C500" s="312">
        <v>9678</v>
      </c>
      <c r="D500" s="535">
        <v>17.440000000000001</v>
      </c>
      <c r="E500" s="292">
        <v>7.96</v>
      </c>
      <c r="F500" s="292">
        <f t="shared" si="85"/>
        <v>-91747.44</v>
      </c>
      <c r="G500" s="292">
        <f t="shared" si="86"/>
        <v>168784.32</v>
      </c>
      <c r="H500" s="293">
        <f t="shared" si="87"/>
        <v>-0.54357798165137616</v>
      </c>
      <c r="I500" s="292"/>
    </row>
    <row r="501" spans="2:14" x14ac:dyDescent="0.25">
      <c r="B501" s="533">
        <v>42431</v>
      </c>
      <c r="C501" s="291">
        <v>8678</v>
      </c>
      <c r="D501" s="534">
        <v>18.405999999999999</v>
      </c>
      <c r="E501" s="292">
        <v>9.1</v>
      </c>
      <c r="F501" s="292">
        <f t="shared" si="85"/>
        <v>-80757.467999999993</v>
      </c>
      <c r="G501" s="292">
        <f t="shared" si="86"/>
        <v>159727.26799999998</v>
      </c>
      <c r="H501" s="294">
        <f t="shared" si="87"/>
        <v>-0.50559600130392257</v>
      </c>
      <c r="I501" s="292"/>
    </row>
    <row r="502" spans="2:14" x14ac:dyDescent="0.25">
      <c r="B502" s="533">
        <v>42432</v>
      </c>
      <c r="C502" s="291">
        <v>9278</v>
      </c>
      <c r="D502" s="534">
        <v>17.771999999999998</v>
      </c>
      <c r="E502" s="292">
        <v>9.9700000000000006</v>
      </c>
      <c r="F502" s="292">
        <f t="shared" si="85"/>
        <v>-72386.955999999976</v>
      </c>
      <c r="G502" s="292">
        <f t="shared" si="86"/>
        <v>164888.61599999998</v>
      </c>
      <c r="H502" s="294">
        <f t="shared" si="87"/>
        <v>-0.43900517668242173</v>
      </c>
      <c r="I502" s="292"/>
      <c r="N502" s="29"/>
    </row>
    <row r="503" spans="2:14" x14ac:dyDescent="0.25">
      <c r="B503" s="533">
        <v>42433</v>
      </c>
      <c r="C503" s="291">
        <v>9278</v>
      </c>
      <c r="D503" s="534">
        <v>17.771999999999998</v>
      </c>
      <c r="E503" s="292">
        <v>11</v>
      </c>
      <c r="F503" s="292">
        <f t="shared" si="85"/>
        <v>-62830.615999999987</v>
      </c>
      <c r="G503" s="292">
        <f t="shared" si="86"/>
        <v>164888.61599999998</v>
      </c>
      <c r="H503" s="294">
        <f t="shared" si="87"/>
        <v>-0.38104884087328378</v>
      </c>
      <c r="I503" s="292"/>
    </row>
    <row r="504" spans="2:14" x14ac:dyDescent="0.25">
      <c r="B504" s="533">
        <v>42439</v>
      </c>
      <c r="C504" s="291">
        <v>9278</v>
      </c>
      <c r="D504" s="534">
        <v>17.718</v>
      </c>
      <c r="E504" s="292">
        <v>10.59</v>
      </c>
      <c r="F504" s="292">
        <f t="shared" si="85"/>
        <v>-66133.584000000003</v>
      </c>
      <c r="G504" s="292">
        <f t="shared" si="86"/>
        <v>164387.60399999999</v>
      </c>
      <c r="H504" s="294">
        <f t="shared" si="87"/>
        <v>-0.40230274297324753</v>
      </c>
      <c r="I504" s="292" t="s">
        <v>182</v>
      </c>
    </row>
    <row r="505" spans="2:14" x14ac:dyDescent="0.25">
      <c r="B505" s="533">
        <v>42440</v>
      </c>
      <c r="C505" s="291">
        <v>9278</v>
      </c>
      <c r="D505" s="534">
        <v>17.712</v>
      </c>
      <c r="E505" s="292">
        <v>11.12</v>
      </c>
      <c r="F505" s="292">
        <f t="shared" si="85"/>
        <v>-61160.576000000008</v>
      </c>
      <c r="G505" s="292">
        <f t="shared" si="86"/>
        <v>164331.93599999999</v>
      </c>
      <c r="H505" s="294">
        <f t="shared" si="87"/>
        <v>-0.37217705510388438</v>
      </c>
      <c r="I505" s="292"/>
    </row>
    <row r="506" spans="2:14" x14ac:dyDescent="0.25">
      <c r="B506" s="533">
        <v>42446</v>
      </c>
      <c r="C506" s="291">
        <v>9278</v>
      </c>
      <c r="D506" s="534">
        <v>17.704999999999998</v>
      </c>
      <c r="E506" s="292">
        <v>11.45</v>
      </c>
      <c r="F506" s="292">
        <f t="shared" si="85"/>
        <v>-58033.889999999992</v>
      </c>
      <c r="G506" s="292">
        <f t="shared" si="86"/>
        <v>164266.99</v>
      </c>
      <c r="H506" s="294">
        <f t="shared" si="87"/>
        <v>-0.353290031064671</v>
      </c>
      <c r="I506" s="292"/>
    </row>
    <row r="507" spans="2:14" x14ac:dyDescent="0.25">
      <c r="B507" s="533">
        <v>42447</v>
      </c>
      <c r="C507" s="291">
        <v>7928</v>
      </c>
      <c r="D507" s="534">
        <v>18.734999999999999</v>
      </c>
      <c r="E507" s="292">
        <v>11.63</v>
      </c>
      <c r="F507" s="292">
        <f t="shared" si="85"/>
        <v>-56328.439999999988</v>
      </c>
      <c r="G507" s="292">
        <f t="shared" si="86"/>
        <v>148531.07999999999</v>
      </c>
      <c r="H507" s="294">
        <f t="shared" si="87"/>
        <v>-0.37923672271150249</v>
      </c>
      <c r="I507" s="292"/>
    </row>
    <row r="508" spans="2:14" x14ac:dyDescent="0.25">
      <c r="B508" s="533">
        <v>42450</v>
      </c>
      <c r="C508" s="291">
        <v>9278</v>
      </c>
      <c r="D508" s="534">
        <v>17.670000000000002</v>
      </c>
      <c r="E508" s="292">
        <v>11.43</v>
      </c>
      <c r="F508" s="292">
        <f t="shared" si="85"/>
        <v>-57894.720000000016</v>
      </c>
      <c r="G508" s="292">
        <f t="shared" si="86"/>
        <v>163942.26</v>
      </c>
      <c r="H508" s="293">
        <f t="shared" si="87"/>
        <v>-0.35314091680814946</v>
      </c>
      <c r="I508" s="292"/>
    </row>
    <row r="509" spans="2:14" x14ac:dyDescent="0.25">
      <c r="B509" s="533">
        <v>42451</v>
      </c>
      <c r="C509" s="291">
        <v>9628</v>
      </c>
      <c r="D509" s="534">
        <v>17.428000000000001</v>
      </c>
      <c r="E509" s="292">
        <v>11.31</v>
      </c>
      <c r="F509" s="292">
        <f t="shared" si="85"/>
        <v>-58904.104000000007</v>
      </c>
      <c r="G509" s="292">
        <f t="shared" si="86"/>
        <v>167796.78400000001</v>
      </c>
      <c r="H509" s="293">
        <f t="shared" si="87"/>
        <v>-0.35104429653431263</v>
      </c>
      <c r="I509" s="292"/>
    </row>
    <row r="510" spans="2:14" x14ac:dyDescent="0.25">
      <c r="B510" s="533">
        <v>42453</v>
      </c>
      <c r="C510" s="291">
        <v>13278</v>
      </c>
      <c r="D510" s="534">
        <v>15.5565</v>
      </c>
      <c r="E510" s="292">
        <v>10.29</v>
      </c>
      <c r="F510" s="292">
        <f t="shared" ref="F510:F549" si="88">C510*(E510-D510)</f>
        <v>-69928.587000000014</v>
      </c>
      <c r="G510" s="292">
        <f t="shared" ref="G510:G549" si="89">IF(C510=0, 0,D510*C510)</f>
        <v>206559.20699999999</v>
      </c>
      <c r="H510" s="293">
        <f t="shared" si="87"/>
        <v>-0.33854016006171056</v>
      </c>
      <c r="I510" s="292"/>
    </row>
    <row r="511" spans="2:14" x14ac:dyDescent="0.25">
      <c r="B511" s="533">
        <v>42459</v>
      </c>
      <c r="C511" s="291">
        <v>11278</v>
      </c>
      <c r="D511" s="534">
        <v>16.408899999999999</v>
      </c>
      <c r="E511" s="292">
        <v>10.53</v>
      </c>
      <c r="F511" s="292">
        <f t="shared" si="88"/>
        <v>-66302.234199999992</v>
      </c>
      <c r="G511" s="292">
        <f t="shared" si="89"/>
        <v>185059.5742</v>
      </c>
      <c r="H511" s="293">
        <f t="shared" si="87"/>
        <v>-0.35827508242478168</v>
      </c>
      <c r="I511" s="292"/>
    </row>
    <row r="512" spans="2:14" ht="15" customHeight="1" x14ac:dyDescent="0.25">
      <c r="B512" s="533">
        <v>42460</v>
      </c>
      <c r="C512" s="291">
        <v>9678</v>
      </c>
      <c r="D512" s="534">
        <v>17.311699999999998</v>
      </c>
      <c r="E512" s="292">
        <v>11.14</v>
      </c>
      <c r="F512" s="292">
        <f t="shared" si="88"/>
        <v>-59729.712599999977</v>
      </c>
      <c r="G512" s="292">
        <f t="shared" si="89"/>
        <v>167542.63259999998</v>
      </c>
      <c r="H512" s="293">
        <f t="shared" si="87"/>
        <v>-0.35650456049954643</v>
      </c>
      <c r="I512" s="292"/>
    </row>
    <row r="513" spans="2:9" x14ac:dyDescent="0.25">
      <c r="B513" s="533">
        <v>42461</v>
      </c>
      <c r="C513" s="291">
        <v>11678</v>
      </c>
      <c r="D513" s="534">
        <v>16.116</v>
      </c>
      <c r="E513" s="292">
        <v>10.53</v>
      </c>
      <c r="F513" s="292">
        <f t="shared" si="88"/>
        <v>-65233.308000000005</v>
      </c>
      <c r="G513" s="292">
        <f t="shared" si="89"/>
        <v>188202.64799999999</v>
      </c>
      <c r="H513" s="293">
        <f t="shared" si="87"/>
        <v>-0.34661206254653765</v>
      </c>
      <c r="I513" s="292"/>
    </row>
    <row r="514" spans="2:9" x14ac:dyDescent="0.25">
      <c r="B514" s="533">
        <v>42461</v>
      </c>
      <c r="C514" s="291">
        <v>9678</v>
      </c>
      <c r="D514" s="534">
        <v>17.266200000000001</v>
      </c>
      <c r="E514" s="292">
        <v>10.56</v>
      </c>
      <c r="F514" s="292">
        <f t="shared" si="88"/>
        <v>-64902.603600000009</v>
      </c>
      <c r="G514" s="292">
        <f t="shared" si="89"/>
        <v>167102.28360000002</v>
      </c>
      <c r="H514" s="293">
        <f t="shared" si="87"/>
        <v>-0.388400458699656</v>
      </c>
      <c r="I514" s="292"/>
    </row>
    <row r="515" spans="2:9" x14ac:dyDescent="0.25">
      <c r="B515" s="533">
        <v>42464</v>
      </c>
      <c r="C515" s="291">
        <v>9778</v>
      </c>
      <c r="D515" s="534">
        <v>17.196100000000001</v>
      </c>
      <c r="E515" s="292">
        <v>10.4</v>
      </c>
      <c r="F515" s="292">
        <f t="shared" si="88"/>
        <v>-66452.265800000008</v>
      </c>
      <c r="G515" s="292">
        <f t="shared" si="89"/>
        <v>168143.46580000001</v>
      </c>
      <c r="H515" s="293">
        <f t="shared" si="87"/>
        <v>-0.3952117049796175</v>
      </c>
      <c r="I515" s="292"/>
    </row>
    <row r="516" spans="2:9" x14ac:dyDescent="0.25">
      <c r="B516" s="533">
        <v>42465</v>
      </c>
      <c r="C516" s="291">
        <v>9678</v>
      </c>
      <c r="D516" s="534">
        <v>17.262699999999999</v>
      </c>
      <c r="E516" s="292">
        <v>10.63</v>
      </c>
      <c r="F516" s="292">
        <f t="shared" si="88"/>
        <v>-64191.270599999982</v>
      </c>
      <c r="G516" s="292">
        <f t="shared" si="89"/>
        <v>167068.4106</v>
      </c>
      <c r="H516" s="293">
        <f t="shared" si="87"/>
        <v>-0.38422147172806098</v>
      </c>
      <c r="I516" s="292"/>
    </row>
    <row r="517" spans="2:9" x14ac:dyDescent="0.25">
      <c r="B517" s="533">
        <v>42469</v>
      </c>
      <c r="C517" s="291">
        <v>8678</v>
      </c>
      <c r="D517" s="534">
        <v>17.895700000000001</v>
      </c>
      <c r="E517" s="292">
        <v>11.78</v>
      </c>
      <c r="F517" s="292">
        <f t="shared" si="88"/>
        <v>-53072.044600000016</v>
      </c>
      <c r="G517" s="292">
        <f t="shared" si="89"/>
        <v>155298.88460000002</v>
      </c>
      <c r="H517" s="293">
        <f t="shared" si="87"/>
        <v>-0.34174131215878684</v>
      </c>
      <c r="I517" s="292"/>
    </row>
    <row r="518" spans="2:9" x14ac:dyDescent="0.25">
      <c r="B518" s="533">
        <v>42471</v>
      </c>
      <c r="C518" s="291">
        <v>9678</v>
      </c>
      <c r="D518" s="534">
        <v>17.2514</v>
      </c>
      <c r="E518" s="292">
        <v>11.67</v>
      </c>
      <c r="F518" s="292">
        <f t="shared" si="88"/>
        <v>-54016.789200000007</v>
      </c>
      <c r="G518" s="292">
        <f t="shared" si="89"/>
        <v>166959.04920000001</v>
      </c>
      <c r="H518" s="293">
        <f t="shared" si="87"/>
        <v>-0.32353316252593994</v>
      </c>
      <c r="I518" s="292"/>
    </row>
    <row r="519" spans="2:9" x14ac:dyDescent="0.25">
      <c r="B519" s="533">
        <v>42472</v>
      </c>
      <c r="C519" s="291">
        <v>8288</v>
      </c>
      <c r="D519" s="534">
        <v>17.96</v>
      </c>
      <c r="E519" s="292">
        <v>13.05</v>
      </c>
      <c r="F519" s="292">
        <f t="shared" si="88"/>
        <v>-40694.080000000002</v>
      </c>
      <c r="G519" s="292">
        <f t="shared" si="89"/>
        <v>148852.48000000001</v>
      </c>
      <c r="H519" s="293">
        <f t="shared" si="87"/>
        <v>-0.27338530066815142</v>
      </c>
      <c r="I519" s="292"/>
    </row>
    <row r="520" spans="2:9" x14ac:dyDescent="0.25">
      <c r="B520" s="533">
        <v>42473</v>
      </c>
      <c r="C520" s="291">
        <v>9258</v>
      </c>
      <c r="D520" s="534">
        <v>17.415800000000001</v>
      </c>
      <c r="E520" s="292">
        <v>12.92</v>
      </c>
      <c r="F520" s="292">
        <f t="shared" si="88"/>
        <v>-41622.116400000006</v>
      </c>
      <c r="G520" s="292">
        <f t="shared" si="89"/>
        <v>161235.47640000001</v>
      </c>
      <c r="H520" s="293">
        <f t="shared" si="87"/>
        <v>-0.2581449029042594</v>
      </c>
      <c r="I520" s="292"/>
    </row>
    <row r="521" spans="2:9" x14ac:dyDescent="0.25">
      <c r="B521" s="533">
        <v>42474</v>
      </c>
      <c r="C521" s="291">
        <v>9678</v>
      </c>
      <c r="D521" s="534">
        <v>17.2135</v>
      </c>
      <c r="E521" s="292">
        <v>13.11</v>
      </c>
      <c r="F521" s="292">
        <f t="shared" si="88"/>
        <v>-39713.673000000003</v>
      </c>
      <c r="G521" s="292">
        <f t="shared" si="89"/>
        <v>166592.253</v>
      </c>
      <c r="H521" s="293">
        <f t="shared" si="87"/>
        <v>-0.23838847416272113</v>
      </c>
      <c r="I521" s="292"/>
    </row>
    <row r="522" spans="2:9" x14ac:dyDescent="0.25">
      <c r="B522" s="533">
        <v>42474</v>
      </c>
      <c r="C522" s="291">
        <v>9178</v>
      </c>
      <c r="D522" s="534">
        <v>17.433299999999999</v>
      </c>
      <c r="E522" s="292">
        <v>13.11</v>
      </c>
      <c r="F522" s="292">
        <f t="shared" si="88"/>
        <v>-39679.2474</v>
      </c>
      <c r="G522" s="292">
        <f t="shared" si="89"/>
        <v>160002.82739999998</v>
      </c>
      <c r="H522" s="293">
        <f t="shared" si="87"/>
        <v>-0.24799091394056202</v>
      </c>
      <c r="I522" s="292"/>
    </row>
    <row r="523" spans="2:9" x14ac:dyDescent="0.25">
      <c r="B523" s="533">
        <v>42475</v>
      </c>
      <c r="C523" s="291">
        <v>9678</v>
      </c>
      <c r="D523" s="534">
        <v>17.205100000000002</v>
      </c>
      <c r="E523" s="292">
        <v>13.01</v>
      </c>
      <c r="F523" s="292">
        <f t="shared" si="88"/>
        <v>-40600.177800000019</v>
      </c>
      <c r="G523" s="292">
        <f t="shared" si="89"/>
        <v>166510.9578</v>
      </c>
      <c r="H523" s="293">
        <f t="shared" si="87"/>
        <v>-0.24382886469709572</v>
      </c>
      <c r="I523" s="292"/>
    </row>
    <row r="524" spans="2:9" x14ac:dyDescent="0.25">
      <c r="B524" s="533">
        <v>42478</v>
      </c>
      <c r="C524" s="291">
        <v>9178</v>
      </c>
      <c r="D524" s="534">
        <v>17.412400000000002</v>
      </c>
      <c r="E524" s="292">
        <v>13.36</v>
      </c>
      <c r="F524" s="292">
        <f t="shared" si="88"/>
        <v>-37192.92720000002</v>
      </c>
      <c r="G524" s="292">
        <f t="shared" si="89"/>
        <v>159811.00720000002</v>
      </c>
      <c r="H524" s="293">
        <f t="shared" si="87"/>
        <v>-0.232730697663734</v>
      </c>
      <c r="I524" s="292"/>
    </row>
    <row r="525" spans="2:9" x14ac:dyDescent="0.25">
      <c r="B525" s="533">
        <v>42484</v>
      </c>
      <c r="C525" s="312">
        <v>9178</v>
      </c>
      <c r="D525" s="535">
        <v>17.412400000000002</v>
      </c>
      <c r="E525" s="292">
        <v>14.34</v>
      </c>
      <c r="F525" s="292">
        <f t="shared" si="88"/>
        <v>-28198.487200000018</v>
      </c>
      <c r="G525" s="292">
        <f t="shared" si="89"/>
        <v>159811.00720000002</v>
      </c>
      <c r="H525" s="293">
        <f t="shared" si="87"/>
        <v>-0.17644896740254082</v>
      </c>
      <c r="I525" s="292"/>
    </row>
    <row r="526" spans="2:9" x14ac:dyDescent="0.25">
      <c r="B526" s="533">
        <v>42485</v>
      </c>
      <c r="C526" s="312">
        <v>9678</v>
      </c>
      <c r="D526" s="535">
        <v>17.233499999999999</v>
      </c>
      <c r="E526" s="292">
        <v>13.83</v>
      </c>
      <c r="F526" s="292">
        <f t="shared" si="88"/>
        <v>-32939.072999999997</v>
      </c>
      <c r="G526" s="292">
        <f t="shared" si="89"/>
        <v>166785.81299999999</v>
      </c>
      <c r="H526" s="293">
        <f t="shared" si="87"/>
        <v>-0.19749325441726867</v>
      </c>
      <c r="I526" s="292"/>
    </row>
    <row r="527" spans="2:9" x14ac:dyDescent="0.25">
      <c r="B527" s="533">
        <v>42486</v>
      </c>
      <c r="C527" s="291">
        <v>9178</v>
      </c>
      <c r="D527" s="534">
        <v>17.390599999999999</v>
      </c>
      <c r="E527" s="292">
        <v>14.44</v>
      </c>
      <c r="F527" s="292">
        <f t="shared" si="88"/>
        <v>-27080.606799999998</v>
      </c>
      <c r="G527" s="292">
        <f t="shared" si="89"/>
        <v>159610.92679999999</v>
      </c>
      <c r="H527" s="294">
        <f t="shared" si="87"/>
        <v>-0.16966637148804525</v>
      </c>
      <c r="I527" s="292"/>
    </row>
    <row r="528" spans="2:9" x14ac:dyDescent="0.25">
      <c r="B528" s="533">
        <v>42487</v>
      </c>
      <c r="C528" s="291">
        <v>9178</v>
      </c>
      <c r="D528" s="534">
        <v>17.376300000000001</v>
      </c>
      <c r="E528" s="292">
        <v>14.84</v>
      </c>
      <c r="F528" s="292">
        <f t="shared" si="88"/>
        <v>-23278.161400000005</v>
      </c>
      <c r="G528" s="292">
        <f t="shared" si="89"/>
        <v>159479.6814</v>
      </c>
      <c r="H528" s="294">
        <f t="shared" si="87"/>
        <v>-0.14596317973331496</v>
      </c>
      <c r="I528" s="292"/>
    </row>
    <row r="529" spans="2:9" x14ac:dyDescent="0.25">
      <c r="B529" s="533">
        <v>42488</v>
      </c>
      <c r="C529" s="291">
        <v>9678</v>
      </c>
      <c r="D529" s="534">
        <v>17.2287</v>
      </c>
      <c r="E529" s="292">
        <v>14.35</v>
      </c>
      <c r="F529" s="292">
        <f t="shared" si="88"/>
        <v>-27860.058600000004</v>
      </c>
      <c r="G529" s="292">
        <f t="shared" si="89"/>
        <v>166739.35860000001</v>
      </c>
      <c r="H529" s="294">
        <f t="shared" si="87"/>
        <v>-0.16708747612994598</v>
      </c>
      <c r="I529" s="292"/>
    </row>
    <row r="530" spans="2:9" x14ac:dyDescent="0.25">
      <c r="B530" s="533">
        <v>42489</v>
      </c>
      <c r="C530" s="291">
        <v>9678</v>
      </c>
      <c r="D530" s="534">
        <v>17.179200000000002</v>
      </c>
      <c r="E530" s="292">
        <v>14.09</v>
      </c>
      <c r="F530" s="292">
        <f t="shared" si="88"/>
        <v>-29897.277600000016</v>
      </c>
      <c r="G530" s="292">
        <f t="shared" si="89"/>
        <v>166260.29760000002</v>
      </c>
      <c r="H530" s="294">
        <f t="shared" si="87"/>
        <v>-0.17982211045916</v>
      </c>
      <c r="I530" s="292"/>
    </row>
    <row r="531" spans="2:9" x14ac:dyDescent="0.25">
      <c r="B531" s="533">
        <v>42492</v>
      </c>
      <c r="C531" s="291">
        <v>9678</v>
      </c>
      <c r="D531" s="534">
        <v>17.136399999999998</v>
      </c>
      <c r="E531" s="292">
        <v>13.55</v>
      </c>
      <c r="F531" s="292">
        <f t="shared" si="88"/>
        <v>-34709.179199999977</v>
      </c>
      <c r="G531" s="292">
        <f t="shared" si="89"/>
        <v>165846.07919999998</v>
      </c>
      <c r="H531" s="294">
        <f t="shared" si="87"/>
        <v>-0.20928549753740563</v>
      </c>
      <c r="I531" s="292"/>
    </row>
    <row r="532" spans="2:9" x14ac:dyDescent="0.25">
      <c r="B532" s="533">
        <v>42493</v>
      </c>
      <c r="C532" s="291">
        <v>9678</v>
      </c>
      <c r="D532" s="534">
        <v>17.1221</v>
      </c>
      <c r="E532" s="292">
        <v>12.79</v>
      </c>
      <c r="F532" s="292">
        <f t="shared" si="88"/>
        <v>-41926.063800000004</v>
      </c>
      <c r="G532" s="292">
        <f t="shared" si="89"/>
        <v>165707.6838</v>
      </c>
      <c r="H532" s="294">
        <f t="shared" si="87"/>
        <v>-0.25301218892542388</v>
      </c>
      <c r="I532" s="292"/>
    </row>
    <row r="533" spans="2:9" x14ac:dyDescent="0.25">
      <c r="B533" s="533">
        <v>42494</v>
      </c>
      <c r="C533" s="291">
        <v>11678</v>
      </c>
      <c r="D533" s="534">
        <v>16.316800000000001</v>
      </c>
      <c r="E533" s="292">
        <v>12.17</v>
      </c>
      <c r="F533" s="292">
        <f t="shared" si="88"/>
        <v>-48426.330400000006</v>
      </c>
      <c r="G533" s="292">
        <f t="shared" si="89"/>
        <v>190547.59040000002</v>
      </c>
      <c r="H533" s="294">
        <f t="shared" si="87"/>
        <v>-0.25414296920964896</v>
      </c>
      <c r="I533" s="292"/>
    </row>
    <row r="534" spans="2:9" x14ac:dyDescent="0.25">
      <c r="B534" s="533">
        <v>42495</v>
      </c>
      <c r="C534" s="291">
        <v>9678</v>
      </c>
      <c r="D534" s="534">
        <v>17.0684</v>
      </c>
      <c r="E534" s="292">
        <v>12.07</v>
      </c>
      <c r="F534" s="292">
        <f t="shared" si="88"/>
        <v>-48374.515200000002</v>
      </c>
      <c r="G534" s="292">
        <f t="shared" si="89"/>
        <v>165187.97520000002</v>
      </c>
      <c r="H534" s="293">
        <f t="shared" si="87"/>
        <v>-0.29284525790349419</v>
      </c>
      <c r="I534" s="292"/>
    </row>
    <row r="535" spans="2:9" x14ac:dyDescent="0.25">
      <c r="B535" s="533">
        <v>42499</v>
      </c>
      <c r="C535" s="291">
        <v>10678</v>
      </c>
      <c r="D535" s="534">
        <v>16.537600000000001</v>
      </c>
      <c r="E535" s="292">
        <v>11.44</v>
      </c>
      <c r="F535" s="292">
        <f t="shared" si="88"/>
        <v>-54432.172800000015</v>
      </c>
      <c r="G535" s="292">
        <f t="shared" si="89"/>
        <v>176588.49280000001</v>
      </c>
      <c r="H535" s="293">
        <f t="shared" si="87"/>
        <v>-0.30824303405572762</v>
      </c>
      <c r="I535" s="292"/>
    </row>
    <row r="536" spans="2:9" x14ac:dyDescent="0.25">
      <c r="B536" s="533">
        <v>42500</v>
      </c>
      <c r="C536" s="291">
        <v>9678</v>
      </c>
      <c r="D536" s="534">
        <v>17.042100000000001</v>
      </c>
      <c r="E536" s="292">
        <v>11.94</v>
      </c>
      <c r="F536" s="292">
        <f t="shared" si="88"/>
        <v>-49378.123800000016</v>
      </c>
      <c r="G536" s="292">
        <f t="shared" si="89"/>
        <v>164933.44380000001</v>
      </c>
      <c r="H536" s="293">
        <f t="shared" si="87"/>
        <v>-0.2993821184009014</v>
      </c>
      <c r="I536" s="292"/>
    </row>
    <row r="537" spans="2:9" x14ac:dyDescent="0.25">
      <c r="B537" s="533">
        <v>42502</v>
      </c>
      <c r="C537" s="291">
        <v>10678</v>
      </c>
      <c r="D537" s="534">
        <v>16.601800000000001</v>
      </c>
      <c r="E537" s="292">
        <v>12.33</v>
      </c>
      <c r="F537" s="292">
        <f t="shared" si="88"/>
        <v>-45614.280400000011</v>
      </c>
      <c r="G537" s="292">
        <f t="shared" si="89"/>
        <v>177274.02040000001</v>
      </c>
      <c r="H537" s="293">
        <f t="shared" si="87"/>
        <v>-0.25730944837306802</v>
      </c>
      <c r="I537" s="292"/>
    </row>
    <row r="538" spans="2:9" x14ac:dyDescent="0.25">
      <c r="B538" s="533">
        <v>42502</v>
      </c>
      <c r="C538" s="291">
        <v>9678</v>
      </c>
      <c r="D538" s="534">
        <v>17.0334</v>
      </c>
      <c r="E538" s="292">
        <v>12.33</v>
      </c>
      <c r="F538" s="292">
        <f t="shared" si="88"/>
        <v>-45519.5052</v>
      </c>
      <c r="G538" s="292">
        <f t="shared" si="89"/>
        <v>164849.2452</v>
      </c>
      <c r="H538" s="293">
        <f t="shared" si="87"/>
        <v>-0.27612807777660364</v>
      </c>
      <c r="I538" s="292"/>
    </row>
    <row r="539" spans="2:9" x14ac:dyDescent="0.25">
      <c r="B539" s="533">
        <v>42503</v>
      </c>
      <c r="C539" s="291">
        <v>9678</v>
      </c>
      <c r="D539" s="534">
        <v>17.029299999999999</v>
      </c>
      <c r="E539" s="292">
        <v>12.3</v>
      </c>
      <c r="F539" s="292">
        <f t="shared" si="88"/>
        <v>-45770.165399999983</v>
      </c>
      <c r="G539" s="292">
        <f t="shared" si="89"/>
        <v>164809.56539999999</v>
      </c>
      <c r="H539" s="293">
        <f t="shared" si="87"/>
        <v>-0.27771546687180321</v>
      </c>
      <c r="I539" s="292"/>
    </row>
    <row r="540" spans="2:9" x14ac:dyDescent="0.25">
      <c r="B540" s="533">
        <v>42506</v>
      </c>
      <c r="C540" s="291">
        <v>9678</v>
      </c>
      <c r="D540" s="534">
        <v>17.027699999999999</v>
      </c>
      <c r="E540" s="292">
        <v>12.78</v>
      </c>
      <c r="F540" s="292">
        <f t="shared" si="88"/>
        <v>-41109.240599999997</v>
      </c>
      <c r="G540" s="292">
        <f t="shared" si="89"/>
        <v>164794.08059999999</v>
      </c>
      <c r="H540" s="293">
        <f t="shared" si="87"/>
        <v>-0.24945823569830336</v>
      </c>
      <c r="I540" s="292"/>
    </row>
    <row r="541" spans="2:9" x14ac:dyDescent="0.25">
      <c r="B541" s="533">
        <v>42513</v>
      </c>
      <c r="C541" s="291">
        <v>9178</v>
      </c>
      <c r="D541" s="534">
        <v>17.244399999999999</v>
      </c>
      <c r="E541" s="292">
        <v>13.19</v>
      </c>
      <c r="F541" s="292">
        <f t="shared" si="88"/>
        <v>-37211.283199999991</v>
      </c>
      <c r="G541" s="292">
        <f t="shared" si="89"/>
        <v>158269.10319999998</v>
      </c>
      <c r="H541" s="293">
        <f t="shared" si="87"/>
        <v>-0.23511400802579385</v>
      </c>
      <c r="I541" s="292"/>
    </row>
    <row r="542" spans="2:9" x14ac:dyDescent="0.25">
      <c r="B542" s="533">
        <v>42514</v>
      </c>
      <c r="C542" s="291">
        <v>9678</v>
      </c>
      <c r="D542" s="534">
        <v>17.026</v>
      </c>
      <c r="E542" s="292">
        <v>13.02</v>
      </c>
      <c r="F542" s="292">
        <f t="shared" si="88"/>
        <v>-38770.067999999999</v>
      </c>
      <c r="G542" s="292">
        <f t="shared" si="89"/>
        <v>164777.628</v>
      </c>
      <c r="H542" s="293">
        <f t="shared" si="87"/>
        <v>-0.23528720779983556</v>
      </c>
      <c r="I542" s="292"/>
    </row>
    <row r="543" spans="2:9" x14ac:dyDescent="0.25">
      <c r="B543" s="533">
        <v>42515</v>
      </c>
      <c r="C543" s="291">
        <v>9178</v>
      </c>
      <c r="D543" s="534">
        <v>17.206800000000001</v>
      </c>
      <c r="E543" s="292">
        <v>13.54</v>
      </c>
      <c r="F543" s="292">
        <f t="shared" si="88"/>
        <v>-33653.890400000018</v>
      </c>
      <c r="G543" s="292">
        <f t="shared" si="89"/>
        <v>157924.0104</v>
      </c>
      <c r="H543" s="293">
        <f t="shared" si="87"/>
        <v>-0.21310179696399109</v>
      </c>
      <c r="I543" s="292"/>
    </row>
    <row r="544" spans="2:9" x14ac:dyDescent="0.25">
      <c r="B544" s="533">
        <v>42516</v>
      </c>
      <c r="C544" s="291">
        <v>9678</v>
      </c>
      <c r="D544" s="534">
        <v>17.003799999999998</v>
      </c>
      <c r="E544" s="292">
        <v>13.17</v>
      </c>
      <c r="F544" s="292">
        <f t="shared" si="88"/>
        <v>-37103.516399999986</v>
      </c>
      <c r="G544" s="292">
        <f t="shared" si="89"/>
        <v>164562.77639999997</v>
      </c>
      <c r="H544" s="293">
        <f t="shared" si="87"/>
        <v>-0.22546724849739463</v>
      </c>
      <c r="I544" s="292"/>
    </row>
    <row r="545" spans="2:9" x14ac:dyDescent="0.25">
      <c r="B545" s="533">
        <v>42517</v>
      </c>
      <c r="C545" s="291">
        <v>9678</v>
      </c>
      <c r="D545" s="534">
        <v>16.999700000000001</v>
      </c>
      <c r="E545" s="292">
        <v>12.9</v>
      </c>
      <c r="F545" s="292">
        <f t="shared" si="88"/>
        <v>-39676.8966</v>
      </c>
      <c r="G545" s="292">
        <f t="shared" si="89"/>
        <v>164523.09660000002</v>
      </c>
      <c r="H545" s="293">
        <f t="shared" si="87"/>
        <v>-0.2411630793484591</v>
      </c>
      <c r="I545" s="292"/>
    </row>
    <row r="546" spans="2:9" x14ac:dyDescent="0.25">
      <c r="B546" s="533">
        <v>42525</v>
      </c>
      <c r="C546" s="291">
        <v>9678</v>
      </c>
      <c r="D546" s="534">
        <v>16.9956</v>
      </c>
      <c r="E546" s="292">
        <v>13.32</v>
      </c>
      <c r="F546" s="292">
        <f t="shared" si="88"/>
        <v>-35572.456799999993</v>
      </c>
      <c r="G546" s="292">
        <f t="shared" si="89"/>
        <v>164483.41680000001</v>
      </c>
      <c r="H546" s="293">
        <f t="shared" si="87"/>
        <v>-0.21626773988561743</v>
      </c>
      <c r="I546" s="292"/>
    </row>
    <row r="547" spans="2:9" x14ac:dyDescent="0.25">
      <c r="B547" s="533">
        <v>42527</v>
      </c>
      <c r="C547" s="291">
        <v>8178</v>
      </c>
      <c r="D547" s="534">
        <v>17.568999999999999</v>
      </c>
      <c r="E547" s="292">
        <v>13.96</v>
      </c>
      <c r="F547" s="292">
        <f t="shared" si="88"/>
        <v>-29514.401999999984</v>
      </c>
      <c r="G547" s="292">
        <f t="shared" si="89"/>
        <v>143679.28200000001</v>
      </c>
      <c r="H547" s="293">
        <f t="shared" si="87"/>
        <v>-0.20541863509590746</v>
      </c>
      <c r="I547" s="292"/>
    </row>
    <row r="548" spans="2:9" x14ac:dyDescent="0.25">
      <c r="B548" s="533">
        <v>42528</v>
      </c>
      <c r="C548" s="291">
        <v>7678</v>
      </c>
      <c r="D548" s="534">
        <v>17.759599999999999</v>
      </c>
      <c r="E548" s="292">
        <v>14.62</v>
      </c>
      <c r="F548" s="292">
        <f t="shared" si="88"/>
        <v>-24105.848799999996</v>
      </c>
      <c r="G548" s="292">
        <f t="shared" si="89"/>
        <v>136358.20879999999</v>
      </c>
      <c r="H548" s="293">
        <f t="shared" si="87"/>
        <v>-0.17678326088425414</v>
      </c>
      <c r="I548" s="292"/>
    </row>
    <row r="549" spans="2:9" x14ac:dyDescent="0.25">
      <c r="B549" s="533">
        <v>42529</v>
      </c>
      <c r="C549" s="291">
        <v>8178</v>
      </c>
      <c r="D549" s="534">
        <v>17.5654</v>
      </c>
      <c r="E549" s="292">
        <v>14.53</v>
      </c>
      <c r="F549" s="292">
        <f t="shared" si="88"/>
        <v>-24823.50120000001</v>
      </c>
      <c r="G549" s="292">
        <f t="shared" si="89"/>
        <v>143649.8412</v>
      </c>
      <c r="H549" s="293">
        <f t="shared" si="87"/>
        <v>-0.17280562924840887</v>
      </c>
      <c r="I549" s="292"/>
    </row>
    <row r="550" spans="2:9" x14ac:dyDescent="0.25">
      <c r="B550" s="533">
        <v>42531</v>
      </c>
      <c r="C550" s="291">
        <v>8978</v>
      </c>
      <c r="D550" s="534">
        <v>17.1751</v>
      </c>
      <c r="E550" s="292">
        <v>13.42</v>
      </c>
      <c r="F550" s="292">
        <f t="shared" ref="F550:F558" si="90">C550*(E550-D550)</f>
        <v>-33713.287800000006</v>
      </c>
      <c r="G550" s="292">
        <f t="shared" ref="G550:G558" si="91">IF(C550=0, 0,D550*C550)</f>
        <v>154198.0478</v>
      </c>
      <c r="H550" s="293">
        <f t="shared" ref="H550:H558" si="92">IF(C550=0, D550, (E550-D550)/D550)</f>
        <v>-0.21863628159370255</v>
      </c>
      <c r="I550" s="292"/>
    </row>
    <row r="551" spans="2:9" x14ac:dyDescent="0.25">
      <c r="B551" s="533">
        <v>42531</v>
      </c>
      <c r="C551" s="312">
        <v>9278</v>
      </c>
      <c r="D551" s="535">
        <v>17.1052</v>
      </c>
      <c r="E551" s="292">
        <v>13.42</v>
      </c>
      <c r="F551" s="292">
        <f t="shared" si="90"/>
        <v>-34191.285600000003</v>
      </c>
      <c r="G551" s="292">
        <f t="shared" si="91"/>
        <v>158702.04560000001</v>
      </c>
      <c r="H551" s="293">
        <f t="shared" si="92"/>
        <v>-0.21544325702125669</v>
      </c>
      <c r="I551" s="292"/>
    </row>
    <row r="552" spans="2:9" x14ac:dyDescent="0.25">
      <c r="B552" s="533">
        <v>42532</v>
      </c>
      <c r="C552" s="291">
        <v>9278</v>
      </c>
      <c r="D552" s="534">
        <v>17.053000000000001</v>
      </c>
      <c r="E552" s="292">
        <v>13.42</v>
      </c>
      <c r="F552" s="292">
        <f t="shared" si="90"/>
        <v>-33706.974000000009</v>
      </c>
      <c r="G552" s="292">
        <f t="shared" si="91"/>
        <v>158217.734</v>
      </c>
      <c r="H552" s="293">
        <f t="shared" si="92"/>
        <v>-0.21304169354365804</v>
      </c>
      <c r="I552" s="292" t="s">
        <v>179</v>
      </c>
    </row>
    <row r="553" spans="2:9" x14ac:dyDescent="0.25">
      <c r="B553" s="533">
        <v>42535</v>
      </c>
      <c r="C553" s="291">
        <v>9678</v>
      </c>
      <c r="D553" s="534">
        <v>16.879300000000001</v>
      </c>
      <c r="E553" s="292">
        <v>13.23</v>
      </c>
      <c r="F553" s="292">
        <f t="shared" si="90"/>
        <v>-35317.9254</v>
      </c>
      <c r="G553" s="292">
        <f t="shared" si="91"/>
        <v>163357.86540000001</v>
      </c>
      <c r="H553" s="293">
        <f t="shared" si="92"/>
        <v>-0.21619972392220058</v>
      </c>
      <c r="I553" s="292" t="s">
        <v>211</v>
      </c>
    </row>
    <row r="554" spans="2:9" x14ac:dyDescent="0.25">
      <c r="B554" s="533">
        <v>42536</v>
      </c>
      <c r="C554" s="291">
        <v>9278</v>
      </c>
      <c r="D554" s="534">
        <v>17.027999999999999</v>
      </c>
      <c r="E554" s="292">
        <v>13.06</v>
      </c>
      <c r="F554" s="292">
        <f t="shared" si="90"/>
        <v>-36815.103999999985</v>
      </c>
      <c r="G554" s="292">
        <f t="shared" si="91"/>
        <v>157985.78399999999</v>
      </c>
      <c r="H554" s="293">
        <f t="shared" si="92"/>
        <v>-0.23302795395818643</v>
      </c>
      <c r="I554" s="292"/>
    </row>
    <row r="555" spans="2:9" x14ac:dyDescent="0.25">
      <c r="B555" s="533">
        <v>42537</v>
      </c>
      <c r="C555" s="312">
        <v>9278</v>
      </c>
      <c r="D555" s="535">
        <v>17.0168</v>
      </c>
      <c r="E555" s="292">
        <v>12.67</v>
      </c>
      <c r="F555" s="292">
        <f t="shared" si="90"/>
        <v>-40329.610399999998</v>
      </c>
      <c r="G555" s="292">
        <f t="shared" si="91"/>
        <v>157881.87039999999</v>
      </c>
      <c r="H555" s="293">
        <f t="shared" si="92"/>
        <v>-0.25544168116214566</v>
      </c>
      <c r="I555" s="292"/>
    </row>
    <row r="556" spans="2:9" x14ac:dyDescent="0.25">
      <c r="B556" s="533">
        <v>42538</v>
      </c>
      <c r="C556" s="312">
        <v>9278</v>
      </c>
      <c r="D556" s="535">
        <v>17.0061</v>
      </c>
      <c r="E556" s="292">
        <v>13.16</v>
      </c>
      <c r="F556" s="292">
        <f t="shared" si="90"/>
        <v>-35684.1158</v>
      </c>
      <c r="G556" s="292">
        <f t="shared" si="91"/>
        <v>157782.59580000001</v>
      </c>
      <c r="H556" s="293">
        <f t="shared" si="92"/>
        <v>-0.2261600249322302</v>
      </c>
      <c r="I556" s="292"/>
    </row>
    <row r="557" spans="2:9" x14ac:dyDescent="0.25">
      <c r="B557" s="533">
        <v>42541</v>
      </c>
      <c r="C557" s="291">
        <v>7678</v>
      </c>
      <c r="D557" s="534">
        <v>17.568000000000001</v>
      </c>
      <c r="E557" s="292">
        <v>14.48</v>
      </c>
      <c r="F557" s="292">
        <f t="shared" si="90"/>
        <v>-23709.664000000008</v>
      </c>
      <c r="G557" s="292">
        <f t="shared" si="91"/>
        <v>134887.10400000002</v>
      </c>
      <c r="H557" s="294">
        <f t="shared" si="92"/>
        <v>-0.17577413479052828</v>
      </c>
      <c r="I557" s="292"/>
    </row>
    <row r="558" spans="2:9" x14ac:dyDescent="0.25">
      <c r="B558" s="533">
        <v>42542</v>
      </c>
      <c r="C558" s="291">
        <v>6800</v>
      </c>
      <c r="D558" s="534">
        <v>17.892099999999999</v>
      </c>
      <c r="E558" s="292">
        <v>15.09</v>
      </c>
      <c r="F558" s="292">
        <f t="shared" si="90"/>
        <v>-19054.279999999995</v>
      </c>
      <c r="G558" s="292">
        <f t="shared" si="91"/>
        <v>121666.28</v>
      </c>
      <c r="H558" s="294">
        <f t="shared" si="92"/>
        <v>-0.15661101827063337</v>
      </c>
      <c r="I558" s="292"/>
    </row>
    <row r="559" spans="2:9" x14ac:dyDescent="0.25">
      <c r="B559" s="533">
        <v>42543</v>
      </c>
      <c r="C559" s="291">
        <v>7300</v>
      </c>
      <c r="D559" s="534">
        <v>17.6769</v>
      </c>
      <c r="E559" s="292">
        <v>14.75</v>
      </c>
      <c r="F559" s="292">
        <f t="shared" ref="F559:F567" si="93">C559*(E559-D559)</f>
        <v>-21366.37</v>
      </c>
      <c r="G559" s="292">
        <f t="shared" ref="G559:G567" si="94">IF(C559=0, 0,D559*C559)</f>
        <v>129041.37</v>
      </c>
      <c r="H559" s="294">
        <f t="shared" ref="H559:H567" si="95">IF(C559=0, D559, (E559-D559)/D559)</f>
        <v>-0.16557767481854849</v>
      </c>
      <c r="I559" s="292"/>
    </row>
    <row r="560" spans="2:9" x14ac:dyDescent="0.25">
      <c r="B560" s="533">
        <v>42544</v>
      </c>
      <c r="C560" s="291">
        <v>6800</v>
      </c>
      <c r="D560" s="534">
        <v>17.856100000000001</v>
      </c>
      <c r="E560" s="292">
        <v>15.27</v>
      </c>
      <c r="F560" s="292">
        <f t="shared" si="93"/>
        <v>-17585.480000000014</v>
      </c>
      <c r="G560" s="292">
        <f t="shared" si="94"/>
        <v>121421.48000000001</v>
      </c>
      <c r="H560" s="294">
        <f t="shared" si="95"/>
        <v>-0.1448300580753917</v>
      </c>
      <c r="I560" s="292"/>
    </row>
    <row r="561" spans="2:9" x14ac:dyDescent="0.25">
      <c r="B561" s="533">
        <v>42545</v>
      </c>
      <c r="C561" s="291">
        <v>7678</v>
      </c>
      <c r="D561" s="534">
        <v>17.462</v>
      </c>
      <c r="E561" s="292">
        <v>14.41</v>
      </c>
      <c r="F561" s="292">
        <f t="shared" si="93"/>
        <v>-23433.255999999998</v>
      </c>
      <c r="G561" s="292">
        <f t="shared" si="94"/>
        <v>134073.236</v>
      </c>
      <c r="H561" s="294">
        <f t="shared" si="95"/>
        <v>-0.17477952124613444</v>
      </c>
      <c r="I561" s="292"/>
    </row>
    <row r="562" spans="2:9" x14ac:dyDescent="0.25">
      <c r="B562" s="533">
        <v>42545</v>
      </c>
      <c r="C562" s="291">
        <v>8013</v>
      </c>
      <c r="D562" s="534">
        <v>17.32</v>
      </c>
      <c r="E562" s="292">
        <v>14.68</v>
      </c>
      <c r="F562" s="292">
        <f t="shared" si="93"/>
        <v>-21154.320000000003</v>
      </c>
      <c r="G562" s="292">
        <f t="shared" si="94"/>
        <v>138785.16</v>
      </c>
      <c r="H562" s="294">
        <f t="shared" si="95"/>
        <v>-0.15242494226327949</v>
      </c>
      <c r="I562" s="292"/>
    </row>
    <row r="563" spans="2:9" x14ac:dyDescent="0.25">
      <c r="B563" s="533">
        <v>42548</v>
      </c>
      <c r="C563" s="291">
        <v>8978</v>
      </c>
      <c r="D563" s="534">
        <v>16.943300000000001</v>
      </c>
      <c r="E563" s="292">
        <v>13.66</v>
      </c>
      <c r="F563" s="292">
        <f t="shared" si="93"/>
        <v>-29477.467400000005</v>
      </c>
      <c r="G563" s="292">
        <f t="shared" si="94"/>
        <v>152116.9474</v>
      </c>
      <c r="H563" s="294">
        <f t="shared" si="95"/>
        <v>-0.19378161279089673</v>
      </c>
      <c r="I563" s="292"/>
    </row>
    <row r="564" spans="2:9" x14ac:dyDescent="0.25">
      <c r="B564" s="533">
        <v>42548</v>
      </c>
      <c r="C564" s="291">
        <v>9278</v>
      </c>
      <c r="D564" s="534">
        <v>16.834599999999998</v>
      </c>
      <c r="E564" s="292">
        <v>13.66</v>
      </c>
      <c r="F564" s="292">
        <f t="shared" si="93"/>
        <v>-29453.938799999982</v>
      </c>
      <c r="G564" s="292">
        <f t="shared" si="94"/>
        <v>156191.41879999998</v>
      </c>
      <c r="H564" s="293">
        <f t="shared" si="95"/>
        <v>-0.18857590913951019</v>
      </c>
      <c r="I564" s="292"/>
    </row>
    <row r="565" spans="2:9" x14ac:dyDescent="0.25">
      <c r="B565" s="533">
        <v>42549</v>
      </c>
      <c r="C565" s="291">
        <v>8178</v>
      </c>
      <c r="D565" s="534">
        <v>17.124400000000001</v>
      </c>
      <c r="E565" s="292">
        <v>14.78</v>
      </c>
      <c r="F565" s="292">
        <f t="shared" si="93"/>
        <v>-19172.503200000017</v>
      </c>
      <c r="G565" s="292">
        <f t="shared" si="94"/>
        <v>140043.3432</v>
      </c>
      <c r="H565" s="293">
        <f t="shared" si="95"/>
        <v>-0.13690406671182651</v>
      </c>
      <c r="I565" s="292">
        <v>17</v>
      </c>
    </row>
    <row r="566" spans="2:9" x14ac:dyDescent="0.25">
      <c r="B566" s="533">
        <v>42552</v>
      </c>
      <c r="C566" s="291">
        <v>7678</v>
      </c>
      <c r="D566" s="534">
        <v>17.2315</v>
      </c>
      <c r="E566" s="292">
        <v>15.48</v>
      </c>
      <c r="F566" s="292">
        <f t="shared" si="93"/>
        <v>-13448.017</v>
      </c>
      <c r="G566" s="292">
        <f t="shared" si="94"/>
        <v>132303.45699999999</v>
      </c>
      <c r="H566" s="293">
        <f t="shared" si="95"/>
        <v>-0.1016452427240809</v>
      </c>
      <c r="I566" s="292">
        <v>17</v>
      </c>
    </row>
    <row r="567" spans="2:9" x14ac:dyDescent="0.25">
      <c r="B567" s="533">
        <v>42552</v>
      </c>
      <c r="C567" s="291">
        <v>7300</v>
      </c>
      <c r="D567" s="534">
        <v>17.313400000000001</v>
      </c>
      <c r="E567" s="292">
        <v>15.65</v>
      </c>
      <c r="F567" s="292">
        <f t="shared" si="93"/>
        <v>-12142.820000000009</v>
      </c>
      <c r="G567" s="292">
        <f t="shared" si="94"/>
        <v>126387.82</v>
      </c>
      <c r="H567" s="293">
        <f t="shared" si="95"/>
        <v>-9.6075871868032903E-2</v>
      </c>
      <c r="I567" s="292"/>
    </row>
    <row r="568" spans="2:9" x14ac:dyDescent="0.25">
      <c r="B568" s="533">
        <v>42552</v>
      </c>
      <c r="C568" s="291">
        <v>6800</v>
      </c>
      <c r="D568" s="534">
        <v>17.446100000000001</v>
      </c>
      <c r="E568" s="292">
        <v>15.7</v>
      </c>
      <c r="F568" s="292">
        <f t="shared" ref="F568:F589" si="96">C568*(E568-D568)</f>
        <v>-11873.480000000014</v>
      </c>
      <c r="G568" s="292">
        <f t="shared" ref="G568:G589" si="97">IF(C568=0, 0,D568*C568)</f>
        <v>118633.48000000001</v>
      </c>
      <c r="H568" s="293">
        <f t="shared" ref="H568:H589" si="98">IF(C568=0, D568, (E568-D568)/D568)</f>
        <v>-0.10008540590733757</v>
      </c>
      <c r="I568" s="292"/>
    </row>
    <row r="569" spans="2:9" x14ac:dyDescent="0.25">
      <c r="B569" s="533">
        <v>42552</v>
      </c>
      <c r="C569" s="291">
        <v>6000</v>
      </c>
      <c r="D569" s="534">
        <v>17.668199999999999</v>
      </c>
      <c r="E569" s="292">
        <v>15.68</v>
      </c>
      <c r="F569" s="292">
        <f t="shared" si="96"/>
        <v>-11929.199999999995</v>
      </c>
      <c r="G569" s="292">
        <f t="shared" si="97"/>
        <v>106009.2</v>
      </c>
      <c r="H569" s="293">
        <f t="shared" si="98"/>
        <v>-0.11252985589929926</v>
      </c>
      <c r="I569" s="292"/>
    </row>
    <row r="570" spans="2:9" x14ac:dyDescent="0.25">
      <c r="B570" s="533">
        <v>42556</v>
      </c>
      <c r="C570" s="291">
        <v>8178</v>
      </c>
      <c r="D570" s="534">
        <v>16.978899999999999</v>
      </c>
      <c r="E570" s="292">
        <v>14.72</v>
      </c>
      <c r="F570" s="292">
        <f t="shared" si="96"/>
        <v>-18473.284199999991</v>
      </c>
      <c r="G570" s="292">
        <f t="shared" si="97"/>
        <v>138853.4442</v>
      </c>
      <c r="H570" s="293">
        <f t="shared" si="98"/>
        <v>-0.13304159869013887</v>
      </c>
      <c r="I570" s="292">
        <v>16.75</v>
      </c>
    </row>
    <row r="571" spans="2:9" x14ac:dyDescent="0.25">
      <c r="B571" s="533">
        <v>42556</v>
      </c>
      <c r="C571" s="291">
        <v>8678</v>
      </c>
      <c r="D571" s="534">
        <v>16.843</v>
      </c>
      <c r="E571" s="292">
        <v>14.72</v>
      </c>
      <c r="F571" s="292">
        <f t="shared" si="96"/>
        <v>-18423.393999999993</v>
      </c>
      <c r="G571" s="292">
        <f t="shared" si="97"/>
        <v>146163.554</v>
      </c>
      <c r="H571" s="293">
        <f t="shared" si="98"/>
        <v>-0.12604642878347083</v>
      </c>
      <c r="I571" s="292"/>
    </row>
    <row r="572" spans="2:9" x14ac:dyDescent="0.25">
      <c r="B572" s="533">
        <v>42557</v>
      </c>
      <c r="C572" s="291">
        <v>8178</v>
      </c>
      <c r="D572" s="534">
        <v>16.960599999999999</v>
      </c>
      <c r="E572" s="292">
        <v>14.84</v>
      </c>
      <c r="F572" s="292">
        <f t="shared" si="96"/>
        <v>-17342.266799999998</v>
      </c>
      <c r="G572" s="292">
        <f t="shared" si="97"/>
        <v>138703.7868</v>
      </c>
      <c r="H572" s="293">
        <f t="shared" si="98"/>
        <v>-0.12503095409360515</v>
      </c>
      <c r="I572" s="292">
        <v>16.75</v>
      </c>
    </row>
    <row r="573" spans="2:9" x14ac:dyDescent="0.25">
      <c r="B573" s="533">
        <v>42557</v>
      </c>
      <c r="C573" s="291">
        <v>8678</v>
      </c>
      <c r="D573" s="534">
        <v>16.835000000000001</v>
      </c>
      <c r="E573" s="292">
        <v>14.84</v>
      </c>
      <c r="F573" s="292">
        <f t="shared" si="96"/>
        <v>-17312.610000000008</v>
      </c>
      <c r="G573" s="292">
        <f t="shared" si="97"/>
        <v>146094.13</v>
      </c>
      <c r="H573" s="293">
        <f t="shared" si="98"/>
        <v>-0.11850311850311855</v>
      </c>
      <c r="I573" s="292"/>
    </row>
    <row r="574" spans="2:9" x14ac:dyDescent="0.25">
      <c r="B574" s="533">
        <v>42559</v>
      </c>
      <c r="C574" s="291">
        <v>8678</v>
      </c>
      <c r="D574" s="534">
        <v>16.835000000000001</v>
      </c>
      <c r="E574" s="292">
        <v>14.92</v>
      </c>
      <c r="F574" s="292">
        <f t="shared" si="96"/>
        <v>-16618.370000000006</v>
      </c>
      <c r="G574" s="292">
        <f t="shared" si="97"/>
        <v>146094.13</v>
      </c>
      <c r="H574" s="293">
        <f t="shared" si="98"/>
        <v>-0.1137511137511138</v>
      </c>
      <c r="I574" s="292"/>
    </row>
    <row r="575" spans="2:9" x14ac:dyDescent="0.25">
      <c r="B575" s="533">
        <v>42562</v>
      </c>
      <c r="C575" s="291">
        <v>8678</v>
      </c>
      <c r="D575" s="534">
        <v>16.835000000000001</v>
      </c>
      <c r="E575" s="292">
        <v>14.69</v>
      </c>
      <c r="F575" s="292">
        <f t="shared" si="96"/>
        <v>-18614.310000000012</v>
      </c>
      <c r="G575" s="292">
        <f t="shared" si="97"/>
        <v>146094.13</v>
      </c>
      <c r="H575" s="293">
        <f t="shared" si="98"/>
        <v>-0.12741312741312749</v>
      </c>
      <c r="I575" s="292"/>
    </row>
    <row r="576" spans="2:9" x14ac:dyDescent="0.25">
      <c r="B576" s="533">
        <v>42563</v>
      </c>
      <c r="C576" s="291">
        <v>8678</v>
      </c>
      <c r="D576" s="534">
        <v>16.835000000000001</v>
      </c>
      <c r="E576" s="292">
        <v>15.6</v>
      </c>
      <c r="F576" s="292">
        <f t="shared" si="96"/>
        <v>-10717.330000000011</v>
      </c>
      <c r="G576" s="292">
        <f t="shared" si="97"/>
        <v>146094.13</v>
      </c>
      <c r="H576" s="293">
        <f t="shared" si="98"/>
        <v>-7.3359073359073421E-2</v>
      </c>
      <c r="I576" s="292"/>
    </row>
    <row r="577" spans="2:9" x14ac:dyDescent="0.25">
      <c r="B577" s="533">
        <v>42564</v>
      </c>
      <c r="C577" s="291">
        <v>8738</v>
      </c>
      <c r="D577" s="534">
        <v>16.816099999999999</v>
      </c>
      <c r="E577" s="292">
        <v>15.29</v>
      </c>
      <c r="F577" s="292">
        <f t="shared" si="96"/>
        <v>-13335.061799999996</v>
      </c>
      <c r="G577" s="292">
        <f t="shared" si="97"/>
        <v>146939.08179999999</v>
      </c>
      <c r="H577" s="293">
        <f t="shared" si="98"/>
        <v>-9.0752314745987453E-2</v>
      </c>
      <c r="I577" s="292"/>
    </row>
    <row r="578" spans="2:9" x14ac:dyDescent="0.25">
      <c r="B578" s="533">
        <v>42566</v>
      </c>
      <c r="C578" s="291">
        <v>8738</v>
      </c>
      <c r="D578" s="534">
        <v>16.816099999999999</v>
      </c>
      <c r="E578" s="292">
        <v>15.21</v>
      </c>
      <c r="F578" s="292">
        <f t="shared" si="96"/>
        <v>-14034.101799999982</v>
      </c>
      <c r="G578" s="292">
        <f t="shared" si="97"/>
        <v>146939.08179999999</v>
      </c>
      <c r="H578" s="293">
        <f t="shared" si="98"/>
        <v>-9.5509660384988079E-2</v>
      </c>
      <c r="I578" s="292"/>
    </row>
    <row r="579" spans="2:9" x14ac:dyDescent="0.25">
      <c r="B579" s="533">
        <v>42570</v>
      </c>
      <c r="C579" s="291">
        <v>9138</v>
      </c>
      <c r="D579" s="534">
        <v>16.733499999999999</v>
      </c>
      <c r="E579" s="292">
        <v>14.75</v>
      </c>
      <c r="F579" s="292">
        <f t="shared" si="96"/>
        <v>-18125.222999999994</v>
      </c>
      <c r="G579" s="292">
        <f t="shared" si="97"/>
        <v>152910.723</v>
      </c>
      <c r="H579" s="293">
        <f t="shared" si="98"/>
        <v>-0.1185346759494427</v>
      </c>
      <c r="I579" s="292"/>
    </row>
    <row r="580" spans="2:9" x14ac:dyDescent="0.25">
      <c r="B580" s="533">
        <v>42571</v>
      </c>
      <c r="C580" s="312">
        <v>9138</v>
      </c>
      <c r="D580" s="535">
        <v>16.7227</v>
      </c>
      <c r="E580" s="292">
        <v>14.84</v>
      </c>
      <c r="F580" s="292">
        <f t="shared" si="96"/>
        <v>-17204.112599999997</v>
      </c>
      <c r="G580" s="292">
        <f t="shared" si="97"/>
        <v>152812.03260000001</v>
      </c>
      <c r="H580" s="293">
        <f t="shared" si="98"/>
        <v>-0.11258349429218965</v>
      </c>
      <c r="I580" s="292"/>
    </row>
    <row r="581" spans="2:9" x14ac:dyDescent="0.25">
      <c r="B581" s="533">
        <v>42572</v>
      </c>
      <c r="C581" s="291">
        <v>9138</v>
      </c>
      <c r="D581" s="534">
        <v>16.718900000000001</v>
      </c>
      <c r="E581" s="292">
        <v>14.42</v>
      </c>
      <c r="F581" s="292">
        <f t="shared" si="96"/>
        <v>-21007.348200000015</v>
      </c>
      <c r="G581" s="292">
        <f t="shared" si="97"/>
        <v>152777.3082</v>
      </c>
      <c r="H581" s="293">
        <f t="shared" si="98"/>
        <v>-0.13750306539305823</v>
      </c>
      <c r="I581" s="292"/>
    </row>
    <row r="582" spans="2:9" x14ac:dyDescent="0.25">
      <c r="B582" s="533">
        <v>42573</v>
      </c>
      <c r="C582" s="291">
        <v>9278</v>
      </c>
      <c r="D582" s="534">
        <v>16.679099999999998</v>
      </c>
      <c r="E582" s="292">
        <v>14.11</v>
      </c>
      <c r="F582" s="292">
        <f t="shared" si="96"/>
        <v>-23836.109799999987</v>
      </c>
      <c r="G582" s="292">
        <f t="shared" si="97"/>
        <v>154748.68979999999</v>
      </c>
      <c r="H582" s="293">
        <f t="shared" si="98"/>
        <v>-0.15403109280476759</v>
      </c>
      <c r="I582" s="292"/>
    </row>
    <row r="583" spans="2:9" x14ac:dyDescent="0.25">
      <c r="B583" s="533">
        <v>42576</v>
      </c>
      <c r="C583" s="291">
        <v>9478</v>
      </c>
      <c r="D583" s="534">
        <v>16.613099999999999</v>
      </c>
      <c r="E583" s="292">
        <v>13.58</v>
      </c>
      <c r="F583" s="292">
        <f t="shared" si="96"/>
        <v>-28747.721799999992</v>
      </c>
      <c r="G583" s="292">
        <f t="shared" si="97"/>
        <v>157458.96179999999</v>
      </c>
      <c r="H583" s="293">
        <f t="shared" si="98"/>
        <v>-0.18257278894366491</v>
      </c>
      <c r="I583" s="292"/>
    </row>
    <row r="584" spans="2:9" x14ac:dyDescent="0.25">
      <c r="B584" s="533">
        <v>42577</v>
      </c>
      <c r="C584" s="312">
        <v>9278</v>
      </c>
      <c r="D584" s="535">
        <v>16.674199999999999</v>
      </c>
      <c r="E584" s="292">
        <v>13.78</v>
      </c>
      <c r="F584" s="292">
        <f t="shared" si="96"/>
        <v>-26852.387599999998</v>
      </c>
      <c r="G584" s="292">
        <f t="shared" si="97"/>
        <v>154703.22759999998</v>
      </c>
      <c r="H584" s="293">
        <f t="shared" si="98"/>
        <v>-0.17357354475776948</v>
      </c>
      <c r="I584" s="292">
        <v>16.53</v>
      </c>
    </row>
    <row r="585" spans="2:9" x14ac:dyDescent="0.25">
      <c r="B585" s="533">
        <v>42578</v>
      </c>
      <c r="C585" s="312">
        <v>9478</v>
      </c>
      <c r="D585" s="535">
        <v>16.6004</v>
      </c>
      <c r="E585" s="292">
        <v>13.13</v>
      </c>
      <c r="F585" s="292">
        <f t="shared" si="96"/>
        <v>-32892.451199999996</v>
      </c>
      <c r="G585" s="292">
        <f t="shared" si="97"/>
        <v>157338.5912</v>
      </c>
      <c r="H585" s="293">
        <f t="shared" si="98"/>
        <v>-0.20905520348907253</v>
      </c>
      <c r="I585" s="292"/>
    </row>
    <row r="586" spans="2:9" x14ac:dyDescent="0.25">
      <c r="B586" s="533">
        <v>42580</v>
      </c>
      <c r="C586" s="291">
        <v>9478</v>
      </c>
      <c r="D586" s="534">
        <v>16.599</v>
      </c>
      <c r="E586" s="292">
        <v>13.64</v>
      </c>
      <c r="F586" s="292">
        <f t="shared" si="96"/>
        <v>-28045.401999999998</v>
      </c>
      <c r="G586" s="292">
        <f t="shared" si="97"/>
        <v>157325.32200000001</v>
      </c>
      <c r="H586" s="294">
        <f t="shared" si="98"/>
        <v>-0.17826375082836313</v>
      </c>
      <c r="I586" s="292"/>
    </row>
    <row r="587" spans="2:9" x14ac:dyDescent="0.25">
      <c r="B587" s="533">
        <v>42580</v>
      </c>
      <c r="C587" s="291">
        <v>9278</v>
      </c>
      <c r="D587" s="534">
        <v>16.664000000000001</v>
      </c>
      <c r="E587" s="292">
        <v>13.64</v>
      </c>
      <c r="F587" s="292">
        <f t="shared" si="96"/>
        <v>-28056.67200000001</v>
      </c>
      <c r="G587" s="292">
        <f t="shared" si="97"/>
        <v>154608.592</v>
      </c>
      <c r="H587" s="294">
        <f t="shared" si="98"/>
        <v>-0.18146903504560732</v>
      </c>
      <c r="I587" s="292">
        <v>16.53</v>
      </c>
    </row>
    <row r="588" spans="2:9" x14ac:dyDescent="0.25">
      <c r="B588" s="533">
        <v>42583</v>
      </c>
      <c r="C588" s="291">
        <v>9478</v>
      </c>
      <c r="D588" s="534">
        <v>16.5871</v>
      </c>
      <c r="E588" s="292">
        <v>12.92</v>
      </c>
      <c r="F588" s="292">
        <f t="shared" si="96"/>
        <v>-34756.773799999995</v>
      </c>
      <c r="G588" s="292">
        <f t="shared" si="97"/>
        <v>157212.5338</v>
      </c>
      <c r="H588" s="294">
        <f t="shared" si="98"/>
        <v>-0.22108144280796521</v>
      </c>
      <c r="I588" s="292"/>
    </row>
    <row r="589" spans="2:9" x14ac:dyDescent="0.25">
      <c r="B589" s="533">
        <v>42584</v>
      </c>
      <c r="C589" s="291">
        <v>9678</v>
      </c>
      <c r="D589" s="534">
        <v>16.5063</v>
      </c>
      <c r="E589" s="292">
        <v>12.9</v>
      </c>
      <c r="F589" s="292">
        <f t="shared" si="96"/>
        <v>-34901.771399999991</v>
      </c>
      <c r="G589" s="292">
        <f t="shared" si="97"/>
        <v>159747.97140000001</v>
      </c>
      <c r="H589" s="294">
        <f t="shared" si="98"/>
        <v>-0.21848021664455386</v>
      </c>
      <c r="I589" s="292"/>
    </row>
    <row r="590" spans="2:9" x14ac:dyDescent="0.25">
      <c r="B590" s="533">
        <v>42585</v>
      </c>
      <c r="C590" s="291">
        <v>10078</v>
      </c>
      <c r="D590" s="534">
        <v>16.5063</v>
      </c>
      <c r="E590" s="292">
        <v>12.9</v>
      </c>
      <c r="F590" s="292">
        <f t="shared" ref="F590:F605" si="99">C590*(E590-D590)</f>
        <v>-36344.291399999995</v>
      </c>
      <c r="G590" s="292">
        <f t="shared" ref="G590:G605" si="100">IF(C590=0, 0,D590*C590)</f>
        <v>166350.4914</v>
      </c>
      <c r="H590" s="294">
        <f t="shared" ref="H590:H605" si="101">IF(C590=0, D590, (E590-D590)/D590)</f>
        <v>-0.21848021664455386</v>
      </c>
      <c r="I590" s="292"/>
    </row>
    <row r="591" spans="2:9" x14ac:dyDescent="0.25">
      <c r="B591" s="533">
        <v>42586</v>
      </c>
      <c r="C591" s="291">
        <v>9678</v>
      </c>
      <c r="D591" s="534">
        <v>16.489799999999999</v>
      </c>
      <c r="E591" s="292">
        <v>13.41</v>
      </c>
      <c r="F591" s="292">
        <f t="shared" si="99"/>
        <v>-29806.304399999986</v>
      </c>
      <c r="G591" s="292">
        <f t="shared" si="100"/>
        <v>159588.28439999997</v>
      </c>
      <c r="H591" s="294">
        <f t="shared" si="101"/>
        <v>-0.1867700032747516</v>
      </c>
      <c r="I591" s="292"/>
    </row>
    <row r="592" spans="2:9" x14ac:dyDescent="0.25">
      <c r="B592" s="533">
        <v>42586</v>
      </c>
      <c r="C592" s="291">
        <v>9278</v>
      </c>
      <c r="D592" s="534">
        <v>16.609200000000001</v>
      </c>
      <c r="E592" s="292">
        <v>13.66</v>
      </c>
      <c r="F592" s="292">
        <f t="shared" si="99"/>
        <v>-27362.67760000001</v>
      </c>
      <c r="G592" s="292">
        <f t="shared" si="100"/>
        <v>154100.15760000001</v>
      </c>
      <c r="H592" s="294">
        <f t="shared" si="101"/>
        <v>-0.17756424150470829</v>
      </c>
      <c r="I592" s="292">
        <v>16.53</v>
      </c>
    </row>
    <row r="593" spans="2:9" x14ac:dyDescent="0.25">
      <c r="B593" s="533">
        <v>42586</v>
      </c>
      <c r="C593" s="291">
        <v>9138</v>
      </c>
      <c r="D593" s="534">
        <v>16.6511</v>
      </c>
      <c r="E593" s="292">
        <v>13.87</v>
      </c>
      <c r="F593" s="292">
        <f t="shared" si="99"/>
        <v>-25413.691800000004</v>
      </c>
      <c r="G593" s="292">
        <f t="shared" si="100"/>
        <v>152157.7518</v>
      </c>
      <c r="H593" s="293">
        <f t="shared" si="101"/>
        <v>-0.1670219985466426</v>
      </c>
      <c r="I593" s="292"/>
    </row>
    <row r="594" spans="2:9" x14ac:dyDescent="0.25">
      <c r="B594" s="533">
        <v>42593</v>
      </c>
      <c r="C594" s="291">
        <v>8678</v>
      </c>
      <c r="D594" s="534">
        <v>16.760300000000001</v>
      </c>
      <c r="E594" s="292">
        <v>14.61</v>
      </c>
      <c r="F594" s="292">
        <f t="shared" si="99"/>
        <v>-18660.303400000012</v>
      </c>
      <c r="G594" s="292">
        <f t="shared" si="100"/>
        <v>145445.88340000002</v>
      </c>
      <c r="H594" s="293">
        <f t="shared" si="101"/>
        <v>-0.12829722618330228</v>
      </c>
      <c r="I594" s="292"/>
    </row>
    <row r="595" spans="2:9" x14ac:dyDescent="0.25">
      <c r="B595" s="533">
        <v>42597</v>
      </c>
      <c r="C595" s="291">
        <v>8678</v>
      </c>
      <c r="D595" s="534">
        <v>16.7471</v>
      </c>
      <c r="E595" s="292">
        <v>14.9</v>
      </c>
      <c r="F595" s="292">
        <f t="shared" si="99"/>
        <v>-16029.133799999994</v>
      </c>
      <c r="G595" s="292">
        <f t="shared" si="100"/>
        <v>145331.33379999999</v>
      </c>
      <c r="H595" s="293">
        <f t="shared" si="101"/>
        <v>-0.11029372249523794</v>
      </c>
      <c r="I595" s="292"/>
    </row>
    <row r="596" spans="2:9" x14ac:dyDescent="0.25">
      <c r="B596" s="533">
        <v>42598</v>
      </c>
      <c r="C596" s="291">
        <v>8178</v>
      </c>
      <c r="D596" s="534">
        <v>16.8429</v>
      </c>
      <c r="E596" s="292">
        <v>15.17</v>
      </c>
      <c r="F596" s="292">
        <f t="shared" si="99"/>
        <v>-13680.976200000003</v>
      </c>
      <c r="G596" s="292">
        <f t="shared" si="100"/>
        <v>137741.23620000001</v>
      </c>
      <c r="H596" s="293">
        <f t="shared" si="101"/>
        <v>-9.9323750660515728E-2</v>
      </c>
      <c r="I596" s="292">
        <v>16.75</v>
      </c>
    </row>
    <row r="597" spans="2:9" x14ac:dyDescent="0.25">
      <c r="B597" s="533">
        <v>42599</v>
      </c>
      <c r="C597" s="291">
        <v>7178</v>
      </c>
      <c r="D597" s="534">
        <v>17.009899999999998</v>
      </c>
      <c r="E597" s="292">
        <v>15.7</v>
      </c>
      <c r="F597" s="292">
        <f t="shared" si="99"/>
        <v>-9402.4621999999927</v>
      </c>
      <c r="G597" s="292">
        <f t="shared" si="100"/>
        <v>122097.06219999999</v>
      </c>
      <c r="H597" s="293">
        <f t="shared" si="101"/>
        <v>-7.7008095285686515E-2</v>
      </c>
      <c r="I597" s="292"/>
    </row>
    <row r="598" spans="2:9" x14ac:dyDescent="0.25">
      <c r="B598" s="533">
        <v>42600</v>
      </c>
      <c r="C598" s="291">
        <v>5500</v>
      </c>
      <c r="D598" s="534">
        <v>17.185600000000001</v>
      </c>
      <c r="E598" s="292">
        <v>16.68</v>
      </c>
      <c r="F598" s="292">
        <f t="shared" si="99"/>
        <v>-2780.8000000000065</v>
      </c>
      <c r="G598" s="292">
        <f t="shared" si="100"/>
        <v>94520.8</v>
      </c>
      <c r="H598" s="293">
        <f t="shared" si="101"/>
        <v>-2.9419979517735846E-2</v>
      </c>
      <c r="I598" s="292"/>
    </row>
    <row r="599" spans="2:9" x14ac:dyDescent="0.25">
      <c r="B599" s="533">
        <v>42601</v>
      </c>
      <c r="C599" s="291">
        <v>5000</v>
      </c>
      <c r="D599" s="534">
        <v>17.222200000000001</v>
      </c>
      <c r="E599" s="292">
        <v>16.8</v>
      </c>
      <c r="F599" s="292">
        <f t="shared" si="99"/>
        <v>-2111.0000000000005</v>
      </c>
      <c r="G599" s="292">
        <f t="shared" si="100"/>
        <v>86111</v>
      </c>
      <c r="H599" s="293">
        <f t="shared" si="101"/>
        <v>-2.4514870341768188E-2</v>
      </c>
      <c r="I599" s="292"/>
    </row>
    <row r="600" spans="2:9" x14ac:dyDescent="0.25">
      <c r="B600" s="533">
        <v>42604</v>
      </c>
      <c r="C600" s="291">
        <v>6000</v>
      </c>
      <c r="D600" s="534">
        <v>16.9651</v>
      </c>
      <c r="E600" s="292">
        <v>15.64</v>
      </c>
      <c r="F600" s="292">
        <f t="shared" si="99"/>
        <v>-7950.599999999994</v>
      </c>
      <c r="G600" s="292">
        <f t="shared" si="100"/>
        <v>101790.59999999999</v>
      </c>
      <c r="H600" s="293">
        <f t="shared" si="101"/>
        <v>-7.8107408739117312E-2</v>
      </c>
      <c r="I600" s="292"/>
    </row>
    <row r="601" spans="2:9" x14ac:dyDescent="0.25">
      <c r="B601" s="533">
        <v>42604</v>
      </c>
      <c r="C601" s="291">
        <v>6500</v>
      </c>
      <c r="D601" s="534">
        <v>16.850899999999999</v>
      </c>
      <c r="E601" s="292">
        <v>15.64</v>
      </c>
      <c r="F601" s="292">
        <f t="shared" si="99"/>
        <v>-7870.8499999999922</v>
      </c>
      <c r="G601" s="292">
        <f t="shared" si="100"/>
        <v>109530.84999999999</v>
      </c>
      <c r="H601" s="293">
        <f t="shared" si="101"/>
        <v>-7.1859663282079822E-2</v>
      </c>
      <c r="I601" s="292"/>
    </row>
    <row r="602" spans="2:9" x14ac:dyDescent="0.25">
      <c r="B602" s="533">
        <v>42605</v>
      </c>
      <c r="C602" s="291">
        <v>6000</v>
      </c>
      <c r="D602" s="534">
        <v>16.923500000000001</v>
      </c>
      <c r="E602" s="292">
        <v>16.43</v>
      </c>
      <c r="F602" s="292">
        <f t="shared" si="99"/>
        <v>-2961.0000000000055</v>
      </c>
      <c r="G602" s="292">
        <f t="shared" si="100"/>
        <v>101541</v>
      </c>
      <c r="H602" s="293">
        <f t="shared" si="101"/>
        <v>-2.9160634620498178E-2</v>
      </c>
      <c r="I602" s="292"/>
    </row>
    <row r="603" spans="2:9" x14ac:dyDescent="0.25">
      <c r="B603" s="533">
        <v>42605</v>
      </c>
      <c r="C603" s="291">
        <v>5500</v>
      </c>
      <c r="D603" s="534">
        <v>16.9848</v>
      </c>
      <c r="E603" s="292">
        <v>16.43</v>
      </c>
      <c r="F603" s="292">
        <f t="shared" si="99"/>
        <v>-3051.400000000001</v>
      </c>
      <c r="G603" s="292">
        <f t="shared" si="100"/>
        <v>93416.4</v>
      </c>
      <c r="H603" s="293">
        <f t="shared" si="101"/>
        <v>-3.266450002355048E-2</v>
      </c>
      <c r="I603" s="292"/>
    </row>
    <row r="604" spans="2:9" x14ac:dyDescent="0.25">
      <c r="B604" s="533">
        <v>42605</v>
      </c>
      <c r="C604" s="291">
        <v>5000</v>
      </c>
      <c r="D604" s="534">
        <v>17.035299999999999</v>
      </c>
      <c r="E604" s="292">
        <v>16.43</v>
      </c>
      <c r="F604" s="292">
        <f t="shared" si="99"/>
        <v>-3026.4999999999986</v>
      </c>
      <c r="G604" s="292">
        <f t="shared" si="100"/>
        <v>85176.5</v>
      </c>
      <c r="H604" s="293">
        <f t="shared" si="101"/>
        <v>-3.5532100990296606E-2</v>
      </c>
      <c r="I604" s="292"/>
    </row>
    <row r="605" spans="2:9" x14ac:dyDescent="0.25">
      <c r="B605" s="533">
        <v>42606</v>
      </c>
      <c r="C605" s="291">
        <v>5178</v>
      </c>
      <c r="D605" s="534">
        <v>17.0017</v>
      </c>
      <c r="E605" s="292">
        <v>16.059999999999999</v>
      </c>
      <c r="F605" s="292">
        <f t="shared" si="99"/>
        <v>-4876.1226000000042</v>
      </c>
      <c r="G605" s="292">
        <f t="shared" si="100"/>
        <v>88034.802599999995</v>
      </c>
      <c r="H605" s="293">
        <f t="shared" si="101"/>
        <v>-5.5388578789179958E-2</v>
      </c>
      <c r="I605" s="292"/>
    </row>
    <row r="606" spans="2:9" x14ac:dyDescent="0.25">
      <c r="B606" s="533">
        <v>42607</v>
      </c>
      <c r="C606" s="291">
        <v>5178</v>
      </c>
      <c r="D606" s="534">
        <v>17.0017</v>
      </c>
      <c r="E606" s="292">
        <v>16.010000000000002</v>
      </c>
      <c r="F606" s="292">
        <f>C606*(E606-D606)</f>
        <v>-5135.0225999999902</v>
      </c>
      <c r="G606" s="292">
        <f>IF(C606=0, 0,D606*C606)</f>
        <v>88034.802599999995</v>
      </c>
      <c r="H606" s="293">
        <f>IF(C606=0, D606, (E606-D606)/D606)</f>
        <v>-5.8329461171529789E-2</v>
      </c>
      <c r="I606" s="292"/>
    </row>
    <row r="607" spans="2:9" x14ac:dyDescent="0.25">
      <c r="B607" s="533">
        <v>42608</v>
      </c>
      <c r="C607" s="291">
        <v>6178</v>
      </c>
      <c r="D607" s="534">
        <v>16.825800000000001</v>
      </c>
      <c r="E607" s="292">
        <v>15.95</v>
      </c>
      <c r="F607" s="292">
        <f>C607*(E607-D607)</f>
        <v>-5410.6924000000108</v>
      </c>
      <c r="G607" s="292">
        <f>IF(C607=0, 0,D607*C607)</f>
        <v>103949.79240000001</v>
      </c>
      <c r="H607" s="293">
        <f>IF(C607=0, D607, (E607-D607)/D607)</f>
        <v>-5.2051016890727435E-2</v>
      </c>
      <c r="I607" s="292"/>
    </row>
    <row r="608" spans="2:9" x14ac:dyDescent="0.25">
      <c r="B608" s="533">
        <v>42611</v>
      </c>
      <c r="C608" s="291">
        <v>6178</v>
      </c>
      <c r="D608" s="534">
        <v>16.825800000000001</v>
      </c>
      <c r="E608" s="292">
        <v>15.99</v>
      </c>
      <c r="F608" s="292">
        <f t="shared" ref="F608:F613" si="102">C608*(E608-D608)</f>
        <v>-5163.5724000000046</v>
      </c>
      <c r="G608" s="292">
        <f t="shared" ref="G608:G613" si="103">IF(C608=0, 0,D608*C608)</f>
        <v>103949.79240000001</v>
      </c>
      <c r="H608" s="293">
        <f t="shared" ref="H608:H613" si="104">IF(C608=0, D608, (E608-D608)/D608)</f>
        <v>-4.9673715365688452E-2</v>
      </c>
      <c r="I608" s="292"/>
    </row>
    <row r="609" spans="2:9" x14ac:dyDescent="0.25">
      <c r="B609" s="533">
        <v>42612</v>
      </c>
      <c r="C609" s="291">
        <v>6678</v>
      </c>
      <c r="D609" s="534">
        <v>16.739999999999998</v>
      </c>
      <c r="E609" s="292">
        <v>15.55</v>
      </c>
      <c r="F609" s="369">
        <f t="shared" si="102"/>
        <v>-7946.8199999999852</v>
      </c>
      <c r="G609" s="292">
        <f t="shared" si="103"/>
        <v>111789.71999999999</v>
      </c>
      <c r="H609" s="294">
        <f t="shared" si="104"/>
        <v>-7.1087216248506446E-2</v>
      </c>
      <c r="I609" s="311"/>
    </row>
    <row r="610" spans="2:9" x14ac:dyDescent="0.25">
      <c r="B610" s="533">
        <v>42612</v>
      </c>
      <c r="C610" s="291">
        <v>7178</v>
      </c>
      <c r="D610" s="534">
        <v>16.6571</v>
      </c>
      <c r="E610" s="292">
        <v>15.55</v>
      </c>
      <c r="F610" s="292">
        <f t="shared" si="102"/>
        <v>-7946.7637999999934</v>
      </c>
      <c r="G610" s="292">
        <f t="shared" si="103"/>
        <v>119564.66379999999</v>
      </c>
      <c r="H610" s="293">
        <f t="shared" si="104"/>
        <v>-6.6464150422342369E-2</v>
      </c>
      <c r="I610" s="292"/>
    </row>
    <row r="611" spans="2:9" x14ac:dyDescent="0.25">
      <c r="B611" s="533">
        <v>42613</v>
      </c>
      <c r="C611" s="291">
        <v>7678</v>
      </c>
      <c r="D611" s="534">
        <v>16.565200000000001</v>
      </c>
      <c r="E611" s="292">
        <v>15.02</v>
      </c>
      <c r="F611" s="292">
        <f t="shared" si="102"/>
        <v>-11864.04560000001</v>
      </c>
      <c r="G611" s="292">
        <f t="shared" si="103"/>
        <v>127187.60560000001</v>
      </c>
      <c r="H611" s="293">
        <f t="shared" si="104"/>
        <v>-9.3279887957887692E-2</v>
      </c>
      <c r="I611" s="292" t="s">
        <v>250</v>
      </c>
    </row>
    <row r="612" spans="2:9" x14ac:dyDescent="0.25">
      <c r="B612" s="533">
        <v>42613</v>
      </c>
      <c r="C612" s="291">
        <v>8178</v>
      </c>
      <c r="D612" s="534">
        <v>16.474399999999999</v>
      </c>
      <c r="E612" s="292">
        <v>15.02</v>
      </c>
      <c r="F612" s="292">
        <f t="shared" si="102"/>
        <v>-11894.083199999997</v>
      </c>
      <c r="G612" s="292">
        <f t="shared" si="103"/>
        <v>134727.64319999999</v>
      </c>
      <c r="H612" s="293">
        <f t="shared" si="104"/>
        <v>-8.8282426067110162E-2</v>
      </c>
      <c r="I612" s="292" t="s">
        <v>251</v>
      </c>
    </row>
    <row r="613" spans="2:9" x14ac:dyDescent="0.25">
      <c r="B613" s="533">
        <v>42615</v>
      </c>
      <c r="C613" s="291">
        <v>7678</v>
      </c>
      <c r="D613" s="534">
        <v>16.528099999999998</v>
      </c>
      <c r="E613" s="292">
        <v>15.49</v>
      </c>
      <c r="F613" s="292">
        <f t="shared" si="102"/>
        <v>-7970.5317999999861</v>
      </c>
      <c r="G613" s="292">
        <f t="shared" si="103"/>
        <v>126902.75179999998</v>
      </c>
      <c r="H613" s="293">
        <f t="shared" si="104"/>
        <v>-6.2808187268953986E-2</v>
      </c>
      <c r="I613" s="292">
        <v>16.350000000000001</v>
      </c>
    </row>
    <row r="614" spans="2:9" x14ac:dyDescent="0.25">
      <c r="B614" s="533">
        <v>42616</v>
      </c>
      <c r="C614" s="291">
        <v>7678</v>
      </c>
      <c r="D614" s="534">
        <v>16.528099999999998</v>
      </c>
      <c r="E614" s="292">
        <v>15.64</v>
      </c>
      <c r="F614" s="292">
        <f>C614*(E614-D614)</f>
        <v>-6818.8317999999836</v>
      </c>
      <c r="G614" s="292">
        <f>IF(C614=0, 0,D614*C614)</f>
        <v>126902.75179999998</v>
      </c>
      <c r="H614" s="293">
        <f>IF(C614=0, D614, (E614-D614)/D614)</f>
        <v>-5.3732733950060681E-2</v>
      </c>
      <c r="I614" s="292"/>
    </row>
    <row r="615" spans="2:9" x14ac:dyDescent="0.25">
      <c r="B615" s="533">
        <v>42621</v>
      </c>
      <c r="C615" s="291">
        <v>7178</v>
      </c>
      <c r="D615" s="534">
        <v>16.545400000000001</v>
      </c>
      <c r="E615" s="292">
        <v>16.739999999999998</v>
      </c>
      <c r="F615" s="292">
        <f>C615*(E615-D615)</f>
        <v>1396.8387999999832</v>
      </c>
      <c r="G615" s="292">
        <f>IF(C615=0, 0,D615*C615)</f>
        <v>118762.8812</v>
      </c>
      <c r="H615" s="293">
        <f>IF(C615=0, D615, (E615-D615)/D615)</f>
        <v>1.1761577235968768E-2</v>
      </c>
      <c r="I615" s="292"/>
    </row>
    <row r="616" spans="2:9" x14ac:dyDescent="0.25">
      <c r="B616" s="533">
        <v>42621</v>
      </c>
      <c r="C616" s="312">
        <v>6678</v>
      </c>
      <c r="D616" s="535">
        <v>16.532299999999999</v>
      </c>
      <c r="E616" s="292">
        <v>16.739999999999998</v>
      </c>
      <c r="F616" s="292">
        <f>C616*(E616-D616)</f>
        <v>1387.0205999999941</v>
      </c>
      <c r="G616" s="292">
        <f>IF(C616=0, 0,D616*C616)</f>
        <v>110402.6994</v>
      </c>
      <c r="H616" s="293">
        <f>IF(C616=0, D616, (E616-D616)/D616)</f>
        <v>1.256328520532528E-2</v>
      </c>
      <c r="I616" s="292"/>
    </row>
    <row r="617" spans="2:9" x14ac:dyDescent="0.25">
      <c r="B617" s="533">
        <v>42621</v>
      </c>
      <c r="C617" s="291">
        <v>6458</v>
      </c>
      <c r="D617" s="534">
        <v>16.524263999999999</v>
      </c>
      <c r="E617" s="292">
        <v>16.739999999999998</v>
      </c>
      <c r="F617" s="292">
        <f>C617*(E617-D617)</f>
        <v>1393.2230879999981</v>
      </c>
      <c r="G617" s="292">
        <f>IF(C617=0, 0,D617*C617)</f>
        <v>106713.69691199998</v>
      </c>
      <c r="H617" s="293">
        <f>IF(C617=0, D617, (E617-D617)/D617)</f>
        <v>1.3055710075801242E-2</v>
      </c>
      <c r="I617" s="292"/>
    </row>
    <row r="618" spans="2:9" x14ac:dyDescent="0.25">
      <c r="B618" s="533">
        <v>42622</v>
      </c>
      <c r="C618" s="291">
        <v>7178</v>
      </c>
      <c r="D618" s="534">
        <v>16.477945999999999</v>
      </c>
      <c r="E618" s="292">
        <v>15.67</v>
      </c>
      <c r="F618" s="292">
        <f>C618*(E618-D618)</f>
        <v>-5799.4363879999955</v>
      </c>
      <c r="G618" s="292">
        <f>IF(C618=0, 0,D618*C618)</f>
        <v>118278.696388</v>
      </c>
      <c r="H618" s="293">
        <f>IF(C618=0, D618, (E618-D618)/D618)</f>
        <v>-4.9031960658203359E-2</v>
      </c>
      <c r="I618" s="292"/>
    </row>
    <row r="619" spans="2:9" x14ac:dyDescent="0.25">
      <c r="B619" s="533">
        <v>42622</v>
      </c>
      <c r="C619" s="291">
        <v>7678</v>
      </c>
      <c r="D619" s="534">
        <v>16.430541999999999</v>
      </c>
      <c r="E619" s="292">
        <v>15.67</v>
      </c>
      <c r="F619" s="292">
        <f t="shared" ref="F619:F625" si="105">C619*(E619-D619)</f>
        <v>-5839.4414759999936</v>
      </c>
      <c r="G619" s="292">
        <f t="shared" ref="G619:G625" si="106">IF(C619=0, 0,D619*C619)</f>
        <v>126153.70147599999</v>
      </c>
      <c r="H619" s="293">
        <f t="shared" ref="H619:H625" si="107">IF(C619=0, D619, (E619-D619)/D619)</f>
        <v>-4.6288308687564853E-2</v>
      </c>
      <c r="I619" s="292">
        <v>16.350000000000001</v>
      </c>
    </row>
    <row r="620" spans="2:9" x14ac:dyDescent="0.25">
      <c r="B620" s="533">
        <v>42625</v>
      </c>
      <c r="C620" s="312">
        <v>7678</v>
      </c>
      <c r="D620" s="535">
        <v>16.412330000000001</v>
      </c>
      <c r="E620" s="292">
        <v>15.47</v>
      </c>
      <c r="F620" s="292">
        <f t="shared" si="105"/>
        <v>-7235.2097400000011</v>
      </c>
      <c r="G620" s="292">
        <f t="shared" si="106"/>
        <v>126013.86974000001</v>
      </c>
      <c r="H620" s="293">
        <f t="shared" si="107"/>
        <v>-5.7415979327737135E-2</v>
      </c>
      <c r="I620" s="292"/>
    </row>
    <row r="621" spans="2:9" x14ac:dyDescent="0.25">
      <c r="B621" s="533">
        <v>42625</v>
      </c>
      <c r="C621" s="312">
        <v>7678</v>
      </c>
      <c r="D621" s="535">
        <v>16.355817999999999</v>
      </c>
      <c r="E621" s="292">
        <v>15.47</v>
      </c>
      <c r="F621" s="292">
        <f t="shared" si="105"/>
        <v>-6801.3106039999893</v>
      </c>
      <c r="G621" s="292">
        <f t="shared" si="106"/>
        <v>125579.970604</v>
      </c>
      <c r="H621" s="293">
        <f t="shared" si="107"/>
        <v>-5.4159198885680847E-2</v>
      </c>
      <c r="I621" s="292" t="s">
        <v>265</v>
      </c>
    </row>
    <row r="622" spans="2:9" x14ac:dyDescent="0.25">
      <c r="B622" s="533">
        <v>42626</v>
      </c>
      <c r="C622" s="291">
        <v>8278</v>
      </c>
      <c r="D622" s="534">
        <v>16.25066</v>
      </c>
      <c r="E622" s="292">
        <v>14.34</v>
      </c>
      <c r="F622" s="292">
        <f t="shared" si="105"/>
        <v>-15816.44348</v>
      </c>
      <c r="G622" s="292">
        <f t="shared" si="106"/>
        <v>134522.96348000001</v>
      </c>
      <c r="H622" s="294">
        <f t="shared" si="107"/>
        <v>-0.11757430159759666</v>
      </c>
      <c r="I622" s="292"/>
    </row>
    <row r="623" spans="2:9" x14ac:dyDescent="0.25">
      <c r="B623" s="533">
        <v>42626</v>
      </c>
      <c r="C623" s="291">
        <v>8678</v>
      </c>
      <c r="D623" s="534">
        <v>16.18149</v>
      </c>
      <c r="E623" s="292">
        <v>14.34</v>
      </c>
      <c r="F623" s="292">
        <f t="shared" si="105"/>
        <v>-15980.450220000002</v>
      </c>
      <c r="G623" s="292">
        <f t="shared" si="106"/>
        <v>140422.97021999999</v>
      </c>
      <c r="H623" s="294">
        <f t="shared" si="107"/>
        <v>-0.11380225183218605</v>
      </c>
      <c r="I623" s="292"/>
    </row>
    <row r="624" spans="2:9" x14ac:dyDescent="0.25">
      <c r="B624" s="533">
        <v>42626</v>
      </c>
      <c r="C624" s="291">
        <v>8978</v>
      </c>
      <c r="D624" s="534">
        <v>16.124635000000001</v>
      </c>
      <c r="E624" s="292">
        <v>14.34</v>
      </c>
      <c r="F624" s="292">
        <f t="shared" si="105"/>
        <v>-16022.453030000013</v>
      </c>
      <c r="G624" s="292">
        <f t="shared" si="106"/>
        <v>144766.97303000002</v>
      </c>
      <c r="H624" s="294">
        <f t="shared" si="107"/>
        <v>-0.11067754401882594</v>
      </c>
      <c r="I624" s="292"/>
    </row>
    <row r="625" spans="2:9" x14ac:dyDescent="0.25">
      <c r="B625" s="533">
        <v>42626</v>
      </c>
      <c r="C625" s="291">
        <v>9278</v>
      </c>
      <c r="D625" s="534">
        <v>16.064019999999999</v>
      </c>
      <c r="E625" s="292">
        <v>14.34</v>
      </c>
      <c r="F625" s="292">
        <f t="shared" si="105"/>
        <v>-15995.457559999995</v>
      </c>
      <c r="G625" s="292">
        <f t="shared" si="106"/>
        <v>149041.97756</v>
      </c>
      <c r="H625" s="294">
        <f t="shared" si="107"/>
        <v>-0.10732182853357998</v>
      </c>
      <c r="I625" s="292" t="s">
        <v>266</v>
      </c>
    </row>
    <row r="626" spans="2:9" x14ac:dyDescent="0.25">
      <c r="B626" s="533">
        <v>42627</v>
      </c>
      <c r="C626" s="291">
        <v>9478</v>
      </c>
      <c r="D626" s="534">
        <v>16.020790999999999</v>
      </c>
      <c r="E626" s="292">
        <v>14.01</v>
      </c>
      <c r="F626" s="292">
        <f t="shared" ref="F626:F633" si="108">C626*(E626-D626)</f>
        <v>-19058.277097999995</v>
      </c>
      <c r="G626" s="292">
        <f t="shared" ref="G626:G633" si="109">IF(C626=0, 0,D626*C626)</f>
        <v>151845.05709799999</v>
      </c>
      <c r="H626" s="294">
        <f t="shared" ref="H626:H633" si="110">IF(C626=0, D626, (E626-D626)/D626)</f>
        <v>-0.1255113433537707</v>
      </c>
      <c r="I626" s="292"/>
    </row>
    <row r="627" spans="2:9" x14ac:dyDescent="0.25">
      <c r="B627" s="533">
        <v>42628</v>
      </c>
      <c r="C627" s="291">
        <v>9478</v>
      </c>
      <c r="D627" s="534">
        <v>16.015726999999998</v>
      </c>
      <c r="E627" s="292">
        <v>14.26</v>
      </c>
      <c r="F627" s="292">
        <f t="shared" si="108"/>
        <v>-16640.780505999985</v>
      </c>
      <c r="G627" s="292">
        <f t="shared" si="109"/>
        <v>151797.06050599998</v>
      </c>
      <c r="H627" s="294">
        <f t="shared" si="110"/>
        <v>-0.1096251827968845</v>
      </c>
      <c r="I627" s="292"/>
    </row>
    <row r="628" spans="2:9" x14ac:dyDescent="0.25">
      <c r="B628" s="533">
        <v>42629</v>
      </c>
      <c r="C628" s="291">
        <v>9478</v>
      </c>
      <c r="D628" s="534">
        <v>16.015726999999998</v>
      </c>
      <c r="E628" s="292">
        <v>14.24</v>
      </c>
      <c r="F628" s="292">
        <f t="shared" si="108"/>
        <v>-16830.340505999982</v>
      </c>
      <c r="G628" s="292">
        <f t="shared" si="109"/>
        <v>151797.06050599998</v>
      </c>
      <c r="H628" s="294">
        <f t="shared" si="110"/>
        <v>-0.1108739553315312</v>
      </c>
      <c r="I628" s="292"/>
    </row>
    <row r="629" spans="2:9" x14ac:dyDescent="0.25">
      <c r="B629" s="533">
        <v>42632</v>
      </c>
      <c r="C629" s="291">
        <v>9678</v>
      </c>
      <c r="D629" s="534">
        <v>15.975311</v>
      </c>
      <c r="E629" s="292">
        <v>14.09</v>
      </c>
      <c r="F629" s="292">
        <f t="shared" si="108"/>
        <v>-18246.039857999996</v>
      </c>
      <c r="G629" s="292">
        <f t="shared" si="109"/>
        <v>154609.05985799999</v>
      </c>
      <c r="H629" s="293">
        <f t="shared" si="110"/>
        <v>-0.11801404054043141</v>
      </c>
      <c r="I629" s="292"/>
    </row>
    <row r="630" spans="2:9" x14ac:dyDescent="0.25">
      <c r="B630" s="533">
        <v>42633</v>
      </c>
      <c r="C630" s="291">
        <v>9878</v>
      </c>
      <c r="D630" s="534">
        <v>15.937544000000001</v>
      </c>
      <c r="E630" s="292">
        <v>13.87</v>
      </c>
      <c r="F630" s="292">
        <f t="shared" si="108"/>
        <v>-20423.199632000014</v>
      </c>
      <c r="G630" s="292">
        <f t="shared" si="109"/>
        <v>157431.05963200002</v>
      </c>
      <c r="H630" s="293">
        <f t="shared" si="110"/>
        <v>-0.12972789282966068</v>
      </c>
      <c r="I630" s="292"/>
    </row>
    <row r="631" spans="2:9" x14ac:dyDescent="0.25">
      <c r="B631" s="533">
        <v>42633</v>
      </c>
      <c r="C631" s="291">
        <v>10000</v>
      </c>
      <c r="D631" s="534">
        <v>15.915126000000001</v>
      </c>
      <c r="E631" s="292">
        <v>13.87</v>
      </c>
      <c r="F631" s="292">
        <f t="shared" si="108"/>
        <v>-20451.260000000017</v>
      </c>
      <c r="G631" s="292">
        <f t="shared" si="109"/>
        <v>159151.26</v>
      </c>
      <c r="H631" s="293">
        <f t="shared" si="110"/>
        <v>-0.12850203008132022</v>
      </c>
      <c r="I631" s="292"/>
    </row>
    <row r="632" spans="2:9" x14ac:dyDescent="0.25">
      <c r="B632" s="533">
        <v>42634</v>
      </c>
      <c r="C632" s="291">
        <v>9678</v>
      </c>
      <c r="D632" s="534">
        <v>15.969538999999999</v>
      </c>
      <c r="E632" s="292">
        <v>14.65</v>
      </c>
      <c r="F632" s="292">
        <f t="shared" si="108"/>
        <v>-12770.498441999989</v>
      </c>
      <c r="G632" s="292">
        <f t="shared" si="109"/>
        <v>154553.19844199999</v>
      </c>
      <c r="H632" s="293">
        <f t="shared" si="110"/>
        <v>-8.2628496664806608E-2</v>
      </c>
      <c r="I632" s="292"/>
    </row>
    <row r="633" spans="2:9" x14ac:dyDescent="0.25">
      <c r="B633" s="533">
        <v>42634</v>
      </c>
      <c r="C633" s="291">
        <v>9278</v>
      </c>
      <c r="D633" s="534">
        <v>16.026872999999998</v>
      </c>
      <c r="E633" s="292">
        <v>14.65</v>
      </c>
      <c r="F633" s="292">
        <f t="shared" si="108"/>
        <v>-12774.627693999981</v>
      </c>
      <c r="G633" s="292">
        <f t="shared" si="109"/>
        <v>148697.32769399998</v>
      </c>
      <c r="H633" s="293">
        <f t="shared" si="110"/>
        <v>-8.5910270830747718E-2</v>
      </c>
      <c r="I633" s="292">
        <v>16</v>
      </c>
    </row>
    <row r="634" spans="2:9" x14ac:dyDescent="0.25">
      <c r="B634" s="533">
        <v>42635</v>
      </c>
      <c r="C634" s="291">
        <v>9278</v>
      </c>
      <c r="D634" s="534">
        <v>16.026872999999998</v>
      </c>
      <c r="E634" s="292">
        <v>14.87</v>
      </c>
      <c r="F634" s="292">
        <f t="shared" ref="F634:F645" si="111">C634*(E634-D634)</f>
        <v>-10733.467693999992</v>
      </c>
      <c r="G634" s="292">
        <f t="shared" ref="G634:G645" si="112">IF(C634=0, 0,D634*C634)</f>
        <v>148697.32769399998</v>
      </c>
      <c r="H634" s="293">
        <f t="shared" ref="H634:H645" si="113">IF(C634=0, D634, (E634-D634)/D634)</f>
        <v>-7.2183326092369937E-2</v>
      </c>
      <c r="I634" s="292"/>
    </row>
    <row r="635" spans="2:9" x14ac:dyDescent="0.25">
      <c r="B635" s="533">
        <v>42636</v>
      </c>
      <c r="C635" s="291">
        <v>9478</v>
      </c>
      <c r="D635" s="534">
        <v>15.992122</v>
      </c>
      <c r="E635" s="292">
        <v>14.49</v>
      </c>
      <c r="F635" s="292">
        <f t="shared" si="111"/>
        <v>-14237.112315999999</v>
      </c>
      <c r="G635" s="292">
        <f t="shared" si="112"/>
        <v>151573.33231600001</v>
      </c>
      <c r="H635" s="293">
        <f t="shared" si="113"/>
        <v>-9.39288732289561E-2</v>
      </c>
      <c r="I635" s="292"/>
    </row>
    <row r="636" spans="2:9" x14ac:dyDescent="0.25">
      <c r="B636" s="533">
        <v>42639</v>
      </c>
      <c r="C636" s="291">
        <v>9278</v>
      </c>
      <c r="D636" s="534">
        <v>16.019549999999999</v>
      </c>
      <c r="E636" s="292">
        <v>14.41</v>
      </c>
      <c r="F636" s="292">
        <f t="shared" si="111"/>
        <v>-14933.404899999989</v>
      </c>
      <c r="G636" s="292">
        <f t="shared" si="112"/>
        <v>148629.38489999998</v>
      </c>
      <c r="H636" s="293">
        <f t="shared" si="113"/>
        <v>-0.10047410819904422</v>
      </c>
      <c r="I636" s="292">
        <v>16</v>
      </c>
    </row>
    <row r="637" spans="2:9" x14ac:dyDescent="0.25">
      <c r="B637" s="533">
        <v>42639</v>
      </c>
      <c r="C637" s="291">
        <v>9478</v>
      </c>
      <c r="D637" s="534">
        <v>15.987468</v>
      </c>
      <c r="E637" s="292">
        <v>14.41</v>
      </c>
      <c r="F637" s="292">
        <f t="shared" si="111"/>
        <v>-14951.241703999996</v>
      </c>
      <c r="G637" s="292">
        <f t="shared" si="112"/>
        <v>151529.221704</v>
      </c>
      <c r="H637" s="293">
        <f t="shared" si="113"/>
        <v>-9.8669032519721048E-2</v>
      </c>
      <c r="I637" s="292"/>
    </row>
    <row r="638" spans="2:9" x14ac:dyDescent="0.25">
      <c r="B638" s="533">
        <v>42639</v>
      </c>
      <c r="C638" s="291">
        <v>9678</v>
      </c>
      <c r="D638" s="534">
        <v>15.954266000000001</v>
      </c>
      <c r="E638" s="292">
        <v>14.41</v>
      </c>
      <c r="F638" s="292">
        <f t="shared" si="111"/>
        <v>-14945.406348000004</v>
      </c>
      <c r="G638" s="292">
        <f t="shared" si="112"/>
        <v>154405.386348</v>
      </c>
      <c r="H638" s="293">
        <f t="shared" si="113"/>
        <v>-9.6793296538994669E-2</v>
      </c>
      <c r="I638" s="292"/>
    </row>
    <row r="639" spans="2:9" x14ac:dyDescent="0.25">
      <c r="B639" s="533">
        <v>42640</v>
      </c>
      <c r="C639" s="291">
        <v>10000</v>
      </c>
      <c r="D639" s="534">
        <v>15.890373</v>
      </c>
      <c r="E639" s="292">
        <v>14.06</v>
      </c>
      <c r="F639" s="292">
        <f t="shared" si="111"/>
        <v>-18303.73</v>
      </c>
      <c r="G639" s="292">
        <f t="shared" si="112"/>
        <v>158903.73000000001</v>
      </c>
      <c r="H639" s="293">
        <f t="shared" si="113"/>
        <v>-0.11518754153851517</v>
      </c>
      <c r="I639" s="292"/>
    </row>
    <row r="640" spans="2:9" x14ac:dyDescent="0.25">
      <c r="B640" s="533">
        <v>42641</v>
      </c>
      <c r="C640" s="291">
        <v>9278</v>
      </c>
      <c r="D640" s="534">
        <v>15.968</v>
      </c>
      <c r="E640" s="292">
        <v>15.18</v>
      </c>
      <c r="F640" s="292">
        <f t="shared" si="111"/>
        <v>-7311.0640000000021</v>
      </c>
      <c r="G640" s="292">
        <f t="shared" si="112"/>
        <v>148151.10399999999</v>
      </c>
      <c r="H640" s="293">
        <f t="shared" si="113"/>
        <v>-4.9348697394789594E-2</v>
      </c>
      <c r="I640" s="292" t="s">
        <v>276</v>
      </c>
    </row>
    <row r="641" spans="2:9" x14ac:dyDescent="0.25">
      <c r="B641" s="533">
        <v>42641</v>
      </c>
      <c r="C641" s="291">
        <v>8978</v>
      </c>
      <c r="D641" s="534">
        <v>15.991466000000001</v>
      </c>
      <c r="E641" s="292">
        <v>15.18</v>
      </c>
      <c r="F641" s="292">
        <f t="shared" si="111"/>
        <v>-7285.3417480000098</v>
      </c>
      <c r="G641" s="292">
        <f t="shared" si="112"/>
        <v>143571.38174800001</v>
      </c>
      <c r="H641" s="293">
        <f t="shared" si="113"/>
        <v>-5.0743690415875634E-2</v>
      </c>
      <c r="I641" s="292"/>
    </row>
    <row r="642" spans="2:9" x14ac:dyDescent="0.25">
      <c r="B642" s="533">
        <v>42642</v>
      </c>
      <c r="C642" s="291">
        <v>8678</v>
      </c>
      <c r="D642" s="534">
        <v>16.016100000000002</v>
      </c>
      <c r="E642" s="292">
        <v>15.9</v>
      </c>
      <c r="F642" s="292">
        <f t="shared" si="111"/>
        <v>-1007.5158000000105</v>
      </c>
      <c r="G642" s="292">
        <f t="shared" si="112"/>
        <v>138987.71580000001</v>
      </c>
      <c r="H642" s="293">
        <f t="shared" si="113"/>
        <v>-7.2489557382884214E-3</v>
      </c>
      <c r="I642" s="292"/>
    </row>
    <row r="643" spans="2:9" x14ac:dyDescent="0.25">
      <c r="B643" s="533">
        <v>42642</v>
      </c>
      <c r="C643" s="291">
        <v>7978</v>
      </c>
      <c r="D643" s="534">
        <v>16.036825</v>
      </c>
      <c r="E643" s="292">
        <v>15.9</v>
      </c>
      <c r="F643" s="292">
        <f t="shared" si="111"/>
        <v>-1091.5898499999998</v>
      </c>
      <c r="G643" s="292">
        <f t="shared" si="112"/>
        <v>127941.78985</v>
      </c>
      <c r="H643" s="293">
        <f t="shared" si="113"/>
        <v>-8.5319257396648009E-3</v>
      </c>
      <c r="I643" s="292"/>
    </row>
    <row r="644" spans="2:9" x14ac:dyDescent="0.25">
      <c r="B644" s="533">
        <v>42642</v>
      </c>
      <c r="C644" s="291">
        <v>7764</v>
      </c>
      <c r="D644" s="534">
        <v>16.038399999999999</v>
      </c>
      <c r="E644" s="292">
        <v>15.9</v>
      </c>
      <c r="F644" s="292">
        <f t="shared" si="111"/>
        <v>-1074.5375999999919</v>
      </c>
      <c r="G644" s="292">
        <f t="shared" si="112"/>
        <v>124522.1376</v>
      </c>
      <c r="H644" s="293">
        <f t="shared" si="113"/>
        <v>-8.6292897047086353E-3</v>
      </c>
      <c r="I644" s="292"/>
    </row>
    <row r="645" spans="2:9" x14ac:dyDescent="0.25">
      <c r="B645" s="533">
        <v>42642</v>
      </c>
      <c r="C645" s="291">
        <v>8178</v>
      </c>
      <c r="D645" s="534">
        <v>16.019235999999999</v>
      </c>
      <c r="E645" s="292">
        <v>15.9</v>
      </c>
      <c r="F645" s="292">
        <f t="shared" si="111"/>
        <v>-975.11200799999187</v>
      </c>
      <c r="G645" s="292">
        <f t="shared" si="112"/>
        <v>131005.31200799999</v>
      </c>
      <c r="H645" s="293">
        <f t="shared" si="113"/>
        <v>-7.4433012910228059E-3</v>
      </c>
      <c r="I645" s="292" t="s">
        <v>277</v>
      </c>
    </row>
    <row r="646" spans="2:9" x14ac:dyDescent="0.25">
      <c r="B646" s="533">
        <v>42643</v>
      </c>
      <c r="C646" s="291">
        <v>8178</v>
      </c>
      <c r="D646" s="534">
        <v>16.019235999999999</v>
      </c>
      <c r="E646" s="292">
        <v>15.81</v>
      </c>
      <c r="F646" s="292">
        <f>C646*(E646-D646)</f>
        <v>-1711.1320079999907</v>
      </c>
      <c r="G646" s="292">
        <f>IF(C646=0, 0,D646*C646)</f>
        <v>131005.31200799999</v>
      </c>
      <c r="H646" s="293">
        <f>IF(C646=0, D646, (E646-D646)/D646)</f>
        <v>-1.3061546755413234E-2</v>
      </c>
      <c r="I646" s="292"/>
    </row>
    <row r="647" spans="2:9" x14ac:dyDescent="0.25">
      <c r="B647" s="533">
        <v>42646</v>
      </c>
      <c r="C647" s="291">
        <v>8178</v>
      </c>
      <c r="D647" s="534">
        <v>16.019235999999999</v>
      </c>
      <c r="E647" s="292">
        <v>15.98</v>
      </c>
      <c r="F647" s="292">
        <f t="shared" ref="F647:F656" si="114">C647*(E647-D647)</f>
        <v>-320.8720079999913</v>
      </c>
      <c r="G647" s="292">
        <f t="shared" ref="G647:G656" si="115">IF(C647=0, 0,D647*C647)</f>
        <v>131005.31200799999</v>
      </c>
      <c r="H647" s="293">
        <f t="shared" ref="H647:H656" si="116">IF(C647=0, D647, (E647-D647)/D647)</f>
        <v>-2.4493053226757469E-3</v>
      </c>
      <c r="I647" s="292"/>
    </row>
    <row r="648" spans="2:9" x14ac:dyDescent="0.25">
      <c r="B648" s="533">
        <v>42647</v>
      </c>
      <c r="C648" s="291">
        <v>8678</v>
      </c>
      <c r="D648" s="534">
        <v>16.010061</v>
      </c>
      <c r="E648" s="292">
        <v>15.63</v>
      </c>
      <c r="F648" s="292">
        <f t="shared" si="114"/>
        <v>-3298.169357999996</v>
      </c>
      <c r="G648" s="292">
        <f t="shared" si="115"/>
        <v>138935.309358</v>
      </c>
      <c r="H648" s="293">
        <f t="shared" si="116"/>
        <v>-2.3738885192255015E-2</v>
      </c>
      <c r="I648" s="292"/>
    </row>
    <row r="649" spans="2:9" x14ac:dyDescent="0.25">
      <c r="B649" s="533">
        <v>42647</v>
      </c>
      <c r="C649" s="291">
        <v>9178</v>
      </c>
      <c r="D649" s="534">
        <v>15.988811</v>
      </c>
      <c r="E649" s="292">
        <v>15.63</v>
      </c>
      <c r="F649" s="292">
        <f t="shared" si="114"/>
        <v>-3293.1673579999938</v>
      </c>
      <c r="G649" s="292">
        <f t="shared" si="115"/>
        <v>146745.30735799999</v>
      </c>
      <c r="H649" s="293">
        <f t="shared" si="116"/>
        <v>-2.2441381038277287E-2</v>
      </c>
      <c r="I649" s="292"/>
    </row>
    <row r="650" spans="2:9" x14ac:dyDescent="0.25">
      <c r="B650" s="533">
        <v>42648</v>
      </c>
      <c r="C650" s="291">
        <v>8178</v>
      </c>
      <c r="D650" s="534">
        <v>15.977725</v>
      </c>
      <c r="E650" s="292">
        <v>16.12</v>
      </c>
      <c r="F650" s="292">
        <f t="shared" si="114"/>
        <v>1163.524950000012</v>
      </c>
      <c r="G650" s="292">
        <f t="shared" si="115"/>
        <v>130665.83504999999</v>
      </c>
      <c r="H650" s="293">
        <f t="shared" si="116"/>
        <v>8.904584351026288E-3</v>
      </c>
      <c r="I650" s="292">
        <v>15.75</v>
      </c>
    </row>
    <row r="651" spans="2:9" x14ac:dyDescent="0.25">
      <c r="B651" s="533">
        <v>42648</v>
      </c>
      <c r="C651" s="312">
        <v>7678</v>
      </c>
      <c r="D651" s="535">
        <v>15.951529000000001</v>
      </c>
      <c r="E651" s="292">
        <v>16.12</v>
      </c>
      <c r="F651" s="292">
        <f t="shared" si="114"/>
        <v>1293.5203380000021</v>
      </c>
      <c r="G651" s="292">
        <f t="shared" si="115"/>
        <v>122475.839662</v>
      </c>
      <c r="H651" s="293">
        <f t="shared" si="116"/>
        <v>1.0561432700275958E-2</v>
      </c>
      <c r="I651" s="292" t="s">
        <v>281</v>
      </c>
    </row>
    <row r="652" spans="2:9" x14ac:dyDescent="0.25">
      <c r="B652" s="533">
        <v>42649</v>
      </c>
      <c r="C652" s="291">
        <v>8678</v>
      </c>
      <c r="D652" s="534">
        <v>15.941579000000001</v>
      </c>
      <c r="E652" s="292">
        <v>16.079999999999998</v>
      </c>
      <c r="F652" s="292">
        <f t="shared" si="114"/>
        <v>1201.2174379999781</v>
      </c>
      <c r="G652" s="292">
        <f t="shared" si="115"/>
        <v>138341.022562</v>
      </c>
      <c r="H652" s="293">
        <f t="shared" si="116"/>
        <v>8.683016908174369E-3</v>
      </c>
      <c r="I652" s="292"/>
    </row>
    <row r="653" spans="2:9" x14ac:dyDescent="0.25">
      <c r="B653" s="533">
        <v>42650</v>
      </c>
      <c r="C653" s="291">
        <v>8978</v>
      </c>
      <c r="D653" s="534">
        <v>15.935176999999999</v>
      </c>
      <c r="E653" s="292">
        <v>15.56</v>
      </c>
      <c r="F653" s="292">
        <f t="shared" si="114"/>
        <v>-3368.3391059999908</v>
      </c>
      <c r="G653" s="292">
        <f t="shared" si="115"/>
        <v>143066.01910599999</v>
      </c>
      <c r="H653" s="293">
        <f t="shared" si="116"/>
        <v>-2.354394933925108E-2</v>
      </c>
      <c r="I653" s="292"/>
    </row>
    <row r="654" spans="2:9" x14ac:dyDescent="0.25">
      <c r="B654" s="533">
        <v>42650</v>
      </c>
      <c r="C654" s="291">
        <v>9278</v>
      </c>
      <c r="D654" s="534">
        <v>15.923692000000001</v>
      </c>
      <c r="E654" s="292">
        <v>15.56</v>
      </c>
      <c r="F654" s="292">
        <f t="shared" si="114"/>
        <v>-3374.3343760000034</v>
      </c>
      <c r="G654" s="292">
        <f t="shared" si="115"/>
        <v>147740.01437600001</v>
      </c>
      <c r="H654" s="293">
        <f t="shared" si="116"/>
        <v>-2.2839678134945106E-2</v>
      </c>
      <c r="I654" s="292">
        <v>15.8</v>
      </c>
    </row>
    <row r="655" spans="2:9" x14ac:dyDescent="0.25">
      <c r="B655" s="533">
        <v>42653</v>
      </c>
      <c r="C655" s="312">
        <v>9678</v>
      </c>
      <c r="D655" s="535">
        <v>15.9153</v>
      </c>
      <c r="E655" s="292">
        <v>15.72</v>
      </c>
      <c r="F655" s="292">
        <f t="shared" si="114"/>
        <v>-1890.1133999999961</v>
      </c>
      <c r="G655" s="292">
        <f t="shared" si="115"/>
        <v>154028.27340000001</v>
      </c>
      <c r="H655" s="293">
        <f t="shared" si="116"/>
        <v>-1.2271210721758281E-2</v>
      </c>
      <c r="I655" s="292"/>
    </row>
    <row r="656" spans="2:9" x14ac:dyDescent="0.25">
      <c r="B656" s="533">
        <v>42661</v>
      </c>
      <c r="C656" s="312">
        <v>10000</v>
      </c>
      <c r="D656" s="535">
        <v>15.901258</v>
      </c>
      <c r="E656" s="292">
        <v>14.2</v>
      </c>
      <c r="F656" s="292">
        <f t="shared" si="114"/>
        <v>-17012.580000000009</v>
      </c>
      <c r="G656" s="292">
        <f t="shared" si="115"/>
        <v>159012.58000000002</v>
      </c>
      <c r="H656" s="293">
        <f t="shared" si="116"/>
        <v>-0.10698889358313669</v>
      </c>
      <c r="I656" s="292"/>
    </row>
    <row r="657" spans="2:9" x14ac:dyDescent="0.25">
      <c r="B657" s="533">
        <v>42663</v>
      </c>
      <c r="C657" s="291">
        <v>10000</v>
      </c>
      <c r="D657" s="534">
        <v>15.901258</v>
      </c>
      <c r="E657" s="292">
        <v>14.7</v>
      </c>
      <c r="F657" s="292">
        <f>C657*(E657-D657)</f>
        <v>-12012.580000000011</v>
      </c>
      <c r="G657" s="292">
        <f>IF(C657=0, 0,D657*C657)</f>
        <v>159012.58000000002</v>
      </c>
      <c r="H657" s="294">
        <f>IF(C657=0, D657, (E657-D657)/D657)</f>
        <v>-7.5544840540289399E-2</v>
      </c>
      <c r="I657" s="292"/>
    </row>
    <row r="658" spans="2:9" x14ac:dyDescent="0.25">
      <c r="B658" s="533">
        <v>42668</v>
      </c>
      <c r="C658" s="291">
        <v>11000</v>
      </c>
      <c r="D658" s="534">
        <v>15.74728</v>
      </c>
      <c r="E658" s="292">
        <v>14.18</v>
      </c>
      <c r="F658" s="292">
        <f>C658*(E658-D658)</f>
        <v>-17240.080000000002</v>
      </c>
      <c r="G658" s="292">
        <f>IF(C658=0, 0,D658*C658)</f>
        <v>173220.08</v>
      </c>
      <c r="H658" s="294">
        <f>IF(C658=0, D658, (E658-D658)/D658)</f>
        <v>-9.9527029429844413E-2</v>
      </c>
      <c r="I658" s="292"/>
    </row>
    <row r="659" spans="2:9" x14ac:dyDescent="0.25">
      <c r="B659" s="533">
        <v>42670</v>
      </c>
      <c r="C659" s="291">
        <v>11500</v>
      </c>
      <c r="D659" s="534">
        <v>15.679137000000001</v>
      </c>
      <c r="E659" s="292">
        <v>13.95</v>
      </c>
      <c r="F659" s="292">
        <f>C659*(E659-D659)</f>
        <v>-19885.075500000017</v>
      </c>
      <c r="G659" s="292">
        <f>IF(C659=0, 0,D659*C659)</f>
        <v>180310.07550000001</v>
      </c>
      <c r="H659" s="294">
        <f>IF(C659=0, D659, (E659-D659)/D659)</f>
        <v>-0.11028266415428357</v>
      </c>
      <c r="I659" s="292"/>
    </row>
    <row r="660" spans="2:9" x14ac:dyDescent="0.25">
      <c r="B660" s="533">
        <v>42670</v>
      </c>
      <c r="C660" s="291">
        <v>12000</v>
      </c>
      <c r="D660" s="534">
        <v>15.6113</v>
      </c>
      <c r="E660" s="292">
        <v>13.95</v>
      </c>
      <c r="F660" s="292">
        <f t="shared" ref="F660:F667" si="117">C660*(E660-D660)</f>
        <v>-19935.600000000009</v>
      </c>
      <c r="G660" s="292">
        <f t="shared" ref="G660:G667" si="118">IF(C660=0, 0,D660*C660)</f>
        <v>187335.6</v>
      </c>
      <c r="H660" s="294">
        <f t="shared" ref="H660:H667" si="119">IF(C660=0, D660, (E660-D660)/D660)</f>
        <v>-0.10641650599245422</v>
      </c>
      <c r="I660" s="292"/>
    </row>
    <row r="661" spans="2:9" x14ac:dyDescent="0.25">
      <c r="B661" s="533">
        <v>42670</v>
      </c>
      <c r="C661" s="291">
        <v>12500</v>
      </c>
      <c r="D661" s="534">
        <v>15.542006000000001</v>
      </c>
      <c r="E661" s="292">
        <v>13.95</v>
      </c>
      <c r="F661" s="292">
        <f t="shared" si="117"/>
        <v>-19900.075000000015</v>
      </c>
      <c r="G661" s="292">
        <f t="shared" si="118"/>
        <v>194275.07500000001</v>
      </c>
      <c r="H661" s="294">
        <f t="shared" si="119"/>
        <v>-0.10243246592492637</v>
      </c>
      <c r="I661" s="292"/>
    </row>
    <row r="662" spans="2:9" x14ac:dyDescent="0.25">
      <c r="B662" s="533">
        <v>42671</v>
      </c>
      <c r="C662" s="291">
        <v>12500</v>
      </c>
      <c r="D662" s="534">
        <v>15.536431</v>
      </c>
      <c r="E662" s="292">
        <v>13.72</v>
      </c>
      <c r="F662" s="292">
        <f t="shared" si="117"/>
        <v>-22705.387499999997</v>
      </c>
      <c r="G662" s="292">
        <f t="shared" si="118"/>
        <v>194205.38750000001</v>
      </c>
      <c r="H662" s="294">
        <f t="shared" si="119"/>
        <v>-0.11691430290521676</v>
      </c>
      <c r="I662" s="292"/>
    </row>
    <row r="663" spans="2:9" x14ac:dyDescent="0.25">
      <c r="B663" s="533">
        <v>42674</v>
      </c>
      <c r="C663" s="291">
        <v>12500</v>
      </c>
      <c r="D663" s="534">
        <v>15.5313</v>
      </c>
      <c r="E663" s="292">
        <v>13.18</v>
      </c>
      <c r="F663" s="292">
        <f t="shared" si="117"/>
        <v>-29391.250000000004</v>
      </c>
      <c r="G663" s="292">
        <f t="shared" si="118"/>
        <v>194141.25</v>
      </c>
      <c r="H663" s="294">
        <f t="shared" si="119"/>
        <v>-0.15139106192012261</v>
      </c>
      <c r="I663" s="292"/>
    </row>
    <row r="664" spans="2:9" x14ac:dyDescent="0.25">
      <c r="B664" s="533">
        <v>42676</v>
      </c>
      <c r="C664" s="291">
        <v>12500</v>
      </c>
      <c r="D664" s="534">
        <v>15.528746</v>
      </c>
      <c r="E664" s="292">
        <v>12.78</v>
      </c>
      <c r="F664" s="292">
        <f t="shared" si="117"/>
        <v>-34359.325000000004</v>
      </c>
      <c r="G664" s="292">
        <f t="shared" si="118"/>
        <v>194109.32500000001</v>
      </c>
      <c r="H664" s="293">
        <f t="shared" si="119"/>
        <v>-0.17701017197396368</v>
      </c>
      <c r="I664" s="292"/>
    </row>
    <row r="665" spans="2:9" x14ac:dyDescent="0.25">
      <c r="B665" s="533">
        <v>42677</v>
      </c>
      <c r="C665" s="291">
        <v>10000</v>
      </c>
      <c r="D665" s="534">
        <v>15.813000000000001</v>
      </c>
      <c r="E665" s="292">
        <v>14.15</v>
      </c>
      <c r="F665" s="292">
        <f t="shared" si="117"/>
        <v>-16630.000000000004</v>
      </c>
      <c r="G665" s="292">
        <f t="shared" si="118"/>
        <v>158130</v>
      </c>
      <c r="H665" s="293">
        <f t="shared" si="119"/>
        <v>-0.10516663504711314</v>
      </c>
      <c r="I665" s="292"/>
    </row>
    <row r="666" spans="2:9" x14ac:dyDescent="0.25">
      <c r="B666" s="533">
        <v>42678</v>
      </c>
      <c r="C666" s="291">
        <v>11000</v>
      </c>
      <c r="D666" s="534">
        <v>15.62</v>
      </c>
      <c r="E666" s="292">
        <v>13.69</v>
      </c>
      <c r="F666" s="292">
        <f t="shared" si="117"/>
        <v>-21229.999999999996</v>
      </c>
      <c r="G666" s="292">
        <f t="shared" si="118"/>
        <v>171820</v>
      </c>
      <c r="H666" s="293">
        <f t="shared" si="119"/>
        <v>-0.12355953905249678</v>
      </c>
      <c r="I666" s="292"/>
    </row>
    <row r="667" spans="2:9" x14ac:dyDescent="0.25">
      <c r="B667" s="533">
        <v>42701</v>
      </c>
      <c r="C667" s="291">
        <v>7678</v>
      </c>
      <c r="D667" s="534">
        <v>15.484220000000001</v>
      </c>
      <c r="E667" s="292">
        <v>16.28</v>
      </c>
      <c r="F667" s="292">
        <f t="shared" si="117"/>
        <v>6109.9988400000047</v>
      </c>
      <c r="G667" s="292">
        <f t="shared" si="118"/>
        <v>118887.84116000001</v>
      </c>
      <c r="H667" s="293">
        <f t="shared" si="119"/>
        <v>5.1392966516879801E-2</v>
      </c>
      <c r="I667" s="292" t="s">
        <v>286</v>
      </c>
    </row>
    <row r="668" spans="2:9" x14ac:dyDescent="0.25">
      <c r="B668" s="533">
        <v>42702</v>
      </c>
      <c r="C668" s="291">
        <v>8178</v>
      </c>
      <c r="D668" s="534">
        <v>15.519399999999999</v>
      </c>
      <c r="E668" s="292">
        <v>15.62</v>
      </c>
      <c r="F668" s="292">
        <f t="shared" ref="F668:F685" si="120">C668*(E668-D668)</f>
        <v>822.70680000000016</v>
      </c>
      <c r="G668" s="292">
        <f t="shared" ref="G668:G685" si="121">IF(C668=0, 0,D668*C668)</f>
        <v>126917.6532</v>
      </c>
      <c r="H668" s="293">
        <f t="shared" ref="H668:H685" si="122">IF(C668=0, D668, (E668-D668)/D668)</f>
        <v>6.4822093637640649E-3</v>
      </c>
      <c r="I668" s="292" t="s">
        <v>289</v>
      </c>
    </row>
    <row r="669" spans="2:9" x14ac:dyDescent="0.25">
      <c r="B669" s="533">
        <v>42702</v>
      </c>
      <c r="C669" s="291">
        <v>8678</v>
      </c>
      <c r="D669" s="534">
        <v>15.5304</v>
      </c>
      <c r="E669" s="292">
        <v>15.54</v>
      </c>
      <c r="F669" s="292">
        <f t="shared" si="120"/>
        <v>83.308799999990825</v>
      </c>
      <c r="G669" s="292">
        <f t="shared" si="121"/>
        <v>134772.8112</v>
      </c>
      <c r="H669" s="293">
        <f t="shared" si="122"/>
        <v>6.1814248184199655E-4</v>
      </c>
      <c r="I669" s="292"/>
    </row>
    <row r="670" spans="2:9" x14ac:dyDescent="0.25">
      <c r="B670" s="533">
        <v>42703</v>
      </c>
      <c r="C670" s="291">
        <v>8978</v>
      </c>
      <c r="D670" s="534">
        <v>15.5053</v>
      </c>
      <c r="E670" s="292">
        <v>14.95</v>
      </c>
      <c r="F670" s="292">
        <f t="shared" si="120"/>
        <v>-4985.4834000000074</v>
      </c>
      <c r="G670" s="292">
        <f t="shared" si="121"/>
        <v>139206.5834</v>
      </c>
      <c r="H670" s="293">
        <f t="shared" si="122"/>
        <v>-3.5813560524465882E-2</v>
      </c>
      <c r="I670" s="292"/>
    </row>
    <row r="671" spans="2:9" x14ac:dyDescent="0.25">
      <c r="B671" s="533">
        <v>42704</v>
      </c>
      <c r="C671" s="291">
        <v>5178</v>
      </c>
      <c r="D671" s="534">
        <v>14.3947</v>
      </c>
      <c r="E671" s="292">
        <v>18.059999999999999</v>
      </c>
      <c r="F671" s="292">
        <f t="shared" si="120"/>
        <v>18978.923399999992</v>
      </c>
      <c r="G671" s="292">
        <f t="shared" si="121"/>
        <v>74535.756600000008</v>
      </c>
      <c r="H671" s="293">
        <f t="shared" si="122"/>
        <v>0.25462843963403187</v>
      </c>
      <c r="I671" s="292"/>
    </row>
    <row r="672" spans="2:9" x14ac:dyDescent="0.25">
      <c r="B672" s="533">
        <v>42705</v>
      </c>
      <c r="C672" s="291">
        <v>4678</v>
      </c>
      <c r="D672" s="534">
        <v>13.905799999999999</v>
      </c>
      <c r="E672" s="292">
        <v>17.89</v>
      </c>
      <c r="F672" s="292">
        <f t="shared" si="120"/>
        <v>18638.087600000006</v>
      </c>
      <c r="G672" s="292">
        <f t="shared" si="121"/>
        <v>65051.332399999999</v>
      </c>
      <c r="H672" s="293">
        <f t="shared" si="122"/>
        <v>0.28651354111234173</v>
      </c>
      <c r="I672" s="292"/>
    </row>
    <row r="673" spans="1:10" x14ac:dyDescent="0.25">
      <c r="B673" s="533">
        <v>42705</v>
      </c>
      <c r="C673" s="291">
        <v>5000</v>
      </c>
      <c r="D673" s="534">
        <v>14.1645</v>
      </c>
      <c r="E673" s="292">
        <v>17.89</v>
      </c>
      <c r="F673" s="292">
        <f t="shared" si="120"/>
        <v>18627.5</v>
      </c>
      <c r="G673" s="292">
        <f t="shared" si="121"/>
        <v>70822.5</v>
      </c>
      <c r="H673" s="293">
        <f t="shared" si="122"/>
        <v>0.2630166966712556</v>
      </c>
      <c r="I673" s="292"/>
    </row>
    <row r="674" spans="1:10" x14ac:dyDescent="0.25">
      <c r="B674" s="533">
        <v>42708</v>
      </c>
      <c r="C674" s="291">
        <v>5000</v>
      </c>
      <c r="D674" s="534">
        <v>14.1645</v>
      </c>
      <c r="E674" s="292">
        <v>18.2</v>
      </c>
      <c r="F674" s="292">
        <f t="shared" si="120"/>
        <v>20177.499999999996</v>
      </c>
      <c r="G674" s="292">
        <f t="shared" si="121"/>
        <v>70822.5</v>
      </c>
      <c r="H674" s="293">
        <f t="shared" si="122"/>
        <v>0.28490239683716323</v>
      </c>
      <c r="I674" s="292"/>
    </row>
    <row r="675" spans="1:10" x14ac:dyDescent="0.25">
      <c r="B675" s="533">
        <v>42711</v>
      </c>
      <c r="C675" s="291">
        <v>5000</v>
      </c>
      <c r="D675" s="534">
        <v>14.143514</v>
      </c>
      <c r="E675" s="292">
        <v>18.420000000000002</v>
      </c>
      <c r="F675" s="292">
        <f t="shared" si="120"/>
        <v>21382.430000000011</v>
      </c>
      <c r="G675" s="292">
        <f t="shared" si="121"/>
        <v>70717.569999999992</v>
      </c>
      <c r="H675" s="293">
        <f t="shared" si="122"/>
        <v>0.3023637548631834</v>
      </c>
      <c r="I675" s="292"/>
    </row>
    <row r="676" spans="1:10" x14ac:dyDescent="0.25">
      <c r="B676" s="533">
        <v>42713</v>
      </c>
      <c r="C676" s="291">
        <v>5000</v>
      </c>
      <c r="D676" s="534">
        <v>14.127554</v>
      </c>
      <c r="E676" s="292">
        <v>18.25</v>
      </c>
      <c r="F676" s="292">
        <f t="shared" si="120"/>
        <v>20612.23</v>
      </c>
      <c r="G676" s="292">
        <f t="shared" si="121"/>
        <v>70637.77</v>
      </c>
      <c r="H676" s="293">
        <f t="shared" si="122"/>
        <v>0.29180182216964096</v>
      </c>
      <c r="I676" s="292"/>
    </row>
    <row r="677" spans="1:10" x14ac:dyDescent="0.25">
      <c r="B677" s="533">
        <v>42716</v>
      </c>
      <c r="C677" s="291">
        <v>5000</v>
      </c>
      <c r="D677" s="534">
        <v>14.0276</v>
      </c>
      <c r="E677" s="292">
        <v>18.489999999999998</v>
      </c>
      <c r="F677" s="292">
        <f t="shared" si="120"/>
        <v>22311.999999999993</v>
      </c>
      <c r="G677" s="292">
        <f t="shared" si="121"/>
        <v>70138</v>
      </c>
      <c r="H677" s="293">
        <f t="shared" si="122"/>
        <v>0.3181157147338104</v>
      </c>
      <c r="I677" s="292" t="s">
        <v>182</v>
      </c>
    </row>
    <row r="678" spans="1:10" x14ac:dyDescent="0.25">
      <c r="B678" s="533">
        <v>42718</v>
      </c>
      <c r="C678" s="291">
        <v>5000</v>
      </c>
      <c r="D678" s="534">
        <v>14.025399999999999</v>
      </c>
      <c r="E678" s="292">
        <v>18.2</v>
      </c>
      <c r="F678" s="292">
        <f t="shared" si="120"/>
        <v>20873</v>
      </c>
      <c r="G678" s="292">
        <f t="shared" si="121"/>
        <v>70127</v>
      </c>
      <c r="H678" s="293">
        <f t="shared" si="122"/>
        <v>0.29764569994438661</v>
      </c>
      <c r="I678" s="292">
        <v>13.8</v>
      </c>
    </row>
    <row r="679" spans="1:10" x14ac:dyDescent="0.25">
      <c r="B679" s="533">
        <v>42726</v>
      </c>
      <c r="C679" s="291">
        <v>5000</v>
      </c>
      <c r="D679" s="534">
        <v>14.025399999999999</v>
      </c>
      <c r="E679" s="292">
        <v>18.04</v>
      </c>
      <c r="F679" s="292">
        <f t="shared" si="120"/>
        <v>20073</v>
      </c>
      <c r="G679" s="292">
        <f t="shared" si="121"/>
        <v>70127</v>
      </c>
      <c r="H679" s="293">
        <f t="shared" si="122"/>
        <v>0.28623782565916123</v>
      </c>
      <c r="I679" s="292"/>
    </row>
    <row r="680" spans="1:10" x14ac:dyDescent="0.25">
      <c r="B680" s="533">
        <v>42733</v>
      </c>
      <c r="C680" s="291">
        <v>6000</v>
      </c>
      <c r="D680" s="534">
        <v>14.627558000000001</v>
      </c>
      <c r="E680" s="292">
        <v>17.57</v>
      </c>
      <c r="F680" s="369">
        <f t="shared" si="120"/>
        <v>17654.651999999998</v>
      </c>
      <c r="G680" s="292">
        <f t="shared" si="121"/>
        <v>87765.347999999998</v>
      </c>
      <c r="H680" s="294">
        <f t="shared" si="122"/>
        <v>0.20115743174629694</v>
      </c>
      <c r="I680" s="292"/>
      <c r="J680" s="3"/>
    </row>
    <row r="681" spans="1:10" x14ac:dyDescent="0.25">
      <c r="B681" s="533">
        <v>42734</v>
      </c>
      <c r="C681" s="291">
        <v>6000</v>
      </c>
      <c r="D681" s="534">
        <v>14.562623</v>
      </c>
      <c r="E681" s="292">
        <v>17.309999999999999</v>
      </c>
      <c r="F681" s="369">
        <f t="shared" si="120"/>
        <v>16484.261999999992</v>
      </c>
      <c r="G681" s="292">
        <f t="shared" si="121"/>
        <v>87375.737999999998</v>
      </c>
      <c r="H681" s="294">
        <f t="shared" si="122"/>
        <v>0.18865948806063293</v>
      </c>
      <c r="I681" s="292"/>
    </row>
    <row r="682" spans="1:10" x14ac:dyDescent="0.25">
      <c r="B682" s="533">
        <v>42739</v>
      </c>
      <c r="C682" s="291">
        <v>5500</v>
      </c>
      <c r="D682" s="534">
        <v>14.242898</v>
      </c>
      <c r="E682" s="292">
        <v>18.05</v>
      </c>
      <c r="F682" s="369">
        <f t="shared" si="120"/>
        <v>20939.061000000002</v>
      </c>
      <c r="G682" s="292">
        <f t="shared" si="121"/>
        <v>78335.938999999998</v>
      </c>
      <c r="H682" s="294">
        <f t="shared" si="122"/>
        <v>0.26729827033796072</v>
      </c>
      <c r="I682" s="292"/>
    </row>
    <row r="683" spans="1:10" x14ac:dyDescent="0.25">
      <c r="B683" s="533">
        <v>42741</v>
      </c>
      <c r="C683" s="291">
        <v>6000</v>
      </c>
      <c r="D683" s="534">
        <v>14.54599</v>
      </c>
      <c r="E683" s="292">
        <v>17.98</v>
      </c>
      <c r="F683" s="369">
        <f t="shared" si="120"/>
        <v>20604.060000000005</v>
      </c>
      <c r="G683" s="292">
        <f t="shared" si="121"/>
        <v>87275.94</v>
      </c>
      <c r="H683" s="294">
        <f t="shared" si="122"/>
        <v>0.23607949682352322</v>
      </c>
      <c r="I683" s="292"/>
    </row>
    <row r="684" spans="1:10" x14ac:dyDescent="0.25">
      <c r="B684" s="533">
        <v>42748</v>
      </c>
      <c r="C684" s="291">
        <v>6000</v>
      </c>
      <c r="D684" s="534">
        <v>14.527687999999999</v>
      </c>
      <c r="E684" s="292">
        <v>17.46</v>
      </c>
      <c r="F684" s="369">
        <f t="shared" si="120"/>
        <v>17593.872000000007</v>
      </c>
      <c r="G684" s="292">
        <f t="shared" si="121"/>
        <v>87166.127999999997</v>
      </c>
      <c r="H684" s="294">
        <f t="shared" si="122"/>
        <v>0.20184299112150547</v>
      </c>
      <c r="I684" s="292"/>
    </row>
    <row r="685" spans="1:10" x14ac:dyDescent="0.25">
      <c r="A685" s="179" t="s">
        <v>312</v>
      </c>
      <c r="B685" s="533">
        <v>42754</v>
      </c>
      <c r="C685" s="291">
        <v>6000</v>
      </c>
      <c r="D685" s="534">
        <v>14.527687999999999</v>
      </c>
      <c r="E685" s="292">
        <v>17.27</v>
      </c>
      <c r="F685" s="369">
        <f t="shared" si="120"/>
        <v>16453.871999999999</v>
      </c>
      <c r="G685" s="292">
        <f t="shared" si="121"/>
        <v>87166.127999999997</v>
      </c>
      <c r="H685" s="294">
        <f t="shared" si="122"/>
        <v>0.1887645164185795</v>
      </c>
      <c r="I685" s="292"/>
    </row>
    <row r="686" spans="1:10" x14ac:dyDescent="0.25">
      <c r="A686" t="s">
        <v>312</v>
      </c>
      <c r="B686" s="533">
        <v>42760</v>
      </c>
      <c r="C686" s="291">
        <v>6000</v>
      </c>
      <c r="D686" s="534">
        <v>14.527687999999999</v>
      </c>
      <c r="E686" s="292">
        <v>17.75</v>
      </c>
      <c r="F686" s="369">
        <f t="shared" ref="F686:F700" si="123">C686*(E686-D686)</f>
        <v>19333.872000000003</v>
      </c>
      <c r="G686" s="292">
        <f t="shared" ref="G686:G700" si="124">IF(C686=0, 0,D686*C686)</f>
        <v>87166.127999999997</v>
      </c>
      <c r="H686" s="294">
        <f t="shared" ref="H686:H700" si="125">IF(C686=0, D686, (E686-D686)/D686)</f>
        <v>0.22180487356281334</v>
      </c>
      <c r="I686" s="292"/>
    </row>
    <row r="687" spans="1:10" x14ac:dyDescent="0.25">
      <c r="A687" t="s">
        <v>339</v>
      </c>
      <c r="B687" s="533">
        <v>42761</v>
      </c>
      <c r="C687" s="291">
        <v>6000</v>
      </c>
      <c r="D687" s="534">
        <v>14.50817</v>
      </c>
      <c r="E687" s="292">
        <v>17.75</v>
      </c>
      <c r="F687" s="369">
        <f t="shared" si="123"/>
        <v>19450.98</v>
      </c>
      <c r="G687" s="292">
        <f t="shared" si="124"/>
        <v>87049.02</v>
      </c>
      <c r="H687" s="294">
        <f t="shared" si="125"/>
        <v>0.22344858104088938</v>
      </c>
      <c r="I687" s="292"/>
    </row>
    <row r="688" spans="1:10" x14ac:dyDescent="0.25">
      <c r="A688" t="s">
        <v>342</v>
      </c>
      <c r="B688" s="533">
        <v>42762</v>
      </c>
      <c r="C688" s="291">
        <v>6100</v>
      </c>
      <c r="D688" s="534">
        <v>14.553610000000001</v>
      </c>
      <c r="E688" s="292">
        <v>17.41</v>
      </c>
      <c r="F688" s="369">
        <f t="shared" si="123"/>
        <v>17423.978999999996</v>
      </c>
      <c r="G688" s="292">
        <f t="shared" si="124"/>
        <v>88777.021000000008</v>
      </c>
      <c r="H688" s="294">
        <f t="shared" si="125"/>
        <v>0.19626676817641803</v>
      </c>
      <c r="I688" s="292"/>
    </row>
    <row r="689" spans="1:9" x14ac:dyDescent="0.25">
      <c r="A689" t="s">
        <v>351</v>
      </c>
      <c r="B689" s="533">
        <v>42765</v>
      </c>
      <c r="C689" s="291">
        <v>6900</v>
      </c>
      <c r="D689" s="534">
        <v>14.793915999999999</v>
      </c>
      <c r="E689" s="292">
        <v>16.53</v>
      </c>
      <c r="F689" s="369">
        <f t="shared" si="123"/>
        <v>11978.979600000011</v>
      </c>
      <c r="G689" s="292">
        <f t="shared" si="124"/>
        <v>102078.02039999999</v>
      </c>
      <c r="H689" s="294">
        <f t="shared" si="125"/>
        <v>0.11735121383682331</v>
      </c>
      <c r="I689" s="292"/>
    </row>
    <row r="690" spans="1:9" x14ac:dyDescent="0.25">
      <c r="A690" t="s">
        <v>352</v>
      </c>
      <c r="B690" s="533">
        <v>42766</v>
      </c>
      <c r="C690" s="291">
        <v>6900</v>
      </c>
      <c r="D690" s="534">
        <v>14.783497000000001</v>
      </c>
      <c r="E690" s="292">
        <v>16.75</v>
      </c>
      <c r="F690" s="369">
        <f t="shared" si="123"/>
        <v>13568.870699999996</v>
      </c>
      <c r="G690" s="292">
        <f t="shared" si="124"/>
        <v>102006.1293</v>
      </c>
      <c r="H690" s="294">
        <f t="shared" si="125"/>
        <v>0.13302015078029233</v>
      </c>
      <c r="I690" s="292"/>
    </row>
    <row r="691" spans="1:9" x14ac:dyDescent="0.25">
      <c r="B691" s="533">
        <v>42767</v>
      </c>
      <c r="C691" s="291">
        <v>6000</v>
      </c>
      <c r="D691" s="534">
        <v>14.442175000000001</v>
      </c>
      <c r="E691" s="292">
        <v>16.59</v>
      </c>
      <c r="F691" s="369">
        <f t="shared" si="123"/>
        <v>12886.949999999995</v>
      </c>
      <c r="G691" s="292">
        <f t="shared" si="124"/>
        <v>86653.05</v>
      </c>
      <c r="H691" s="294">
        <f t="shared" si="125"/>
        <v>0.14871894295699914</v>
      </c>
      <c r="I691" s="292"/>
    </row>
    <row r="692" spans="1:9" x14ac:dyDescent="0.25">
      <c r="B692" s="533">
        <v>42767</v>
      </c>
      <c r="C692" s="291">
        <v>7000</v>
      </c>
      <c r="D692" s="534">
        <v>14.725436</v>
      </c>
      <c r="E692" s="292">
        <v>16.59</v>
      </c>
      <c r="F692" s="369">
        <f t="shared" si="123"/>
        <v>13051.947999999999</v>
      </c>
      <c r="G692" s="292">
        <f t="shared" si="124"/>
        <v>103078.052</v>
      </c>
      <c r="H692" s="294">
        <f t="shared" si="125"/>
        <v>0.1266219893251378</v>
      </c>
      <c r="I692" s="292"/>
    </row>
    <row r="693" spans="1:9" x14ac:dyDescent="0.25">
      <c r="B693" s="533">
        <v>42767</v>
      </c>
      <c r="C693" s="291">
        <v>7200</v>
      </c>
      <c r="D693" s="534">
        <v>14.771951</v>
      </c>
      <c r="E693" s="292">
        <v>16.59</v>
      </c>
      <c r="F693" s="369">
        <f t="shared" si="123"/>
        <v>13089.952800000001</v>
      </c>
      <c r="G693" s="292">
        <f t="shared" si="124"/>
        <v>106358.0472</v>
      </c>
      <c r="H693" s="294">
        <f t="shared" si="125"/>
        <v>0.12307439958337259</v>
      </c>
      <c r="I693" s="292"/>
    </row>
    <row r="694" spans="1:9" x14ac:dyDescent="0.25">
      <c r="A694" t="s">
        <v>355</v>
      </c>
      <c r="B694" s="533">
        <v>42767</v>
      </c>
      <c r="C694" s="291">
        <v>6500</v>
      </c>
      <c r="D694" s="534">
        <v>14.578353999999999</v>
      </c>
      <c r="E694" s="292">
        <v>16.59</v>
      </c>
      <c r="F694" s="369">
        <f t="shared" si="123"/>
        <v>13075.699000000004</v>
      </c>
      <c r="G694" s="292">
        <f t="shared" si="124"/>
        <v>94759.300999999992</v>
      </c>
      <c r="H694" s="294">
        <f t="shared" si="125"/>
        <v>0.13798855481215511</v>
      </c>
      <c r="I694" s="292"/>
    </row>
    <row r="695" spans="1:9" x14ac:dyDescent="0.25">
      <c r="A695" t="s">
        <v>357</v>
      </c>
      <c r="B695" s="533">
        <v>42768</v>
      </c>
      <c r="C695" s="291">
        <v>6000</v>
      </c>
      <c r="D695" s="534">
        <v>14.368788</v>
      </c>
      <c r="E695" s="292">
        <v>16.68</v>
      </c>
      <c r="F695" s="369">
        <f t="shared" si="123"/>
        <v>13867.271999999995</v>
      </c>
      <c r="G695" s="292">
        <f>IF(C695=0, 0,D695*C695)</f>
        <v>86212.728000000003</v>
      </c>
      <c r="H695" s="294">
        <f t="shared" si="125"/>
        <v>0.16084947456946261</v>
      </c>
      <c r="I695" s="292"/>
    </row>
    <row r="696" spans="1:9" x14ac:dyDescent="0.25">
      <c r="A696" t="s">
        <v>364</v>
      </c>
      <c r="B696" s="533">
        <v>42769</v>
      </c>
      <c r="C696" s="291">
        <v>5300</v>
      </c>
      <c r="D696" s="534">
        <v>14.006677</v>
      </c>
      <c r="E696" s="292">
        <v>17.23</v>
      </c>
      <c r="F696" s="369">
        <f t="shared" si="123"/>
        <v>17083.611900000004</v>
      </c>
      <c r="G696" s="292">
        <f t="shared" si="124"/>
        <v>74235.388099999996</v>
      </c>
      <c r="H696" s="294">
        <f t="shared" si="125"/>
        <v>0.2301276027140485</v>
      </c>
      <c r="I696" s="292"/>
    </row>
    <row r="697" spans="1:9" x14ac:dyDescent="0.25">
      <c r="A697" t="s">
        <v>371</v>
      </c>
      <c r="B697" s="533">
        <v>42772</v>
      </c>
      <c r="C697" s="291">
        <v>6000</v>
      </c>
      <c r="D697" s="534">
        <v>14.311230999999999</v>
      </c>
      <c r="E697" s="292">
        <v>16.52</v>
      </c>
      <c r="F697" s="369">
        <f t="shared" si="123"/>
        <v>13252.614000000001</v>
      </c>
      <c r="G697" s="292">
        <f t="shared" si="124"/>
        <v>85867.385999999999</v>
      </c>
      <c r="H697" s="294">
        <f t="shared" si="125"/>
        <v>0.15433815581622576</v>
      </c>
      <c r="I697" s="292"/>
    </row>
    <row r="698" spans="1:9" x14ac:dyDescent="0.25">
      <c r="A698" t="s">
        <v>374</v>
      </c>
      <c r="B698" s="533">
        <v>42773</v>
      </c>
      <c r="C698" s="291">
        <v>6600</v>
      </c>
      <c r="D698" s="534">
        <v>14.461574000000001</v>
      </c>
      <c r="E698" s="292">
        <v>16.03</v>
      </c>
      <c r="F698" s="369">
        <f t="shared" si="123"/>
        <v>10351.611600000004</v>
      </c>
      <c r="G698" s="292">
        <f t="shared" si="124"/>
        <v>95446.388400000011</v>
      </c>
      <c r="H698" s="294">
        <f t="shared" si="125"/>
        <v>0.10845472283998965</v>
      </c>
      <c r="I698" s="292"/>
    </row>
    <row r="699" spans="1:9" x14ac:dyDescent="0.25">
      <c r="A699" t="s">
        <v>392</v>
      </c>
      <c r="B699" s="533">
        <v>42781</v>
      </c>
      <c r="C699" s="291">
        <v>5700</v>
      </c>
      <c r="D699" s="534">
        <v>14.140828000000001</v>
      </c>
      <c r="E699" s="292">
        <v>16.3</v>
      </c>
      <c r="F699" s="369">
        <f t="shared" si="123"/>
        <v>12307.2804</v>
      </c>
      <c r="G699" s="292">
        <f t="shared" si="124"/>
        <v>80602.719600000011</v>
      </c>
      <c r="H699" s="294">
        <f t="shared" si="125"/>
        <v>0.1526906345229572</v>
      </c>
      <c r="I699" s="292"/>
    </row>
    <row r="700" spans="1:9" x14ac:dyDescent="0.25">
      <c r="A700" t="s">
        <v>394</v>
      </c>
      <c r="B700" s="533">
        <v>42782</v>
      </c>
      <c r="C700" s="291">
        <v>5700</v>
      </c>
      <c r="D700" s="534">
        <v>14.103</v>
      </c>
      <c r="E700" s="292">
        <v>16.170000000000002</v>
      </c>
      <c r="F700" s="369">
        <f t="shared" si="123"/>
        <v>11781.900000000011</v>
      </c>
      <c r="G700" s="292">
        <f t="shared" si="124"/>
        <v>80387.100000000006</v>
      </c>
      <c r="H700" s="294">
        <f t="shared" si="125"/>
        <v>0.14656456073175933</v>
      </c>
      <c r="I700" s="292"/>
    </row>
    <row r="701" spans="1:9" x14ac:dyDescent="0.25">
      <c r="B701" s="533"/>
      <c r="C701" s="291"/>
      <c r="D701" s="534"/>
      <c r="E701" s="292"/>
      <c r="F701" s="369"/>
      <c r="G701" s="292"/>
      <c r="H701" s="294"/>
      <c r="I701" s="292"/>
    </row>
    <row r="702" spans="1:9" x14ac:dyDescent="0.25">
      <c r="B702" s="533"/>
      <c r="C702" s="291"/>
      <c r="D702" s="534"/>
      <c r="E702" s="292"/>
      <c r="F702" s="369"/>
      <c r="G702" s="292"/>
      <c r="H702" s="294"/>
      <c r="I702" s="292"/>
    </row>
    <row r="703" spans="1:9" x14ac:dyDescent="0.25">
      <c r="B703" s="533"/>
      <c r="C703" s="291"/>
      <c r="D703" s="534"/>
      <c r="E703" s="292"/>
      <c r="F703" s="369"/>
      <c r="G703" s="292"/>
      <c r="H703" s="294"/>
      <c r="I703" s="292"/>
    </row>
    <row r="704" spans="1:9" x14ac:dyDescent="0.25">
      <c r="B704" s="533"/>
      <c r="C704" s="291"/>
      <c r="D704" s="534"/>
      <c r="E704" s="292"/>
      <c r="F704" s="369"/>
      <c r="G704" s="292"/>
      <c r="H704" s="294"/>
      <c r="I704" s="292"/>
    </row>
    <row r="708" spans="1:13" x14ac:dyDescent="0.25">
      <c r="L708" t="s">
        <v>65</v>
      </c>
      <c r="M708" s="180">
        <f>K971+M971-F971</f>
        <v>14615.571000001626</v>
      </c>
    </row>
    <row r="709" spans="1:13" x14ac:dyDescent="0.25">
      <c r="A709" s="431" t="s">
        <v>1</v>
      </c>
      <c r="B709" s="500" t="s">
        <v>2</v>
      </c>
      <c r="C709" s="431" t="s">
        <v>4</v>
      </c>
      <c r="D709" s="501" t="s">
        <v>5</v>
      </c>
      <c r="E709" s="432" t="s">
        <v>90</v>
      </c>
      <c r="F709" s="432" t="s">
        <v>60</v>
      </c>
      <c r="G709" s="431" t="s">
        <v>3</v>
      </c>
      <c r="H709" s="502" t="s">
        <v>6</v>
      </c>
      <c r="I709" s="501" t="s">
        <v>7</v>
      </c>
      <c r="J709" s="432" t="s">
        <v>89</v>
      </c>
      <c r="K709" s="432" t="s">
        <v>61</v>
      </c>
      <c r="L709" s="431" t="s">
        <v>37</v>
      </c>
      <c r="M709" s="432" t="s">
        <v>38</v>
      </c>
    </row>
    <row r="710" spans="1:13" x14ac:dyDescent="0.25">
      <c r="A710" s="433" t="s">
        <v>50</v>
      </c>
      <c r="B710" s="463">
        <v>42187</v>
      </c>
      <c r="C710" s="418">
        <v>1000</v>
      </c>
      <c r="D710" s="419">
        <v>27.25</v>
      </c>
      <c r="E710" s="420">
        <v>0</v>
      </c>
      <c r="F710" s="420">
        <f>C710*D710+E710</f>
        <v>27250</v>
      </c>
      <c r="G710" s="417">
        <v>42187</v>
      </c>
      <c r="H710" s="434">
        <v>2000</v>
      </c>
      <c r="I710" s="419">
        <v>27.34</v>
      </c>
      <c r="J710" s="420">
        <v>-5.49</v>
      </c>
      <c r="K710" s="420">
        <f>H710*I710-J710</f>
        <v>54685.49</v>
      </c>
      <c r="L710" s="417">
        <v>42257</v>
      </c>
      <c r="M710" s="420">
        <v>850.5</v>
      </c>
    </row>
    <row r="711" spans="1:13" x14ac:dyDescent="0.25">
      <c r="A711" s="435" t="s">
        <v>71</v>
      </c>
      <c r="B711" s="463">
        <v>42187</v>
      </c>
      <c r="C711" s="418">
        <v>80</v>
      </c>
      <c r="D711" s="419">
        <v>27.152249999999999</v>
      </c>
      <c r="E711" s="420">
        <v>0</v>
      </c>
      <c r="F711" s="420">
        <f t="shared" ref="F711:F774" si="126">C711*D711+E711</f>
        <v>2172.1799999999998</v>
      </c>
      <c r="G711" s="417">
        <v>42199</v>
      </c>
      <c r="H711" s="434">
        <v>102</v>
      </c>
      <c r="I711" s="419">
        <v>25.28</v>
      </c>
      <c r="J711" s="420">
        <v>0.05</v>
      </c>
      <c r="K711" s="420">
        <f t="shared" ref="K711:K738" si="127">H711*I711-J711</f>
        <v>2578.5099999999998</v>
      </c>
      <c r="L711" s="417">
        <v>42439</v>
      </c>
      <c r="M711" s="420">
        <v>483.9</v>
      </c>
    </row>
    <row r="712" spans="1:13" x14ac:dyDescent="0.25">
      <c r="A712" s="418"/>
      <c r="B712" s="463">
        <v>42187</v>
      </c>
      <c r="C712" s="418">
        <v>1000</v>
      </c>
      <c r="D712" s="419">
        <v>27.1</v>
      </c>
      <c r="E712" s="420">
        <v>0</v>
      </c>
      <c r="F712" s="420">
        <f t="shared" si="126"/>
        <v>27100</v>
      </c>
      <c r="G712" s="417">
        <v>42227</v>
      </c>
      <c r="H712" s="434">
        <v>200</v>
      </c>
      <c r="I712" s="419">
        <v>19.649999999999999</v>
      </c>
      <c r="J712" s="420">
        <v>7.0000000000000007E-2</v>
      </c>
      <c r="K712" s="420">
        <f t="shared" si="127"/>
        <v>3929.9299999999994</v>
      </c>
      <c r="L712" s="417">
        <v>42531</v>
      </c>
      <c r="M712" s="420">
        <v>483.9</v>
      </c>
    </row>
    <row r="713" spans="1:13" x14ac:dyDescent="0.25">
      <c r="A713" s="418"/>
      <c r="B713" s="521">
        <v>42187</v>
      </c>
      <c r="C713" s="418">
        <v>500</v>
      </c>
      <c r="D713" s="419">
        <v>27.039332999999999</v>
      </c>
      <c r="E713" s="420">
        <v>0</v>
      </c>
      <c r="F713" s="420">
        <f t="shared" si="126"/>
        <v>13519.666499999999</v>
      </c>
      <c r="G713" s="417">
        <v>42227</v>
      </c>
      <c r="H713" s="434">
        <v>200</v>
      </c>
      <c r="I713" s="419">
        <v>18.7</v>
      </c>
      <c r="J713" s="420">
        <v>7.0000000000000007E-2</v>
      </c>
      <c r="K713" s="420">
        <f t="shared" si="127"/>
        <v>3739.93</v>
      </c>
      <c r="L713" s="417">
        <v>42625</v>
      </c>
      <c r="M713" s="420">
        <v>433.9</v>
      </c>
    </row>
    <row r="714" spans="1:13" x14ac:dyDescent="0.25">
      <c r="A714" s="418"/>
      <c r="B714" s="521"/>
      <c r="C714" s="418">
        <v>500</v>
      </c>
      <c r="D714" s="419">
        <v>27.039332999999999</v>
      </c>
      <c r="E714" s="420">
        <v>0</v>
      </c>
      <c r="F714" s="420">
        <f t="shared" si="126"/>
        <v>13519.666499999999</v>
      </c>
      <c r="G714" s="417">
        <v>42257</v>
      </c>
      <c r="H714" s="434">
        <v>1600</v>
      </c>
      <c r="I714" s="419">
        <v>16.445</v>
      </c>
      <c r="J714" s="420">
        <v>0.48</v>
      </c>
      <c r="K714" s="420">
        <f t="shared" si="127"/>
        <v>26311.52</v>
      </c>
      <c r="L714" s="417">
        <v>42716</v>
      </c>
      <c r="M714" s="420">
        <v>500</v>
      </c>
    </row>
    <row r="715" spans="1:13" x14ac:dyDescent="0.25">
      <c r="A715" s="418"/>
      <c r="B715" s="521"/>
      <c r="C715" s="418">
        <v>500</v>
      </c>
      <c r="D715" s="419">
        <v>27.039332999999999</v>
      </c>
      <c r="E715" s="420">
        <v>0</v>
      </c>
      <c r="F715" s="420">
        <f t="shared" si="126"/>
        <v>13519.666499999999</v>
      </c>
      <c r="G715" s="522">
        <v>42265</v>
      </c>
      <c r="H715" s="434">
        <v>200</v>
      </c>
      <c r="I715" s="419">
        <v>15.65</v>
      </c>
      <c r="J715" s="420">
        <v>0.05</v>
      </c>
      <c r="K715" s="420">
        <f t="shared" si="127"/>
        <v>3129.95</v>
      </c>
      <c r="L715" s="418"/>
      <c r="M715" s="420"/>
    </row>
    <row r="716" spans="1:13" x14ac:dyDescent="0.25">
      <c r="A716" s="418"/>
      <c r="B716" s="521"/>
      <c r="C716" s="418">
        <v>500</v>
      </c>
      <c r="D716" s="419">
        <v>27.039332999999999</v>
      </c>
      <c r="E716" s="420">
        <v>0</v>
      </c>
      <c r="F716" s="420">
        <f t="shared" si="126"/>
        <v>13519.666499999999</v>
      </c>
      <c r="G716" s="522"/>
      <c r="H716" s="434">
        <v>2400</v>
      </c>
      <c r="I716" s="419">
        <v>15.7</v>
      </c>
      <c r="J716" s="420">
        <v>0.7</v>
      </c>
      <c r="K716" s="420">
        <f t="shared" si="127"/>
        <v>37679.300000000003</v>
      </c>
      <c r="L716" s="418"/>
      <c r="M716" s="420"/>
    </row>
    <row r="717" spans="1:13" x14ac:dyDescent="0.25">
      <c r="A717" s="418"/>
      <c r="B717" s="521"/>
      <c r="C717" s="418">
        <v>1000</v>
      </c>
      <c r="D717" s="419">
        <v>27.039332999999999</v>
      </c>
      <c r="E717" s="420">
        <v>0</v>
      </c>
      <c r="F717" s="420">
        <f t="shared" si="126"/>
        <v>27039.332999999999</v>
      </c>
      <c r="G717" s="417">
        <v>42271</v>
      </c>
      <c r="H717" s="503">
        <v>918</v>
      </c>
      <c r="I717" s="504">
        <v>16.45</v>
      </c>
      <c r="J717" s="505">
        <v>0.28000000000000003</v>
      </c>
      <c r="K717" s="505">
        <f t="shared" si="127"/>
        <v>15100.819999999998</v>
      </c>
      <c r="L717" s="418"/>
      <c r="M717" s="420"/>
    </row>
    <row r="718" spans="1:13" ht="60" x14ac:dyDescent="0.25">
      <c r="A718" s="418"/>
      <c r="B718" s="463">
        <v>42198</v>
      </c>
      <c r="C718" s="418">
        <v>100</v>
      </c>
      <c r="D718" s="419">
        <v>24.77</v>
      </c>
      <c r="E718" s="420">
        <v>0</v>
      </c>
      <c r="F718" s="420">
        <f t="shared" si="126"/>
        <v>2477</v>
      </c>
      <c r="G718" s="523" t="s">
        <v>137</v>
      </c>
      <c r="H718" s="434">
        <v>500</v>
      </c>
      <c r="I718" s="419">
        <v>15.95</v>
      </c>
      <c r="J718" s="420">
        <v>0.15</v>
      </c>
      <c r="K718" s="505">
        <f t="shared" si="127"/>
        <v>7974.85</v>
      </c>
      <c r="L718" s="418"/>
      <c r="M718" s="420"/>
    </row>
    <row r="719" spans="1:13" x14ac:dyDescent="0.25">
      <c r="A719" s="418"/>
      <c r="B719" s="463">
        <v>42205</v>
      </c>
      <c r="C719" s="418">
        <v>50</v>
      </c>
      <c r="D719" s="419">
        <v>24.35</v>
      </c>
      <c r="E719" s="420">
        <v>0</v>
      </c>
      <c r="F719" s="420">
        <f t="shared" si="126"/>
        <v>1217.5</v>
      </c>
      <c r="G719" s="523"/>
      <c r="H719" s="434">
        <v>500</v>
      </c>
      <c r="I719" s="419">
        <v>16.100000000000001</v>
      </c>
      <c r="J719" s="420">
        <v>0.15</v>
      </c>
      <c r="K719" s="505">
        <f t="shared" si="127"/>
        <v>8049.8500000000013</v>
      </c>
      <c r="L719" s="418"/>
      <c r="M719" s="420"/>
    </row>
    <row r="720" spans="1:13" x14ac:dyDescent="0.25">
      <c r="A720" s="418"/>
      <c r="B720" s="463">
        <v>42207</v>
      </c>
      <c r="C720" s="418">
        <v>20</v>
      </c>
      <c r="D720" s="419">
        <v>24.02</v>
      </c>
      <c r="E720" s="420">
        <v>0</v>
      </c>
      <c r="F720" s="420">
        <f t="shared" si="126"/>
        <v>480.4</v>
      </c>
      <c r="G720" s="523"/>
      <c r="H720" s="434">
        <v>500</v>
      </c>
      <c r="I720" s="419">
        <v>16.170000000000002</v>
      </c>
      <c r="J720" s="420">
        <v>0.15</v>
      </c>
      <c r="K720" s="505">
        <f t="shared" si="127"/>
        <v>8084.8500000000013</v>
      </c>
      <c r="L720" s="418"/>
      <c r="M720" s="420"/>
    </row>
    <row r="721" spans="1:13" x14ac:dyDescent="0.25">
      <c r="A721" s="418"/>
      <c r="B721" s="463">
        <v>42207</v>
      </c>
      <c r="C721" s="418">
        <v>20</v>
      </c>
      <c r="D721" s="419">
        <v>23.91</v>
      </c>
      <c r="E721" s="420">
        <v>0</v>
      </c>
      <c r="F721" s="420">
        <f t="shared" si="126"/>
        <v>478.2</v>
      </c>
      <c r="G721" s="523"/>
      <c r="H721" s="434">
        <v>500</v>
      </c>
      <c r="I721" s="419">
        <v>16.28</v>
      </c>
      <c r="J721" s="420">
        <v>0.15</v>
      </c>
      <c r="K721" s="505">
        <f t="shared" si="127"/>
        <v>8139.8500000000013</v>
      </c>
      <c r="L721" s="420"/>
      <c r="M721" s="420"/>
    </row>
    <row r="722" spans="1:13" x14ac:dyDescent="0.25">
      <c r="A722" s="418"/>
      <c r="B722" s="463">
        <v>42207</v>
      </c>
      <c r="C722" s="418">
        <v>20</v>
      </c>
      <c r="D722" s="419">
        <v>23.7</v>
      </c>
      <c r="E722" s="420">
        <v>0</v>
      </c>
      <c r="F722" s="420">
        <f t="shared" si="126"/>
        <v>474</v>
      </c>
      <c r="G722" s="523"/>
      <c r="H722" s="434">
        <v>500</v>
      </c>
      <c r="I722" s="419">
        <v>16.39</v>
      </c>
      <c r="J722" s="420">
        <v>0.15</v>
      </c>
      <c r="K722" s="505">
        <f t="shared" si="127"/>
        <v>8194.85</v>
      </c>
      <c r="L722" s="418"/>
      <c r="M722" s="420"/>
    </row>
    <row r="723" spans="1:13" x14ac:dyDescent="0.25">
      <c r="A723" s="418"/>
      <c r="B723" s="463">
        <v>42207</v>
      </c>
      <c r="C723" s="418">
        <v>20</v>
      </c>
      <c r="D723" s="419">
        <v>23.6</v>
      </c>
      <c r="E723" s="420">
        <v>0</v>
      </c>
      <c r="F723" s="420">
        <f t="shared" si="126"/>
        <v>472</v>
      </c>
      <c r="G723" s="523"/>
      <c r="H723" s="434">
        <v>500</v>
      </c>
      <c r="I723" s="419">
        <v>16.55</v>
      </c>
      <c r="J723" s="420">
        <v>0.17</v>
      </c>
      <c r="K723" s="505">
        <f t="shared" si="127"/>
        <v>8274.83</v>
      </c>
      <c r="L723" s="418"/>
      <c r="M723" s="420"/>
    </row>
    <row r="724" spans="1:13" x14ac:dyDescent="0.25">
      <c r="A724" s="418"/>
      <c r="B724" s="463">
        <v>42209</v>
      </c>
      <c r="C724" s="418">
        <v>40</v>
      </c>
      <c r="D724" s="419">
        <v>22.3</v>
      </c>
      <c r="E724" s="420">
        <v>0</v>
      </c>
      <c r="F724" s="420">
        <f t="shared" si="126"/>
        <v>892</v>
      </c>
      <c r="G724" s="523"/>
      <c r="H724" s="434">
        <v>50</v>
      </c>
      <c r="I724" s="419">
        <v>16.55</v>
      </c>
      <c r="J724" s="420">
        <v>0</v>
      </c>
      <c r="K724" s="505">
        <f t="shared" si="127"/>
        <v>827.5</v>
      </c>
      <c r="L724" s="418"/>
      <c r="M724" s="420"/>
    </row>
    <row r="725" spans="1:13" x14ac:dyDescent="0.25">
      <c r="A725" s="420"/>
      <c r="B725" s="463">
        <v>42221</v>
      </c>
      <c r="C725" s="418">
        <v>12</v>
      </c>
      <c r="D725" s="419">
        <v>20.95</v>
      </c>
      <c r="E725" s="420">
        <v>0</v>
      </c>
      <c r="F725" s="420">
        <f t="shared" si="126"/>
        <v>251.39999999999998</v>
      </c>
      <c r="G725" s="523"/>
      <c r="H725" s="434">
        <v>28</v>
      </c>
      <c r="I725" s="419">
        <v>16.68</v>
      </c>
      <c r="J725" s="420">
        <v>0.01</v>
      </c>
      <c r="K725" s="505">
        <f t="shared" si="127"/>
        <v>467.03</v>
      </c>
      <c r="L725" s="434"/>
      <c r="M725" s="420"/>
    </row>
    <row r="726" spans="1:13" x14ac:dyDescent="0.25">
      <c r="A726" s="418"/>
      <c r="B726" s="463">
        <v>42223</v>
      </c>
      <c r="C726" s="418">
        <v>100</v>
      </c>
      <c r="D726" s="419">
        <v>20.399999999999999</v>
      </c>
      <c r="E726" s="420">
        <v>0</v>
      </c>
      <c r="F726" s="420">
        <f t="shared" si="126"/>
        <v>2039.9999999999998</v>
      </c>
      <c r="G726" s="417">
        <v>42285</v>
      </c>
      <c r="H726" s="434">
        <v>632</v>
      </c>
      <c r="I726" s="419">
        <v>17.850000000000001</v>
      </c>
      <c r="J726" s="420">
        <v>0.21</v>
      </c>
      <c r="K726" s="505">
        <f t="shared" si="127"/>
        <v>11280.990000000002</v>
      </c>
      <c r="L726" s="420"/>
      <c r="M726" s="420"/>
    </row>
    <row r="727" spans="1:13" x14ac:dyDescent="0.25">
      <c r="A727" s="420"/>
      <c r="B727" s="463">
        <v>42226</v>
      </c>
      <c r="C727" s="418">
        <v>200</v>
      </c>
      <c r="D727" s="419">
        <v>19.95</v>
      </c>
      <c r="E727" s="420">
        <v>0</v>
      </c>
      <c r="F727" s="420">
        <f t="shared" si="126"/>
        <v>3990</v>
      </c>
      <c r="G727" s="417">
        <v>42297</v>
      </c>
      <c r="H727" s="434">
        <v>500</v>
      </c>
      <c r="I727" s="419">
        <v>19.149999999999999</v>
      </c>
      <c r="J727" s="420">
        <v>0.18</v>
      </c>
      <c r="K727" s="505">
        <f t="shared" si="127"/>
        <v>9574.82</v>
      </c>
      <c r="L727" s="418"/>
      <c r="M727" s="420"/>
    </row>
    <row r="728" spans="1:13" x14ac:dyDescent="0.25">
      <c r="A728" s="418"/>
      <c r="B728" s="463">
        <v>42226</v>
      </c>
      <c r="C728" s="418">
        <v>50</v>
      </c>
      <c r="D728" s="419">
        <v>20.010000000000002</v>
      </c>
      <c r="E728" s="420">
        <v>0</v>
      </c>
      <c r="F728" s="420">
        <f t="shared" si="126"/>
        <v>1000.5000000000001</v>
      </c>
      <c r="G728" s="417">
        <v>42300</v>
      </c>
      <c r="H728" s="434">
        <v>1000</v>
      </c>
      <c r="I728" s="419">
        <v>18.62</v>
      </c>
      <c r="J728" s="420">
        <v>0.34</v>
      </c>
      <c r="K728" s="505">
        <f t="shared" si="127"/>
        <v>18619.66</v>
      </c>
      <c r="L728" s="418"/>
      <c r="M728" s="420"/>
    </row>
    <row r="729" spans="1:13" x14ac:dyDescent="0.25">
      <c r="A729" s="418"/>
      <c r="B729" s="463">
        <v>42226</v>
      </c>
      <c r="C729" s="418">
        <v>100</v>
      </c>
      <c r="D729" s="419">
        <v>20.2</v>
      </c>
      <c r="E729" s="420">
        <v>0</v>
      </c>
      <c r="F729" s="420">
        <f t="shared" si="126"/>
        <v>2020</v>
      </c>
      <c r="G729" s="417">
        <v>42312</v>
      </c>
      <c r="H729" s="434">
        <v>2500</v>
      </c>
      <c r="I729" s="419">
        <v>18.48</v>
      </c>
      <c r="J729" s="420">
        <v>7.8</v>
      </c>
      <c r="K729" s="420">
        <f t="shared" si="127"/>
        <v>46192.2</v>
      </c>
      <c r="L729" s="418"/>
      <c r="M729" s="420"/>
    </row>
    <row r="730" spans="1:13" x14ac:dyDescent="0.25">
      <c r="A730" s="418"/>
      <c r="B730" s="463">
        <v>42227</v>
      </c>
      <c r="C730" s="418">
        <v>200</v>
      </c>
      <c r="D730" s="419">
        <v>18.399999999999999</v>
      </c>
      <c r="E730" s="420">
        <v>0</v>
      </c>
      <c r="F730" s="420">
        <f t="shared" si="126"/>
        <v>3679.9999999999995</v>
      </c>
      <c r="G730" s="417">
        <v>42313</v>
      </c>
      <c r="H730" s="434">
        <v>3000</v>
      </c>
      <c r="I730" s="419">
        <v>19.059999999999999</v>
      </c>
      <c r="J730" s="420">
        <v>1.05</v>
      </c>
      <c r="K730" s="420">
        <f t="shared" si="127"/>
        <v>57178.94999999999</v>
      </c>
      <c r="L730" s="418"/>
      <c r="M730" s="420"/>
    </row>
    <row r="731" spans="1:13" x14ac:dyDescent="0.25">
      <c r="A731" s="418"/>
      <c r="B731" s="463">
        <v>42227</v>
      </c>
      <c r="C731" s="418">
        <v>200</v>
      </c>
      <c r="D731" s="419">
        <v>19.55</v>
      </c>
      <c r="E731" s="420">
        <v>0</v>
      </c>
      <c r="F731" s="420">
        <f t="shared" si="126"/>
        <v>3910</v>
      </c>
      <c r="G731" s="417">
        <v>42324</v>
      </c>
      <c r="H731" s="434">
        <v>2500</v>
      </c>
      <c r="I731" s="419">
        <v>18.8</v>
      </c>
      <c r="J731" s="420">
        <v>0.86</v>
      </c>
      <c r="K731" s="420">
        <f t="shared" si="127"/>
        <v>46999.14</v>
      </c>
      <c r="L731" s="420"/>
      <c r="M731" s="420"/>
    </row>
    <row r="732" spans="1:13" x14ac:dyDescent="0.25">
      <c r="A732" s="418"/>
      <c r="B732" s="463">
        <v>42234</v>
      </c>
      <c r="C732" s="418">
        <v>40</v>
      </c>
      <c r="D732" s="419">
        <v>18.149999999999999</v>
      </c>
      <c r="E732" s="420">
        <v>0</v>
      </c>
      <c r="F732" s="420">
        <f t="shared" si="126"/>
        <v>726</v>
      </c>
      <c r="G732" s="417">
        <v>42335</v>
      </c>
      <c r="H732" s="434">
        <v>3078</v>
      </c>
      <c r="I732" s="419">
        <v>17.649999999999999</v>
      </c>
      <c r="J732" s="420">
        <v>1</v>
      </c>
      <c r="K732" s="420">
        <f t="shared" si="127"/>
        <v>54325.7</v>
      </c>
      <c r="L732" s="418"/>
      <c r="M732" s="420"/>
    </row>
    <row r="733" spans="1:13" x14ac:dyDescent="0.25">
      <c r="A733" s="418"/>
      <c r="B733" s="463">
        <v>42234</v>
      </c>
      <c r="C733" s="418">
        <v>100</v>
      </c>
      <c r="D733" s="419">
        <v>18</v>
      </c>
      <c r="E733" s="420">
        <v>0</v>
      </c>
      <c r="F733" s="420">
        <f t="shared" si="126"/>
        <v>1800</v>
      </c>
      <c r="G733" s="417">
        <v>42347</v>
      </c>
      <c r="H733" s="434">
        <v>500</v>
      </c>
      <c r="I733" s="419">
        <v>16.149999999999999</v>
      </c>
      <c r="J733" s="420">
        <v>0.15</v>
      </c>
      <c r="K733" s="420">
        <f t="shared" si="127"/>
        <v>8074.8499999999995</v>
      </c>
      <c r="L733" s="418"/>
      <c r="M733" s="420"/>
    </row>
    <row r="734" spans="1:13" x14ac:dyDescent="0.25">
      <c r="A734" s="418"/>
      <c r="B734" s="463">
        <v>42235</v>
      </c>
      <c r="C734" s="418">
        <v>100</v>
      </c>
      <c r="D734" s="419">
        <v>17.78</v>
      </c>
      <c r="E734" s="420">
        <v>0</v>
      </c>
      <c r="F734" s="420">
        <f t="shared" si="126"/>
        <v>1778</v>
      </c>
      <c r="G734" s="417">
        <v>42353</v>
      </c>
      <c r="H734" s="434">
        <v>600</v>
      </c>
      <c r="I734" s="419">
        <v>14.95</v>
      </c>
      <c r="J734" s="420">
        <v>0.17</v>
      </c>
      <c r="K734" s="420">
        <f t="shared" si="127"/>
        <v>8969.83</v>
      </c>
      <c r="L734" s="418"/>
      <c r="M734" s="420"/>
    </row>
    <row r="735" spans="1:13" x14ac:dyDescent="0.25">
      <c r="A735" s="418"/>
      <c r="B735" s="463">
        <v>42235</v>
      </c>
      <c r="C735" s="418">
        <v>100</v>
      </c>
      <c r="D735" s="419">
        <v>17.68</v>
      </c>
      <c r="E735" s="420">
        <v>0</v>
      </c>
      <c r="F735" s="420">
        <f t="shared" si="126"/>
        <v>1768</v>
      </c>
      <c r="G735" s="417">
        <v>42354</v>
      </c>
      <c r="H735" s="434">
        <v>500</v>
      </c>
      <c r="I735" s="419">
        <v>14.32</v>
      </c>
      <c r="J735" s="420">
        <v>0.13</v>
      </c>
      <c r="K735" s="420">
        <f t="shared" si="127"/>
        <v>7159.87</v>
      </c>
      <c r="L735" s="418"/>
      <c r="M735" s="420"/>
    </row>
    <row r="736" spans="1:13" x14ac:dyDescent="0.25">
      <c r="A736" s="418"/>
      <c r="B736" s="463">
        <v>42240</v>
      </c>
      <c r="C736" s="418">
        <v>100</v>
      </c>
      <c r="D736" s="419">
        <v>16.649999999999999</v>
      </c>
      <c r="E736" s="420">
        <v>0</v>
      </c>
      <c r="F736" s="420">
        <f t="shared" si="126"/>
        <v>1664.9999999999998</v>
      </c>
      <c r="G736" s="417">
        <v>42361</v>
      </c>
      <c r="H736" s="434">
        <v>500</v>
      </c>
      <c r="I736" s="419">
        <v>12.83</v>
      </c>
      <c r="J736" s="420">
        <v>0.12</v>
      </c>
      <c r="K736" s="420">
        <f t="shared" si="127"/>
        <v>6414.88</v>
      </c>
      <c r="L736" s="418"/>
      <c r="M736" s="420"/>
    </row>
    <row r="737" spans="1:13" x14ac:dyDescent="0.25">
      <c r="A737" s="418"/>
      <c r="B737" s="463">
        <v>42240</v>
      </c>
      <c r="C737" s="418">
        <v>100</v>
      </c>
      <c r="D737" s="419">
        <v>16.100000000000001</v>
      </c>
      <c r="E737" s="420">
        <v>0</v>
      </c>
      <c r="F737" s="420">
        <f t="shared" si="126"/>
        <v>1610.0000000000002</v>
      </c>
      <c r="G737" s="417">
        <v>42362</v>
      </c>
      <c r="H737" s="434">
        <v>1222</v>
      </c>
      <c r="I737" s="419">
        <v>12.75</v>
      </c>
      <c r="J737" s="420">
        <v>0.28999999999999998</v>
      </c>
      <c r="K737" s="420">
        <f t="shared" si="127"/>
        <v>15580.21</v>
      </c>
      <c r="L737" s="418"/>
      <c r="M737" s="420"/>
    </row>
    <row r="738" spans="1:13" x14ac:dyDescent="0.25">
      <c r="A738" s="418"/>
      <c r="B738" s="463">
        <v>42257</v>
      </c>
      <c r="C738" s="418">
        <v>1500</v>
      </c>
      <c r="D738" s="419">
        <v>16.350000000000001</v>
      </c>
      <c r="E738" s="420">
        <v>0</v>
      </c>
      <c r="F738" s="420">
        <f t="shared" si="126"/>
        <v>24525.000000000004</v>
      </c>
      <c r="G738" s="417">
        <v>42367</v>
      </c>
      <c r="H738" s="434">
        <v>1000</v>
      </c>
      <c r="I738" s="419">
        <v>13.15</v>
      </c>
      <c r="J738" s="420">
        <v>0.24</v>
      </c>
      <c r="K738" s="420">
        <f t="shared" si="127"/>
        <v>13149.76</v>
      </c>
      <c r="L738" s="418"/>
      <c r="M738" s="420"/>
    </row>
    <row r="739" spans="1:13" x14ac:dyDescent="0.25">
      <c r="A739" s="418"/>
      <c r="B739" s="463">
        <v>42258</v>
      </c>
      <c r="C739" s="418">
        <v>100</v>
      </c>
      <c r="D739" s="419">
        <v>16.100000000000001</v>
      </c>
      <c r="E739" s="420">
        <v>0</v>
      </c>
      <c r="F739" s="420">
        <f t="shared" si="126"/>
        <v>1610.0000000000002</v>
      </c>
      <c r="G739" s="417">
        <v>42367</v>
      </c>
      <c r="H739" s="434">
        <v>2178</v>
      </c>
      <c r="I739" s="419">
        <v>13.75</v>
      </c>
      <c r="J739" s="420">
        <v>0.55000000000000004</v>
      </c>
      <c r="K739" s="420">
        <f>H739*I739-J739</f>
        <v>29946.95</v>
      </c>
      <c r="L739" s="418"/>
      <c r="M739" s="420"/>
    </row>
    <row r="740" spans="1:13" x14ac:dyDescent="0.25">
      <c r="A740" s="418"/>
      <c r="B740" s="463">
        <v>42261</v>
      </c>
      <c r="C740" s="418">
        <v>1000</v>
      </c>
      <c r="D740" s="419">
        <v>15.416</v>
      </c>
      <c r="E740" s="420">
        <v>0</v>
      </c>
      <c r="F740" s="420">
        <f t="shared" si="126"/>
        <v>15416</v>
      </c>
      <c r="G740" s="417">
        <v>42010</v>
      </c>
      <c r="H740" s="434">
        <v>1000</v>
      </c>
      <c r="I740" s="419">
        <v>12.63</v>
      </c>
      <c r="J740" s="420">
        <v>0.23</v>
      </c>
      <c r="K740" s="420">
        <f>H740*I740-J740</f>
        <v>12629.77</v>
      </c>
      <c r="L740" s="418"/>
      <c r="M740" s="420"/>
    </row>
    <row r="741" spans="1:13" x14ac:dyDescent="0.25">
      <c r="A741" s="418"/>
      <c r="B741" s="463">
        <v>42261</v>
      </c>
      <c r="C741" s="418">
        <v>1000</v>
      </c>
      <c r="D741" s="419">
        <v>15.1</v>
      </c>
      <c r="E741" s="420">
        <v>0</v>
      </c>
      <c r="F741" s="420">
        <f t="shared" si="126"/>
        <v>15100</v>
      </c>
      <c r="G741" s="506">
        <v>42374</v>
      </c>
      <c r="H741" s="434">
        <v>2000</v>
      </c>
      <c r="I741" s="419">
        <v>12.81</v>
      </c>
      <c r="J741" s="420">
        <v>0.47</v>
      </c>
      <c r="K741" s="420">
        <f t="shared" ref="K741:K753" si="128">H741*I741-J741</f>
        <v>25619.53</v>
      </c>
      <c r="L741" s="418"/>
      <c r="M741" s="420"/>
    </row>
    <row r="742" spans="1:13" x14ac:dyDescent="0.25">
      <c r="A742" s="418"/>
      <c r="B742" s="463">
        <v>42261</v>
      </c>
      <c r="C742" s="418">
        <v>200</v>
      </c>
      <c r="D742" s="419">
        <v>14.87</v>
      </c>
      <c r="E742" s="420">
        <v>0</v>
      </c>
      <c r="F742" s="420">
        <f t="shared" si="126"/>
        <v>2974</v>
      </c>
      <c r="G742" s="417">
        <v>42374</v>
      </c>
      <c r="H742" s="434">
        <v>1000</v>
      </c>
      <c r="I742" s="419">
        <v>12.82</v>
      </c>
      <c r="J742" s="420">
        <v>0.24</v>
      </c>
      <c r="K742" s="420">
        <f t="shared" si="128"/>
        <v>12819.76</v>
      </c>
      <c r="L742" s="418"/>
      <c r="M742" s="420"/>
    </row>
    <row r="743" spans="1:13" x14ac:dyDescent="0.25">
      <c r="A743" s="418"/>
      <c r="B743" s="463">
        <v>42261</v>
      </c>
      <c r="C743" s="418">
        <v>300</v>
      </c>
      <c r="D743" s="419">
        <v>14.87</v>
      </c>
      <c r="E743" s="420">
        <v>0</v>
      </c>
      <c r="F743" s="420">
        <f t="shared" si="126"/>
        <v>4461</v>
      </c>
      <c r="G743" s="417">
        <v>42398</v>
      </c>
      <c r="H743" s="434">
        <v>400</v>
      </c>
      <c r="I743" s="419">
        <v>9.5500000000000007</v>
      </c>
      <c r="J743" s="420">
        <v>7.0000000000000007E-2</v>
      </c>
      <c r="K743" s="420">
        <f t="shared" si="128"/>
        <v>3819.9300000000003</v>
      </c>
      <c r="L743" s="418"/>
      <c r="M743" s="420"/>
    </row>
    <row r="744" spans="1:13" x14ac:dyDescent="0.25">
      <c r="A744" s="418"/>
      <c r="B744" s="463">
        <v>42270</v>
      </c>
      <c r="C744" s="418">
        <v>478</v>
      </c>
      <c r="D744" s="419">
        <v>15.85</v>
      </c>
      <c r="E744" s="420">
        <v>0</v>
      </c>
      <c r="F744" s="420">
        <f t="shared" si="126"/>
        <v>7576.3</v>
      </c>
      <c r="G744" s="417">
        <v>42411</v>
      </c>
      <c r="H744" s="434">
        <v>500</v>
      </c>
      <c r="I744" s="419">
        <v>6.97</v>
      </c>
      <c r="J744" s="420">
        <v>0.08</v>
      </c>
      <c r="K744" s="420">
        <f t="shared" si="128"/>
        <v>3484.92</v>
      </c>
      <c r="L744" s="418"/>
      <c r="M744" s="420"/>
    </row>
    <row r="745" spans="1:13" x14ac:dyDescent="0.25">
      <c r="A745" s="418"/>
      <c r="B745" s="463">
        <v>42292</v>
      </c>
      <c r="C745" s="418">
        <v>500</v>
      </c>
      <c r="D745" s="419">
        <v>18.55</v>
      </c>
      <c r="E745" s="420">
        <v>0</v>
      </c>
      <c r="F745" s="420">
        <f t="shared" si="126"/>
        <v>9275</v>
      </c>
      <c r="G745" s="417">
        <v>42412</v>
      </c>
      <c r="H745" s="434">
        <v>200</v>
      </c>
      <c r="I745" s="419">
        <v>7.45</v>
      </c>
      <c r="J745" s="420">
        <v>0.03</v>
      </c>
      <c r="K745" s="420">
        <f t="shared" si="128"/>
        <v>1489.97</v>
      </c>
      <c r="L745" s="418"/>
      <c r="M745" s="420"/>
    </row>
    <row r="746" spans="1:13" x14ac:dyDescent="0.25">
      <c r="A746" s="418"/>
      <c r="B746" s="463">
        <v>42299</v>
      </c>
      <c r="C746" s="418">
        <v>500</v>
      </c>
      <c r="D746" s="419">
        <v>18.55</v>
      </c>
      <c r="E746" s="420">
        <v>0</v>
      </c>
      <c r="F746" s="420">
        <f t="shared" si="126"/>
        <v>9275</v>
      </c>
      <c r="G746" s="417">
        <v>42416</v>
      </c>
      <c r="H746" s="434">
        <v>500</v>
      </c>
      <c r="I746" s="419">
        <v>7.75</v>
      </c>
      <c r="J746" s="420">
        <v>0.08</v>
      </c>
      <c r="K746" s="420">
        <f t="shared" si="128"/>
        <v>3874.92</v>
      </c>
      <c r="L746" s="418"/>
      <c r="M746" s="420"/>
    </row>
    <row r="747" spans="1:13" x14ac:dyDescent="0.25">
      <c r="A747" s="418"/>
      <c r="B747" s="463">
        <v>42299</v>
      </c>
      <c r="C747" s="418">
        <v>500</v>
      </c>
      <c r="D747" s="419">
        <v>18.28</v>
      </c>
      <c r="E747" s="420">
        <v>0</v>
      </c>
      <c r="F747" s="420">
        <f t="shared" si="126"/>
        <v>9140</v>
      </c>
      <c r="G747" s="417">
        <v>42422</v>
      </c>
      <c r="H747" s="434">
        <v>2500</v>
      </c>
      <c r="I747" s="419">
        <v>7.47</v>
      </c>
      <c r="J747" s="420">
        <v>0.41</v>
      </c>
      <c r="K747" s="420">
        <f t="shared" si="128"/>
        <v>18674.59</v>
      </c>
      <c r="L747" s="418"/>
      <c r="M747" s="420"/>
    </row>
    <row r="748" spans="1:13" x14ac:dyDescent="0.25">
      <c r="A748" s="418"/>
      <c r="B748" s="463">
        <v>42299</v>
      </c>
      <c r="C748" s="418">
        <v>1000</v>
      </c>
      <c r="D748" s="419">
        <v>18.100000000000001</v>
      </c>
      <c r="E748" s="420">
        <v>0</v>
      </c>
      <c r="F748" s="420">
        <f t="shared" si="126"/>
        <v>18100</v>
      </c>
      <c r="G748" s="417">
        <v>42422</v>
      </c>
      <c r="H748" s="434">
        <v>1000</v>
      </c>
      <c r="I748" s="419">
        <v>7.49</v>
      </c>
      <c r="J748" s="420">
        <v>0.16</v>
      </c>
      <c r="K748" s="420">
        <f t="shared" si="128"/>
        <v>7489.84</v>
      </c>
      <c r="L748" s="418"/>
      <c r="M748" s="420"/>
    </row>
    <row r="749" spans="1:13" x14ac:dyDescent="0.25">
      <c r="A749" s="418"/>
      <c r="B749" s="521">
        <v>42306</v>
      </c>
      <c r="C749" s="418">
        <v>660</v>
      </c>
      <c r="D749" s="419">
        <v>17.8</v>
      </c>
      <c r="E749" s="420">
        <v>0</v>
      </c>
      <c r="F749" s="420">
        <f t="shared" si="126"/>
        <v>11748</v>
      </c>
      <c r="G749" s="417">
        <v>42426</v>
      </c>
      <c r="H749" s="434">
        <v>900</v>
      </c>
      <c r="I749" s="419">
        <v>7.7</v>
      </c>
      <c r="J749" s="420">
        <v>0.15</v>
      </c>
      <c r="K749" s="420">
        <f t="shared" si="128"/>
        <v>6929.85</v>
      </c>
      <c r="L749" s="418"/>
      <c r="M749" s="420"/>
    </row>
    <row r="750" spans="1:13" ht="30" x14ac:dyDescent="0.25">
      <c r="A750" s="418"/>
      <c r="B750" s="521"/>
      <c r="C750" s="418">
        <v>340</v>
      </c>
      <c r="D750" s="419">
        <v>17.8</v>
      </c>
      <c r="E750" s="420">
        <v>0</v>
      </c>
      <c r="F750" s="420">
        <f t="shared" si="126"/>
        <v>6052</v>
      </c>
      <c r="G750" s="524" t="s">
        <v>178</v>
      </c>
      <c r="H750" s="434">
        <v>500</v>
      </c>
      <c r="I750" s="419">
        <v>7.73</v>
      </c>
      <c r="J750" s="420">
        <v>0.08</v>
      </c>
      <c r="K750" s="420">
        <f t="shared" si="128"/>
        <v>3864.92</v>
      </c>
      <c r="L750" s="418"/>
      <c r="M750" s="420"/>
    </row>
    <row r="751" spans="1:13" x14ac:dyDescent="0.25">
      <c r="A751" s="418"/>
      <c r="B751" s="463">
        <v>42312</v>
      </c>
      <c r="C751" s="507">
        <v>500</v>
      </c>
      <c r="D751" s="504">
        <v>17.559999999999999</v>
      </c>
      <c r="E751" s="505">
        <v>6.95</v>
      </c>
      <c r="F751" s="505">
        <f t="shared" si="126"/>
        <v>8786.9500000000007</v>
      </c>
      <c r="G751" s="524"/>
      <c r="H751" s="434">
        <v>500</v>
      </c>
      <c r="I751" s="419">
        <v>7.96</v>
      </c>
      <c r="J751" s="420">
        <v>0.09</v>
      </c>
      <c r="K751" s="420">
        <f t="shared" si="128"/>
        <v>3979.91</v>
      </c>
      <c r="L751" s="418"/>
      <c r="M751" s="420"/>
    </row>
    <row r="752" spans="1:13" x14ac:dyDescent="0.25">
      <c r="A752" s="418"/>
      <c r="B752" s="463">
        <v>42313</v>
      </c>
      <c r="C752" s="418">
        <v>3000</v>
      </c>
      <c r="D752" s="419">
        <v>19.05</v>
      </c>
      <c r="E752" s="420">
        <v>0</v>
      </c>
      <c r="F752" s="420">
        <f t="shared" si="126"/>
        <v>57150</v>
      </c>
      <c r="G752" s="524"/>
      <c r="H752" s="434">
        <v>500</v>
      </c>
      <c r="I752" s="419">
        <v>8.0299999999999994</v>
      </c>
      <c r="J752" s="420">
        <v>0.09</v>
      </c>
      <c r="K752" s="420">
        <f t="shared" si="128"/>
        <v>4014.9099999999994</v>
      </c>
      <c r="L752" s="418"/>
      <c r="M752" s="419"/>
    </row>
    <row r="753" spans="1:13" x14ac:dyDescent="0.25">
      <c r="A753" s="418"/>
      <c r="B753" s="463">
        <v>42320</v>
      </c>
      <c r="C753" s="418">
        <v>500</v>
      </c>
      <c r="D753" s="419">
        <v>18.079999999999998</v>
      </c>
      <c r="E753" s="420">
        <v>0</v>
      </c>
      <c r="F753" s="420">
        <f t="shared" si="126"/>
        <v>9040</v>
      </c>
      <c r="G753" s="524"/>
      <c r="H753" s="434">
        <v>1500</v>
      </c>
      <c r="I753" s="419">
        <v>8.1</v>
      </c>
      <c r="J753" s="420">
        <v>0.26</v>
      </c>
      <c r="K753" s="420">
        <f t="shared" si="128"/>
        <v>12149.74</v>
      </c>
      <c r="L753" s="418"/>
      <c r="M753" s="420"/>
    </row>
    <row r="754" spans="1:13" x14ac:dyDescent="0.25">
      <c r="A754" s="418"/>
      <c r="B754" s="463">
        <v>42320</v>
      </c>
      <c r="C754" s="418">
        <v>1000</v>
      </c>
      <c r="D754" s="419">
        <v>18.05</v>
      </c>
      <c r="E754" s="420">
        <v>0</v>
      </c>
      <c r="F754" s="420">
        <f t="shared" si="126"/>
        <v>18050</v>
      </c>
      <c r="G754" s="417">
        <v>42429</v>
      </c>
      <c r="H754" s="434">
        <v>1000</v>
      </c>
      <c r="I754" s="419">
        <v>8.5399999999999991</v>
      </c>
      <c r="J754" s="420">
        <v>0.19</v>
      </c>
      <c r="K754" s="420">
        <f>H754*I754-J754</f>
        <v>8539.81</v>
      </c>
      <c r="L754" s="418"/>
      <c r="M754" s="508"/>
    </row>
    <row r="755" spans="1:13" x14ac:dyDescent="0.25">
      <c r="A755" s="418"/>
      <c r="B755" s="463">
        <v>42320</v>
      </c>
      <c r="C755" s="418">
        <v>1000</v>
      </c>
      <c r="D755" s="419">
        <v>17.82</v>
      </c>
      <c r="E755" s="420">
        <v>0</v>
      </c>
      <c r="F755" s="420">
        <f t="shared" si="126"/>
        <v>17820</v>
      </c>
      <c r="G755" s="417">
        <v>42429</v>
      </c>
      <c r="H755" s="434">
        <v>500</v>
      </c>
      <c r="I755" s="419">
        <v>7.95</v>
      </c>
      <c r="J755" s="420">
        <v>0.09</v>
      </c>
      <c r="K755" s="420">
        <f>H755*I755-J755</f>
        <v>3974.91</v>
      </c>
      <c r="L755" s="418"/>
      <c r="M755" s="420"/>
    </row>
    <row r="756" spans="1:13" x14ac:dyDescent="0.25">
      <c r="A756" s="418"/>
      <c r="B756" s="463">
        <v>42328</v>
      </c>
      <c r="C756" s="418">
        <v>3078</v>
      </c>
      <c r="D756" s="419">
        <v>17.47</v>
      </c>
      <c r="E756" s="420">
        <v>0</v>
      </c>
      <c r="F756" s="420">
        <f t="shared" si="126"/>
        <v>53772.659999999996</v>
      </c>
      <c r="G756" s="417">
        <v>42429</v>
      </c>
      <c r="H756" s="434">
        <v>500</v>
      </c>
      <c r="I756" s="419">
        <v>7.97</v>
      </c>
      <c r="J756" s="420">
        <v>0.09</v>
      </c>
      <c r="K756" s="420">
        <f t="shared" ref="K756:K815" si="129">H756*I756-J756</f>
        <v>3984.91</v>
      </c>
      <c r="L756" s="418"/>
      <c r="M756" s="420"/>
    </row>
    <row r="757" spans="1:13" x14ac:dyDescent="0.25">
      <c r="A757" s="418"/>
      <c r="B757" s="463">
        <v>42340</v>
      </c>
      <c r="C757" s="418">
        <v>3078</v>
      </c>
      <c r="D757" s="419">
        <v>17.739999999999998</v>
      </c>
      <c r="E757" s="420">
        <v>0</v>
      </c>
      <c r="F757" s="420">
        <f t="shared" si="126"/>
        <v>54603.719999999994</v>
      </c>
      <c r="G757" s="417">
        <v>42430</v>
      </c>
      <c r="H757" s="434">
        <v>500</v>
      </c>
      <c r="I757" s="419">
        <v>7.85</v>
      </c>
      <c r="J757" s="420">
        <v>0.09</v>
      </c>
      <c r="K757" s="420">
        <f t="shared" si="129"/>
        <v>3924.91</v>
      </c>
      <c r="L757" s="418"/>
      <c r="M757" s="420"/>
    </row>
    <row r="758" spans="1:13" x14ac:dyDescent="0.25">
      <c r="A758" s="418"/>
      <c r="B758" s="463">
        <v>42340</v>
      </c>
      <c r="C758" s="418">
        <v>500</v>
      </c>
      <c r="D758" s="419">
        <v>17.5</v>
      </c>
      <c r="E758" s="420">
        <v>0</v>
      </c>
      <c r="F758" s="420">
        <f t="shared" si="126"/>
        <v>8750</v>
      </c>
      <c r="G758" s="417">
        <v>42430</v>
      </c>
      <c r="H758" s="434">
        <v>500</v>
      </c>
      <c r="I758" s="419">
        <v>8.0299999999999994</v>
      </c>
      <c r="J758" s="420">
        <v>0.09</v>
      </c>
      <c r="K758" s="420">
        <f t="shared" si="129"/>
        <v>4014.9099999999994</v>
      </c>
      <c r="L758" s="420"/>
      <c r="M758" s="420"/>
    </row>
    <row r="759" spans="1:13" x14ac:dyDescent="0.25">
      <c r="A759" s="418"/>
      <c r="B759" s="463">
        <v>42345</v>
      </c>
      <c r="C759" s="418">
        <v>100</v>
      </c>
      <c r="D759" s="419">
        <v>16.7</v>
      </c>
      <c r="E759" s="420">
        <v>0</v>
      </c>
      <c r="F759" s="420">
        <f t="shared" si="126"/>
        <v>1670</v>
      </c>
      <c r="G759" s="417">
        <v>42431</v>
      </c>
      <c r="H759" s="434">
        <v>500</v>
      </c>
      <c r="I759" s="419">
        <v>8.3800000000000008</v>
      </c>
      <c r="J759" s="420">
        <v>0.09</v>
      </c>
      <c r="K759" s="420">
        <f t="shared" si="129"/>
        <v>4189.91</v>
      </c>
      <c r="L759" s="420"/>
      <c r="M759" s="420"/>
    </row>
    <row r="760" spans="1:13" x14ac:dyDescent="0.25">
      <c r="A760" s="418"/>
      <c r="B760" s="463">
        <v>42345</v>
      </c>
      <c r="C760" s="418">
        <v>500</v>
      </c>
      <c r="D760" s="419">
        <v>16.850000000000001</v>
      </c>
      <c r="E760" s="420">
        <v>0</v>
      </c>
      <c r="F760" s="420">
        <f t="shared" si="126"/>
        <v>8425</v>
      </c>
      <c r="G760" s="417">
        <v>42431</v>
      </c>
      <c r="H760" s="434">
        <v>500</v>
      </c>
      <c r="I760" s="419">
        <v>8.58</v>
      </c>
      <c r="J760" s="420">
        <v>0.09</v>
      </c>
      <c r="K760" s="420">
        <f t="shared" si="129"/>
        <v>4289.91</v>
      </c>
      <c r="L760" s="418"/>
      <c r="M760" s="420"/>
    </row>
    <row r="761" spans="1:13" ht="30" x14ac:dyDescent="0.25">
      <c r="A761" s="418"/>
      <c r="B761" s="463">
        <v>42347</v>
      </c>
      <c r="C761" s="418">
        <v>500</v>
      </c>
      <c r="D761" s="419">
        <v>15.84</v>
      </c>
      <c r="E761" s="420">
        <v>0</v>
      </c>
      <c r="F761" s="420">
        <f t="shared" si="126"/>
        <v>7920</v>
      </c>
      <c r="G761" s="523" t="s">
        <v>180</v>
      </c>
      <c r="H761" s="434">
        <v>400</v>
      </c>
      <c r="I761" s="419">
        <v>9.09</v>
      </c>
      <c r="J761" s="420">
        <v>0.1</v>
      </c>
      <c r="K761" s="420">
        <f t="shared" si="129"/>
        <v>3635.9</v>
      </c>
      <c r="L761" s="418"/>
      <c r="M761" s="420"/>
    </row>
    <row r="762" spans="1:13" x14ac:dyDescent="0.25">
      <c r="A762" s="418"/>
      <c r="B762" s="463">
        <v>42348</v>
      </c>
      <c r="C762" s="418">
        <v>500</v>
      </c>
      <c r="D762" s="419">
        <v>14.78</v>
      </c>
      <c r="E762" s="420">
        <v>0</v>
      </c>
      <c r="F762" s="420">
        <f t="shared" si="126"/>
        <v>7390</v>
      </c>
      <c r="G762" s="523"/>
      <c r="H762" s="434">
        <v>100</v>
      </c>
      <c r="I762" s="419">
        <v>9.09</v>
      </c>
      <c r="J762" s="420">
        <v>0</v>
      </c>
      <c r="K762" s="420">
        <f t="shared" si="129"/>
        <v>909</v>
      </c>
      <c r="L762" s="418"/>
      <c r="M762" s="420"/>
    </row>
    <row r="763" spans="1:13" x14ac:dyDescent="0.25">
      <c r="A763" s="418"/>
      <c r="B763" s="463">
        <v>42352</v>
      </c>
      <c r="C763" s="418">
        <v>100</v>
      </c>
      <c r="D763" s="419">
        <v>14.57</v>
      </c>
      <c r="E763" s="420">
        <v>0</v>
      </c>
      <c r="F763" s="420">
        <f t="shared" si="126"/>
        <v>1457</v>
      </c>
      <c r="G763" s="523"/>
      <c r="H763" s="434">
        <v>500</v>
      </c>
      <c r="I763" s="419">
        <v>8.81</v>
      </c>
      <c r="J763" s="420">
        <v>0.1</v>
      </c>
      <c r="K763" s="420">
        <f t="shared" si="129"/>
        <v>4404.8999999999996</v>
      </c>
      <c r="L763" s="418"/>
      <c r="M763" s="420"/>
    </row>
    <row r="764" spans="1:13" x14ac:dyDescent="0.25">
      <c r="A764" s="418"/>
      <c r="B764" s="463">
        <v>42355</v>
      </c>
      <c r="C764" s="418">
        <v>500</v>
      </c>
      <c r="D764" s="419">
        <v>13.89</v>
      </c>
      <c r="E764" s="420">
        <v>0</v>
      </c>
      <c r="F764" s="420">
        <f t="shared" si="126"/>
        <v>6945</v>
      </c>
      <c r="G764" s="417">
        <v>42432</v>
      </c>
      <c r="H764" s="434">
        <v>600</v>
      </c>
      <c r="I764" s="419">
        <v>9.65</v>
      </c>
      <c r="J764" s="420">
        <v>0.13</v>
      </c>
      <c r="K764" s="420">
        <f t="shared" si="129"/>
        <v>5789.87</v>
      </c>
      <c r="L764" s="418"/>
      <c r="M764" s="420"/>
    </row>
    <row r="765" spans="1:13" x14ac:dyDescent="0.25">
      <c r="A765" s="418"/>
      <c r="B765" s="463">
        <v>42360</v>
      </c>
      <c r="C765" s="418">
        <v>500</v>
      </c>
      <c r="D765" s="419">
        <v>12.95</v>
      </c>
      <c r="E765" s="420">
        <v>0</v>
      </c>
      <c r="F765" s="420">
        <f t="shared" si="126"/>
        <v>6475</v>
      </c>
      <c r="G765" s="417">
        <v>42433</v>
      </c>
      <c r="H765" s="434">
        <v>600</v>
      </c>
      <c r="I765" s="419">
        <v>10.45</v>
      </c>
      <c r="J765" s="420">
        <v>0.14000000000000001</v>
      </c>
      <c r="K765" s="420">
        <f t="shared" si="129"/>
        <v>6269.86</v>
      </c>
      <c r="L765" s="418"/>
      <c r="M765" s="420"/>
    </row>
    <row r="766" spans="1:13" x14ac:dyDescent="0.25">
      <c r="A766" s="418"/>
      <c r="B766" s="463">
        <v>42361</v>
      </c>
      <c r="C766" s="418">
        <v>500</v>
      </c>
      <c r="D766" s="419">
        <v>12.75</v>
      </c>
      <c r="E766" s="420">
        <v>0</v>
      </c>
      <c r="F766" s="420">
        <f t="shared" si="126"/>
        <v>6375</v>
      </c>
      <c r="G766" s="417">
        <v>42440</v>
      </c>
      <c r="H766" s="434">
        <v>400</v>
      </c>
      <c r="I766" s="419">
        <v>11.25</v>
      </c>
      <c r="J766" s="420">
        <v>0.1</v>
      </c>
      <c r="K766" s="420">
        <f t="shared" si="129"/>
        <v>4499.8999999999996</v>
      </c>
      <c r="L766" s="418"/>
      <c r="M766" s="420"/>
    </row>
    <row r="767" spans="1:13" x14ac:dyDescent="0.25">
      <c r="A767" s="418"/>
      <c r="B767" s="463">
        <v>42361</v>
      </c>
      <c r="C767" s="418">
        <v>500</v>
      </c>
      <c r="D767" s="419">
        <v>12.8</v>
      </c>
      <c r="E767" s="420">
        <v>0</v>
      </c>
      <c r="F767" s="420">
        <f t="shared" si="126"/>
        <v>6400</v>
      </c>
      <c r="G767" s="417">
        <v>42446</v>
      </c>
      <c r="H767" s="434">
        <v>1500</v>
      </c>
      <c r="I767" s="419">
        <v>11.49</v>
      </c>
      <c r="J767" s="420">
        <v>0.38</v>
      </c>
      <c r="K767" s="420">
        <f t="shared" si="129"/>
        <v>17234.62</v>
      </c>
      <c r="L767" s="418"/>
      <c r="M767" s="420"/>
    </row>
    <row r="768" spans="1:13" x14ac:dyDescent="0.25">
      <c r="A768" s="418"/>
      <c r="B768" s="463">
        <v>42361</v>
      </c>
      <c r="C768" s="418">
        <v>1000</v>
      </c>
      <c r="D768" s="419">
        <v>12.67</v>
      </c>
      <c r="E768" s="420">
        <v>0</v>
      </c>
      <c r="F768" s="420">
        <f t="shared" si="126"/>
        <v>12670</v>
      </c>
      <c r="G768" s="417">
        <v>42447</v>
      </c>
      <c r="H768" s="434">
        <v>1500</v>
      </c>
      <c r="I768" s="419">
        <v>11.44</v>
      </c>
      <c r="J768" s="420">
        <v>0.37</v>
      </c>
      <c r="K768" s="420">
        <f t="shared" si="129"/>
        <v>17159.63</v>
      </c>
      <c r="L768" s="418"/>
      <c r="M768" s="420"/>
    </row>
    <row r="769" spans="1:13" x14ac:dyDescent="0.25">
      <c r="A769" s="418"/>
      <c r="B769" s="463">
        <v>42361</v>
      </c>
      <c r="C769" s="418">
        <v>222</v>
      </c>
      <c r="D769" s="419">
        <v>12.44</v>
      </c>
      <c r="E769" s="420">
        <v>0</v>
      </c>
      <c r="F769" s="420">
        <f t="shared" si="126"/>
        <v>2761.68</v>
      </c>
      <c r="G769" s="417">
        <v>42447</v>
      </c>
      <c r="H769" s="434">
        <v>500</v>
      </c>
      <c r="I769" s="419">
        <v>11.484999999999999</v>
      </c>
      <c r="J769" s="420">
        <v>0.13</v>
      </c>
      <c r="K769" s="420">
        <f t="shared" si="129"/>
        <v>5742.37</v>
      </c>
      <c r="L769" s="418"/>
      <c r="M769" s="420"/>
    </row>
    <row r="770" spans="1:13" x14ac:dyDescent="0.25">
      <c r="A770" s="418"/>
      <c r="B770" s="463">
        <v>42367</v>
      </c>
      <c r="C770" s="418">
        <v>2178</v>
      </c>
      <c r="D770" s="419">
        <v>13.68</v>
      </c>
      <c r="E770" s="420">
        <v>0</v>
      </c>
      <c r="F770" s="420">
        <f t="shared" si="126"/>
        <v>29795.040000000001</v>
      </c>
      <c r="G770" s="522">
        <v>42447</v>
      </c>
      <c r="H770" s="434">
        <v>650</v>
      </c>
      <c r="I770" s="419">
        <v>11.56</v>
      </c>
      <c r="J770" s="420">
        <v>0.25</v>
      </c>
      <c r="K770" s="420">
        <f t="shared" si="129"/>
        <v>7513.75</v>
      </c>
      <c r="L770" s="418"/>
      <c r="M770" s="420"/>
    </row>
    <row r="771" spans="1:13" x14ac:dyDescent="0.25">
      <c r="A771" s="418"/>
      <c r="B771" s="463">
        <v>42369</v>
      </c>
      <c r="C771" s="418">
        <v>2500</v>
      </c>
      <c r="D771" s="419">
        <v>13.04</v>
      </c>
      <c r="E771" s="420">
        <v>0</v>
      </c>
      <c r="F771" s="420">
        <f t="shared" si="126"/>
        <v>32599.999999999996</v>
      </c>
      <c r="G771" s="522"/>
      <c r="H771" s="434">
        <v>350</v>
      </c>
      <c r="I771" s="419">
        <v>11.56</v>
      </c>
      <c r="J771" s="420">
        <v>0</v>
      </c>
      <c r="K771" s="420">
        <f t="shared" si="129"/>
        <v>4046</v>
      </c>
      <c r="L771" s="418"/>
      <c r="M771" s="420"/>
    </row>
    <row r="772" spans="1:13" x14ac:dyDescent="0.25">
      <c r="A772" s="418"/>
      <c r="B772" s="463">
        <v>42008</v>
      </c>
      <c r="C772" s="418">
        <v>2000</v>
      </c>
      <c r="D772" s="419">
        <v>13.01</v>
      </c>
      <c r="E772" s="420">
        <v>0</v>
      </c>
      <c r="F772" s="420">
        <f t="shared" si="126"/>
        <v>26020</v>
      </c>
      <c r="G772" s="417">
        <v>42447</v>
      </c>
      <c r="H772" s="434">
        <v>1000</v>
      </c>
      <c r="I772" s="419">
        <v>11.62</v>
      </c>
      <c r="J772" s="420">
        <v>0.25</v>
      </c>
      <c r="K772" s="420">
        <f t="shared" si="129"/>
        <v>11619.75</v>
      </c>
      <c r="L772" s="418"/>
      <c r="M772" s="420"/>
    </row>
    <row r="773" spans="1:13" x14ac:dyDescent="0.25">
      <c r="A773" s="418"/>
      <c r="B773" s="463">
        <v>42009</v>
      </c>
      <c r="C773" s="418">
        <v>500</v>
      </c>
      <c r="D773" s="419">
        <v>12.62</v>
      </c>
      <c r="E773" s="420">
        <v>0</v>
      </c>
      <c r="F773" s="420">
        <f t="shared" si="126"/>
        <v>6310</v>
      </c>
      <c r="G773" s="417">
        <v>42451</v>
      </c>
      <c r="H773" s="434">
        <v>1000</v>
      </c>
      <c r="I773" s="419">
        <v>11.45</v>
      </c>
      <c r="J773" s="420">
        <v>0.25</v>
      </c>
      <c r="K773" s="420">
        <f t="shared" si="129"/>
        <v>11449.75</v>
      </c>
      <c r="L773" s="418"/>
      <c r="M773" s="420"/>
    </row>
    <row r="774" spans="1:13" x14ac:dyDescent="0.25">
      <c r="A774" s="418"/>
      <c r="B774" s="463">
        <v>42009</v>
      </c>
      <c r="C774" s="418">
        <v>500</v>
      </c>
      <c r="D774" s="419">
        <v>12.45</v>
      </c>
      <c r="E774" s="420">
        <v>0</v>
      </c>
      <c r="F774" s="420">
        <f t="shared" si="126"/>
        <v>6225</v>
      </c>
      <c r="G774" s="417">
        <v>42451</v>
      </c>
      <c r="H774" s="434">
        <v>50</v>
      </c>
      <c r="I774" s="419">
        <v>11.28</v>
      </c>
      <c r="J774" s="420">
        <v>0.01</v>
      </c>
      <c r="K774" s="420">
        <f t="shared" si="129"/>
        <v>563.99</v>
      </c>
      <c r="L774" s="418"/>
      <c r="M774" s="420"/>
    </row>
    <row r="775" spans="1:13" x14ac:dyDescent="0.25">
      <c r="A775" s="418"/>
      <c r="B775" s="509">
        <v>42374</v>
      </c>
      <c r="C775" s="418">
        <v>2000</v>
      </c>
      <c r="D775" s="419">
        <v>12.73</v>
      </c>
      <c r="E775" s="420">
        <v>0</v>
      </c>
      <c r="F775" s="420">
        <f t="shared" ref="F775:F838" si="130">C775*D775+E775</f>
        <v>25460</v>
      </c>
      <c r="G775" s="417">
        <v>42459</v>
      </c>
      <c r="H775" s="434">
        <v>2000</v>
      </c>
      <c r="I775" s="419">
        <v>10.75</v>
      </c>
      <c r="J775" s="420">
        <v>0.47</v>
      </c>
      <c r="K775" s="420">
        <f t="shared" si="129"/>
        <v>21499.53</v>
      </c>
      <c r="L775" s="418"/>
      <c r="M775" s="420"/>
    </row>
    <row r="776" spans="1:13" x14ac:dyDescent="0.25">
      <c r="A776" s="418"/>
      <c r="B776" s="463">
        <v>42375</v>
      </c>
      <c r="C776" s="418">
        <v>1000</v>
      </c>
      <c r="D776" s="419">
        <v>12.5</v>
      </c>
      <c r="E776" s="420">
        <v>0</v>
      </c>
      <c r="F776" s="420">
        <f t="shared" si="130"/>
        <v>12500</v>
      </c>
      <c r="G776" s="417">
        <v>42460</v>
      </c>
      <c r="H776" s="434">
        <v>1600</v>
      </c>
      <c r="I776" s="419">
        <v>10.95</v>
      </c>
      <c r="J776" s="420">
        <v>2.88</v>
      </c>
      <c r="K776" s="420">
        <f t="shared" si="129"/>
        <v>17517.12</v>
      </c>
      <c r="L776" s="418"/>
      <c r="M776" s="420"/>
    </row>
    <row r="777" spans="1:13" x14ac:dyDescent="0.25">
      <c r="A777" s="418"/>
      <c r="B777" s="463">
        <v>42375</v>
      </c>
      <c r="C777" s="418">
        <v>1000</v>
      </c>
      <c r="D777" s="419">
        <v>11.7</v>
      </c>
      <c r="E777" s="420">
        <v>0</v>
      </c>
      <c r="F777" s="420">
        <f t="shared" si="130"/>
        <v>11700</v>
      </c>
      <c r="G777" s="417">
        <v>42461</v>
      </c>
      <c r="H777" s="434">
        <v>2000</v>
      </c>
      <c r="I777" s="419">
        <v>10.52</v>
      </c>
      <c r="J777" s="420">
        <v>0.46</v>
      </c>
      <c r="K777" s="420">
        <f t="shared" si="129"/>
        <v>21039.54</v>
      </c>
      <c r="L777" s="418"/>
      <c r="M777" s="420"/>
    </row>
    <row r="778" spans="1:13" x14ac:dyDescent="0.25">
      <c r="A778" s="418"/>
      <c r="B778" s="463">
        <v>42402</v>
      </c>
      <c r="C778" s="418">
        <v>400</v>
      </c>
      <c r="D778" s="419">
        <v>9.1</v>
      </c>
      <c r="E778" s="420">
        <v>0</v>
      </c>
      <c r="F778" s="420">
        <f t="shared" si="130"/>
        <v>3640</v>
      </c>
      <c r="G778" s="417">
        <v>42461</v>
      </c>
      <c r="H778" s="434">
        <v>2000</v>
      </c>
      <c r="I778" s="419">
        <v>10.55</v>
      </c>
      <c r="J778" s="420">
        <v>0.46</v>
      </c>
      <c r="K778" s="420">
        <f t="shared" si="129"/>
        <v>21099.54</v>
      </c>
      <c r="L778" s="418"/>
      <c r="M778" s="420"/>
    </row>
    <row r="779" spans="1:13" x14ac:dyDescent="0.25">
      <c r="A779" s="418"/>
      <c r="B779" s="463">
        <v>42411</v>
      </c>
      <c r="C779" s="418">
        <v>500</v>
      </c>
      <c r="D779" s="419">
        <v>6.835</v>
      </c>
      <c r="E779" s="420">
        <v>0</v>
      </c>
      <c r="F779" s="420">
        <f t="shared" si="130"/>
        <v>3417.5</v>
      </c>
      <c r="G779" s="417">
        <v>42465</v>
      </c>
      <c r="H779" s="434">
        <v>100</v>
      </c>
      <c r="I779" s="419">
        <v>10.75</v>
      </c>
      <c r="J779" s="420">
        <v>0.02</v>
      </c>
      <c r="K779" s="420">
        <f t="shared" si="129"/>
        <v>1074.98</v>
      </c>
      <c r="L779" s="418"/>
      <c r="M779" s="420"/>
    </row>
    <row r="780" spans="1:13" x14ac:dyDescent="0.25">
      <c r="A780" s="418"/>
      <c r="B780" s="463">
        <v>42412</v>
      </c>
      <c r="C780" s="418">
        <v>200</v>
      </c>
      <c r="D780" s="419">
        <v>7.23</v>
      </c>
      <c r="E780" s="420">
        <v>0</v>
      </c>
      <c r="F780" s="420">
        <f t="shared" si="130"/>
        <v>1446</v>
      </c>
      <c r="G780" s="417">
        <v>42468</v>
      </c>
      <c r="H780" s="434">
        <v>1000</v>
      </c>
      <c r="I780" s="419">
        <v>11.77</v>
      </c>
      <c r="J780" s="420">
        <v>0.26</v>
      </c>
      <c r="K780" s="420">
        <f t="shared" si="129"/>
        <v>11769.74</v>
      </c>
      <c r="L780" s="418"/>
      <c r="M780" s="420"/>
    </row>
    <row r="781" spans="1:13" x14ac:dyDescent="0.25">
      <c r="A781" s="418"/>
      <c r="B781" s="463">
        <v>42416</v>
      </c>
      <c r="C781" s="418">
        <v>500</v>
      </c>
      <c r="D781" s="419">
        <v>7.5</v>
      </c>
      <c r="E781" s="420">
        <v>0</v>
      </c>
      <c r="F781" s="420">
        <f t="shared" si="130"/>
        <v>3750</v>
      </c>
      <c r="G781" s="522">
        <v>42472</v>
      </c>
      <c r="H781" s="434">
        <v>420</v>
      </c>
      <c r="I781" s="419">
        <v>13.35</v>
      </c>
      <c r="J781" s="420">
        <v>0.15</v>
      </c>
      <c r="K781" s="420">
        <f t="shared" si="129"/>
        <v>5606.85</v>
      </c>
      <c r="L781" s="418"/>
      <c r="M781" s="420"/>
    </row>
    <row r="782" spans="1:13" ht="30" x14ac:dyDescent="0.25">
      <c r="A782" s="418"/>
      <c r="B782" s="525" t="s">
        <v>176</v>
      </c>
      <c r="C782" s="418">
        <v>3000</v>
      </c>
      <c r="D782" s="419">
        <v>7.55</v>
      </c>
      <c r="E782" s="420">
        <v>0</v>
      </c>
      <c r="F782" s="420">
        <f t="shared" si="130"/>
        <v>22650</v>
      </c>
      <c r="G782" s="522"/>
      <c r="H782" s="434">
        <v>80</v>
      </c>
      <c r="I782" s="419">
        <v>13.35</v>
      </c>
      <c r="J782" s="420">
        <v>0</v>
      </c>
      <c r="K782" s="420">
        <f t="shared" si="129"/>
        <v>1068</v>
      </c>
      <c r="L782" s="418"/>
      <c r="M782" s="420"/>
    </row>
    <row r="783" spans="1:13" x14ac:dyDescent="0.25">
      <c r="A783" s="418"/>
      <c r="B783" s="525"/>
      <c r="C783" s="418">
        <v>500</v>
      </c>
      <c r="D783" s="419">
        <v>6.75</v>
      </c>
      <c r="E783" s="420">
        <v>0</v>
      </c>
      <c r="F783" s="420">
        <f t="shared" si="130"/>
        <v>3375</v>
      </c>
      <c r="G783" s="417">
        <v>42472</v>
      </c>
      <c r="H783" s="434">
        <v>500</v>
      </c>
      <c r="I783" s="419">
        <v>13.15</v>
      </c>
      <c r="J783" s="420">
        <v>0.14000000000000001</v>
      </c>
      <c r="K783" s="420">
        <f t="shared" si="129"/>
        <v>6574.86</v>
      </c>
      <c r="L783" s="418"/>
      <c r="M783" s="420"/>
    </row>
    <row r="784" spans="1:13" x14ac:dyDescent="0.25">
      <c r="A784" s="418"/>
      <c r="B784" s="525"/>
      <c r="C784" s="418">
        <v>300</v>
      </c>
      <c r="D784" s="419">
        <v>6.75</v>
      </c>
      <c r="E784" s="420">
        <v>0</v>
      </c>
      <c r="F784" s="420">
        <f t="shared" si="130"/>
        <v>2025</v>
      </c>
      <c r="G784" s="417">
        <v>42472</v>
      </c>
      <c r="H784" s="434">
        <v>500</v>
      </c>
      <c r="I784" s="419">
        <v>12.92</v>
      </c>
      <c r="J784" s="420">
        <v>0.14000000000000001</v>
      </c>
      <c r="K784" s="420">
        <f t="shared" si="129"/>
        <v>6459.86</v>
      </c>
      <c r="L784" s="418"/>
      <c r="M784" s="420"/>
    </row>
    <row r="785" spans="1:13" x14ac:dyDescent="0.25">
      <c r="A785" s="418"/>
      <c r="B785" s="463">
        <v>42426</v>
      </c>
      <c r="C785" s="418">
        <v>600</v>
      </c>
      <c r="D785" s="419">
        <v>7.63</v>
      </c>
      <c r="E785" s="420">
        <v>0</v>
      </c>
      <c r="F785" s="420">
        <f t="shared" si="130"/>
        <v>4578</v>
      </c>
      <c r="G785" s="417">
        <v>42472</v>
      </c>
      <c r="H785" s="434">
        <v>500</v>
      </c>
      <c r="I785" s="419">
        <v>12.59</v>
      </c>
      <c r="J785" s="420">
        <v>0.14000000000000001</v>
      </c>
      <c r="K785" s="420">
        <f t="shared" si="129"/>
        <v>6294.86</v>
      </c>
      <c r="L785" s="418"/>
      <c r="M785" s="420"/>
    </row>
    <row r="786" spans="1:13" x14ac:dyDescent="0.25">
      <c r="A786" s="418"/>
      <c r="B786" s="463">
        <v>42426</v>
      </c>
      <c r="C786" s="418">
        <v>2000</v>
      </c>
      <c r="D786" s="419">
        <v>7.95</v>
      </c>
      <c r="E786" s="420">
        <v>0</v>
      </c>
      <c r="F786" s="420">
        <f t="shared" si="130"/>
        <v>15900</v>
      </c>
      <c r="G786" s="417">
        <v>42474</v>
      </c>
      <c r="H786" s="434">
        <v>500</v>
      </c>
      <c r="I786" s="419">
        <v>13.18</v>
      </c>
      <c r="J786" s="420">
        <v>0.14000000000000001</v>
      </c>
      <c r="K786" s="420">
        <f t="shared" si="129"/>
        <v>6589.86</v>
      </c>
      <c r="L786" s="418"/>
      <c r="M786" s="420"/>
    </row>
    <row r="787" spans="1:13" x14ac:dyDescent="0.25">
      <c r="A787" s="418"/>
      <c r="B787" s="463">
        <v>42429</v>
      </c>
      <c r="C787" s="418">
        <v>2000</v>
      </c>
      <c r="D787" s="419">
        <v>8.1999999999999993</v>
      </c>
      <c r="E787" s="420">
        <v>0</v>
      </c>
      <c r="F787" s="420">
        <f t="shared" si="130"/>
        <v>16400</v>
      </c>
      <c r="G787" s="417">
        <v>42478</v>
      </c>
      <c r="H787" s="434">
        <v>500</v>
      </c>
      <c r="I787" s="419">
        <v>13.4</v>
      </c>
      <c r="J787" s="420">
        <v>0.15</v>
      </c>
      <c r="K787" s="420">
        <f t="shared" si="129"/>
        <v>6699.85</v>
      </c>
      <c r="L787" s="418"/>
      <c r="M787" s="420"/>
    </row>
    <row r="788" spans="1:13" x14ac:dyDescent="0.25">
      <c r="A788" s="420"/>
      <c r="B788" s="463">
        <v>42429</v>
      </c>
      <c r="C788" s="418">
        <v>500</v>
      </c>
      <c r="D788" s="419">
        <v>7.88</v>
      </c>
      <c r="E788" s="420">
        <v>0</v>
      </c>
      <c r="F788" s="420">
        <f t="shared" si="130"/>
        <v>3940</v>
      </c>
      <c r="G788" s="417">
        <v>42486</v>
      </c>
      <c r="H788" s="434">
        <v>500</v>
      </c>
      <c r="I788" s="419">
        <v>14.35</v>
      </c>
      <c r="J788" s="420">
        <v>0.16</v>
      </c>
      <c r="K788" s="420">
        <f t="shared" si="129"/>
        <v>7174.84</v>
      </c>
      <c r="L788" s="418"/>
      <c r="M788" s="420"/>
    </row>
    <row r="789" spans="1:13" x14ac:dyDescent="0.25">
      <c r="A789" s="418"/>
      <c r="B789" s="463">
        <v>42430</v>
      </c>
      <c r="C789" s="418">
        <v>1000</v>
      </c>
      <c r="D789" s="419">
        <v>7.77</v>
      </c>
      <c r="E789" s="420">
        <v>0</v>
      </c>
      <c r="F789" s="420">
        <f t="shared" si="130"/>
        <v>7770</v>
      </c>
      <c r="G789" s="417">
        <v>42487</v>
      </c>
      <c r="H789" s="434">
        <v>600</v>
      </c>
      <c r="I789" s="419">
        <v>14.85</v>
      </c>
      <c r="J789" s="420">
        <v>0.19</v>
      </c>
      <c r="K789" s="420">
        <f t="shared" si="129"/>
        <v>8909.81</v>
      </c>
      <c r="L789" s="418"/>
      <c r="M789" s="420"/>
    </row>
    <row r="790" spans="1:13" x14ac:dyDescent="0.25">
      <c r="A790" s="418"/>
      <c r="B790" s="463">
        <v>42430</v>
      </c>
      <c r="C790" s="418">
        <v>500</v>
      </c>
      <c r="D790" s="419">
        <v>7.94</v>
      </c>
      <c r="E790" s="420">
        <v>0</v>
      </c>
      <c r="F790" s="420">
        <f t="shared" si="130"/>
        <v>3970</v>
      </c>
      <c r="G790" s="417">
        <v>42489</v>
      </c>
      <c r="H790" s="434">
        <v>3000</v>
      </c>
      <c r="I790" s="419">
        <v>14.15</v>
      </c>
      <c r="J790" s="420">
        <v>0.93</v>
      </c>
      <c r="K790" s="420">
        <f t="shared" si="129"/>
        <v>42449.07</v>
      </c>
      <c r="L790" s="418"/>
      <c r="M790" s="420"/>
    </row>
    <row r="791" spans="1:13" x14ac:dyDescent="0.25">
      <c r="A791" s="418"/>
      <c r="B791" s="463">
        <v>42431</v>
      </c>
      <c r="C791" s="418">
        <v>1000</v>
      </c>
      <c r="D791" s="419">
        <v>8.3699999999999992</v>
      </c>
      <c r="E791" s="420">
        <v>0</v>
      </c>
      <c r="F791" s="420">
        <f t="shared" si="130"/>
        <v>8370</v>
      </c>
      <c r="G791" s="417">
        <v>42492</v>
      </c>
      <c r="H791" s="434">
        <v>1000</v>
      </c>
      <c r="I791" s="419">
        <v>13.48</v>
      </c>
      <c r="J791" s="420">
        <v>0.28999999999999998</v>
      </c>
      <c r="K791" s="420">
        <f t="shared" si="129"/>
        <v>13479.71</v>
      </c>
      <c r="L791" s="418"/>
      <c r="M791" s="420"/>
    </row>
    <row r="792" spans="1:13" x14ac:dyDescent="0.25">
      <c r="A792" s="418"/>
      <c r="B792" s="463">
        <v>42432</v>
      </c>
      <c r="C792" s="418">
        <v>600</v>
      </c>
      <c r="D792" s="419">
        <v>9.3699999999999992</v>
      </c>
      <c r="E792" s="420">
        <v>0</v>
      </c>
      <c r="F792" s="420">
        <f t="shared" si="130"/>
        <v>5621.9999999999991</v>
      </c>
      <c r="G792" s="417">
        <v>42492</v>
      </c>
      <c r="H792" s="434">
        <v>1000</v>
      </c>
      <c r="I792" s="419">
        <v>13.61</v>
      </c>
      <c r="J792" s="420">
        <v>0.3</v>
      </c>
      <c r="K792" s="420">
        <f t="shared" si="129"/>
        <v>13609.7</v>
      </c>
      <c r="L792" s="418"/>
      <c r="M792" s="420"/>
    </row>
    <row r="793" spans="1:13" x14ac:dyDescent="0.25">
      <c r="A793" s="418"/>
      <c r="B793" s="463">
        <v>42432</v>
      </c>
      <c r="C793" s="418">
        <v>600</v>
      </c>
      <c r="D793" s="419">
        <v>8.8800000000000008</v>
      </c>
      <c r="E793" s="420">
        <v>0</v>
      </c>
      <c r="F793" s="420">
        <f t="shared" si="130"/>
        <v>5328.0000000000009</v>
      </c>
      <c r="G793" s="417">
        <v>42493</v>
      </c>
      <c r="H793" s="434">
        <v>322</v>
      </c>
      <c r="I793" s="419">
        <v>13.28</v>
      </c>
      <c r="J793" s="420">
        <v>0.09</v>
      </c>
      <c r="K793" s="420">
        <f t="shared" si="129"/>
        <v>4276.07</v>
      </c>
      <c r="L793" s="418"/>
      <c r="M793" s="420"/>
    </row>
    <row r="794" spans="1:13" x14ac:dyDescent="0.25">
      <c r="A794" s="418"/>
      <c r="B794" s="463">
        <v>42433</v>
      </c>
      <c r="C794" s="418">
        <v>600</v>
      </c>
      <c r="D794" s="419">
        <v>10.42</v>
      </c>
      <c r="E794" s="420">
        <v>0</v>
      </c>
      <c r="F794" s="420">
        <f t="shared" si="130"/>
        <v>6252</v>
      </c>
      <c r="G794" s="417">
        <v>42495</v>
      </c>
      <c r="H794" s="434">
        <v>1000</v>
      </c>
      <c r="I794" s="419">
        <v>12.05</v>
      </c>
      <c r="J794" s="420">
        <v>0.26</v>
      </c>
      <c r="K794" s="420">
        <f t="shared" si="129"/>
        <v>12049.74</v>
      </c>
      <c r="L794" s="418"/>
      <c r="M794" s="420"/>
    </row>
    <row r="795" spans="1:13" x14ac:dyDescent="0.25">
      <c r="A795" s="418"/>
      <c r="B795" s="463">
        <v>42440</v>
      </c>
      <c r="C795" s="418">
        <v>400</v>
      </c>
      <c r="D795" s="419">
        <v>11.12</v>
      </c>
      <c r="E795" s="420">
        <v>0</v>
      </c>
      <c r="F795" s="420">
        <f t="shared" si="130"/>
        <v>4448</v>
      </c>
      <c r="G795" s="417">
        <v>42495</v>
      </c>
      <c r="H795" s="434">
        <v>2000</v>
      </c>
      <c r="I795" s="419">
        <v>12.63</v>
      </c>
      <c r="J795" s="420">
        <v>0.55000000000000004</v>
      </c>
      <c r="K795" s="420">
        <f t="shared" si="129"/>
        <v>25259.45</v>
      </c>
      <c r="L795" s="418"/>
      <c r="M795" s="420"/>
    </row>
    <row r="796" spans="1:13" x14ac:dyDescent="0.25">
      <c r="A796" s="418"/>
      <c r="B796" s="463">
        <v>42446</v>
      </c>
      <c r="C796" s="418">
        <v>1500</v>
      </c>
      <c r="D796" s="419">
        <v>11.445</v>
      </c>
      <c r="E796" s="420">
        <v>0</v>
      </c>
      <c r="F796" s="420">
        <f t="shared" si="130"/>
        <v>17167.5</v>
      </c>
      <c r="G796" s="417">
        <v>42500</v>
      </c>
      <c r="H796" s="434">
        <v>1000</v>
      </c>
      <c r="I796" s="419">
        <v>11.66</v>
      </c>
      <c r="J796" s="420">
        <v>5.25</v>
      </c>
      <c r="K796" s="420">
        <f t="shared" si="129"/>
        <v>11654.75</v>
      </c>
      <c r="L796" s="418"/>
      <c r="M796" s="420"/>
    </row>
    <row r="797" spans="1:13" x14ac:dyDescent="0.25">
      <c r="A797" s="418"/>
      <c r="B797" s="521">
        <v>42447</v>
      </c>
      <c r="C797" s="418">
        <v>1500</v>
      </c>
      <c r="D797" s="419">
        <v>11.42</v>
      </c>
      <c r="E797" s="420">
        <v>0</v>
      </c>
      <c r="F797" s="420">
        <f t="shared" si="130"/>
        <v>17130</v>
      </c>
      <c r="G797" s="417">
        <v>42502</v>
      </c>
      <c r="H797" s="434">
        <v>1500</v>
      </c>
      <c r="I797" s="419">
        <v>12.36</v>
      </c>
      <c r="J797" s="420">
        <v>0.4</v>
      </c>
      <c r="K797" s="420">
        <f t="shared" si="129"/>
        <v>18539.599999999999</v>
      </c>
      <c r="L797" s="418"/>
      <c r="M797" s="420"/>
    </row>
    <row r="798" spans="1:13" x14ac:dyDescent="0.25">
      <c r="A798" s="418"/>
      <c r="B798" s="526"/>
      <c r="C798" s="418">
        <v>500</v>
      </c>
      <c r="D798" s="419">
        <v>11.42</v>
      </c>
      <c r="E798" s="420">
        <v>0</v>
      </c>
      <c r="F798" s="420">
        <f t="shared" si="130"/>
        <v>5710</v>
      </c>
      <c r="G798" s="417">
        <v>42503</v>
      </c>
      <c r="H798" s="434">
        <v>500</v>
      </c>
      <c r="I798" s="419">
        <v>12.49</v>
      </c>
      <c r="J798" s="420">
        <v>0.14000000000000001</v>
      </c>
      <c r="K798" s="420">
        <f t="shared" si="129"/>
        <v>6244.86</v>
      </c>
      <c r="L798" s="418"/>
      <c r="M798" s="420"/>
    </row>
    <row r="799" spans="1:13" x14ac:dyDescent="0.25">
      <c r="A799" s="418"/>
      <c r="B799" s="463">
        <v>42447</v>
      </c>
      <c r="C799" s="418">
        <v>650</v>
      </c>
      <c r="D799" s="419">
        <v>11.545</v>
      </c>
      <c r="E799" s="420">
        <v>0.75</v>
      </c>
      <c r="F799" s="420">
        <f t="shared" si="130"/>
        <v>7505</v>
      </c>
      <c r="G799" s="417">
        <v>42506</v>
      </c>
      <c r="H799" s="434">
        <v>300</v>
      </c>
      <c r="I799" s="419">
        <v>12.85</v>
      </c>
      <c r="J799" s="420">
        <v>0.08</v>
      </c>
      <c r="K799" s="420">
        <f t="shared" si="129"/>
        <v>3854.92</v>
      </c>
      <c r="L799" s="418"/>
      <c r="M799" s="420"/>
    </row>
    <row r="800" spans="1:13" x14ac:dyDescent="0.25">
      <c r="A800" s="418"/>
      <c r="B800" s="463">
        <v>42450</v>
      </c>
      <c r="C800" s="418">
        <v>1350</v>
      </c>
      <c r="D800" s="419">
        <v>11.42</v>
      </c>
      <c r="E800" s="420">
        <v>0</v>
      </c>
      <c r="F800" s="420">
        <f t="shared" si="130"/>
        <v>15417</v>
      </c>
      <c r="G800" s="417">
        <v>42513</v>
      </c>
      <c r="H800" s="434">
        <v>500</v>
      </c>
      <c r="I800" s="419">
        <v>13.05</v>
      </c>
      <c r="J800" s="420">
        <v>0.14000000000000001</v>
      </c>
      <c r="K800" s="420">
        <f t="shared" si="129"/>
        <v>6524.86</v>
      </c>
      <c r="L800" s="418"/>
      <c r="M800" s="420"/>
    </row>
    <row r="801" spans="1:13" x14ac:dyDescent="0.25">
      <c r="A801" s="418"/>
      <c r="B801" s="463">
        <v>42451</v>
      </c>
      <c r="C801" s="418">
        <v>1000</v>
      </c>
      <c r="D801" s="419">
        <v>11.38</v>
      </c>
      <c r="E801" s="420">
        <v>0</v>
      </c>
      <c r="F801" s="420">
        <f t="shared" si="130"/>
        <v>11380</v>
      </c>
      <c r="G801" s="417">
        <v>42515</v>
      </c>
      <c r="H801" s="434">
        <v>500</v>
      </c>
      <c r="I801" s="419">
        <v>13.59</v>
      </c>
      <c r="J801" s="420">
        <v>0.15</v>
      </c>
      <c r="K801" s="420">
        <f t="shared" si="129"/>
        <v>6794.85</v>
      </c>
      <c r="L801" s="418"/>
      <c r="M801" s="420"/>
    </row>
    <row r="802" spans="1:13" x14ac:dyDescent="0.25">
      <c r="A802" s="418"/>
      <c r="B802" s="521">
        <v>42451</v>
      </c>
      <c r="C802" s="418">
        <v>50</v>
      </c>
      <c r="D802" s="419">
        <v>11.22</v>
      </c>
      <c r="E802" s="420">
        <v>0</v>
      </c>
      <c r="F802" s="420">
        <f t="shared" si="130"/>
        <v>561</v>
      </c>
      <c r="G802" s="417">
        <v>42515</v>
      </c>
      <c r="H802" s="434">
        <v>500</v>
      </c>
      <c r="I802" s="419">
        <v>13.57</v>
      </c>
      <c r="J802" s="420">
        <v>0.15</v>
      </c>
      <c r="K802" s="420">
        <f t="shared" si="129"/>
        <v>6784.85</v>
      </c>
      <c r="L802" s="418"/>
      <c r="M802" s="420"/>
    </row>
    <row r="803" spans="1:13" x14ac:dyDescent="0.25">
      <c r="A803" s="418"/>
      <c r="B803" s="521"/>
      <c r="C803" s="418">
        <v>350</v>
      </c>
      <c r="D803" s="419">
        <v>11.22</v>
      </c>
      <c r="E803" s="420">
        <v>0</v>
      </c>
      <c r="F803" s="420">
        <f t="shared" si="130"/>
        <v>3927</v>
      </c>
      <c r="G803" s="417">
        <v>42517</v>
      </c>
      <c r="H803" s="434">
        <v>500</v>
      </c>
      <c r="I803" s="419">
        <v>12.87</v>
      </c>
      <c r="J803" s="420">
        <v>0.14000000000000001</v>
      </c>
      <c r="K803" s="420">
        <f t="shared" si="129"/>
        <v>6434.86</v>
      </c>
      <c r="L803" s="418"/>
      <c r="M803" s="420"/>
    </row>
    <row r="804" spans="1:13" ht="45" x14ac:dyDescent="0.25">
      <c r="A804" s="418"/>
      <c r="B804" s="525" t="s">
        <v>188</v>
      </c>
      <c r="C804" s="418">
        <v>650</v>
      </c>
      <c r="D804" s="419">
        <v>11.22</v>
      </c>
      <c r="E804" s="420">
        <v>0</v>
      </c>
      <c r="F804" s="420">
        <f t="shared" si="130"/>
        <v>7293</v>
      </c>
      <c r="G804" s="417">
        <v>42524</v>
      </c>
      <c r="H804" s="434">
        <v>400</v>
      </c>
      <c r="I804" s="419">
        <v>13.38</v>
      </c>
      <c r="J804" s="420">
        <v>0.12</v>
      </c>
      <c r="K804" s="420">
        <f t="shared" si="129"/>
        <v>5351.88</v>
      </c>
      <c r="L804" s="418"/>
      <c r="M804" s="420"/>
    </row>
    <row r="805" spans="1:13" x14ac:dyDescent="0.25">
      <c r="A805" s="418"/>
      <c r="B805" s="525"/>
      <c r="C805" s="418">
        <v>500</v>
      </c>
      <c r="D805" s="419">
        <v>11.01</v>
      </c>
      <c r="E805" s="420">
        <v>0</v>
      </c>
      <c r="F805" s="420">
        <f t="shared" si="130"/>
        <v>5505</v>
      </c>
      <c r="G805" s="417">
        <v>42527</v>
      </c>
      <c r="H805" s="434">
        <v>1000</v>
      </c>
      <c r="I805" s="419">
        <v>13.82</v>
      </c>
      <c r="J805" s="420">
        <v>0.3</v>
      </c>
      <c r="K805" s="420">
        <f t="shared" si="129"/>
        <v>13819.7</v>
      </c>
      <c r="L805" s="418"/>
      <c r="M805" s="420"/>
    </row>
    <row r="806" spans="1:13" x14ac:dyDescent="0.25">
      <c r="A806" s="418"/>
      <c r="B806" s="525"/>
      <c r="C806" s="418">
        <v>500</v>
      </c>
      <c r="D806" s="419">
        <v>10.75</v>
      </c>
      <c r="E806" s="420">
        <v>0</v>
      </c>
      <c r="F806" s="420">
        <f t="shared" si="130"/>
        <v>5375</v>
      </c>
      <c r="G806" s="417">
        <v>42527</v>
      </c>
      <c r="H806" s="434">
        <v>500</v>
      </c>
      <c r="I806" s="419">
        <v>13.97</v>
      </c>
      <c r="J806" s="420">
        <v>1.1499999999999999</v>
      </c>
      <c r="K806" s="420">
        <f t="shared" si="129"/>
        <v>6983.85</v>
      </c>
      <c r="L806" s="418"/>
      <c r="M806" s="420"/>
    </row>
    <row r="807" spans="1:13" x14ac:dyDescent="0.25">
      <c r="A807" s="418"/>
      <c r="B807" s="525"/>
      <c r="C807" s="418">
        <v>1000</v>
      </c>
      <c r="D807" s="419">
        <v>10.4</v>
      </c>
      <c r="E807" s="420">
        <v>0</v>
      </c>
      <c r="F807" s="420">
        <f t="shared" si="130"/>
        <v>10400</v>
      </c>
      <c r="G807" s="417">
        <v>42528</v>
      </c>
      <c r="H807" s="434">
        <v>500</v>
      </c>
      <c r="I807" s="419">
        <v>14.65</v>
      </c>
      <c r="J807" s="420">
        <v>0.16</v>
      </c>
      <c r="K807" s="420">
        <f t="shared" si="129"/>
        <v>7324.84</v>
      </c>
      <c r="L807" s="418"/>
      <c r="M807" s="420"/>
    </row>
    <row r="808" spans="1:13" x14ac:dyDescent="0.25">
      <c r="A808" s="418"/>
      <c r="B808" s="525"/>
      <c r="C808" s="418">
        <v>1000</v>
      </c>
      <c r="D808" s="419">
        <v>10.185</v>
      </c>
      <c r="E808" s="420">
        <v>0</v>
      </c>
      <c r="F808" s="420">
        <f t="shared" si="130"/>
        <v>10185</v>
      </c>
      <c r="G808" s="417">
        <v>42536</v>
      </c>
      <c r="H808" s="434">
        <v>400</v>
      </c>
      <c r="I808" s="419">
        <v>13.43</v>
      </c>
      <c r="J808" s="420">
        <v>0.12</v>
      </c>
      <c r="K808" s="420">
        <f t="shared" si="129"/>
        <v>5371.88</v>
      </c>
      <c r="L808" s="418"/>
      <c r="M808" s="420"/>
    </row>
    <row r="809" spans="1:13" x14ac:dyDescent="0.25">
      <c r="A809" s="418"/>
      <c r="B809" s="463">
        <v>42461</v>
      </c>
      <c r="C809" s="418">
        <v>2000</v>
      </c>
      <c r="D809" s="419">
        <v>10.43</v>
      </c>
      <c r="E809" s="420">
        <v>0</v>
      </c>
      <c r="F809" s="420">
        <f t="shared" si="130"/>
        <v>20860</v>
      </c>
      <c r="G809" s="417">
        <v>42537</v>
      </c>
      <c r="H809" s="434">
        <v>400</v>
      </c>
      <c r="I809" s="419">
        <v>12.69</v>
      </c>
      <c r="J809" s="420">
        <v>0.11</v>
      </c>
      <c r="K809" s="420">
        <f t="shared" si="129"/>
        <v>5075.8900000000003</v>
      </c>
      <c r="L809" s="418"/>
      <c r="M809" s="420"/>
    </row>
    <row r="810" spans="1:13" x14ac:dyDescent="0.25">
      <c r="A810" s="418"/>
      <c r="B810" s="463">
        <v>42461</v>
      </c>
      <c r="C810" s="418">
        <v>2000</v>
      </c>
      <c r="D810" s="419">
        <v>10.42</v>
      </c>
      <c r="E810" s="420">
        <v>0</v>
      </c>
      <c r="F810" s="420">
        <f t="shared" si="130"/>
        <v>20840</v>
      </c>
      <c r="G810" s="417">
        <v>42538</v>
      </c>
      <c r="H810" s="434">
        <v>500</v>
      </c>
      <c r="I810" s="419">
        <v>13.34</v>
      </c>
      <c r="J810" s="420">
        <v>0.15</v>
      </c>
      <c r="K810" s="420">
        <f t="shared" si="129"/>
        <v>6669.85</v>
      </c>
      <c r="L810" s="418"/>
      <c r="M810" s="420"/>
    </row>
    <row r="811" spans="1:13" ht="45" x14ac:dyDescent="0.25">
      <c r="A811" s="418"/>
      <c r="B811" s="463">
        <v>42465</v>
      </c>
      <c r="C811" s="418">
        <v>100</v>
      </c>
      <c r="D811" s="419">
        <v>10.4</v>
      </c>
      <c r="E811" s="420">
        <v>0</v>
      </c>
      <c r="F811" s="420">
        <f t="shared" si="130"/>
        <v>1040</v>
      </c>
      <c r="G811" s="527" t="s">
        <v>212</v>
      </c>
      <c r="H811" s="434">
        <v>500</v>
      </c>
      <c r="I811" s="419">
        <v>13.91</v>
      </c>
      <c r="J811" s="420">
        <v>0.15</v>
      </c>
      <c r="K811" s="420">
        <f t="shared" si="129"/>
        <v>6954.85</v>
      </c>
      <c r="L811" s="418"/>
      <c r="M811" s="420"/>
    </row>
    <row r="812" spans="1:13" x14ac:dyDescent="0.25">
      <c r="A812" s="418"/>
      <c r="B812" s="463">
        <v>42471</v>
      </c>
      <c r="C812" s="418">
        <v>500</v>
      </c>
      <c r="D812" s="419">
        <v>11.77</v>
      </c>
      <c r="E812" s="420">
        <v>0</v>
      </c>
      <c r="F812" s="420">
        <f t="shared" si="130"/>
        <v>5885</v>
      </c>
      <c r="G812" s="527"/>
      <c r="H812" s="434">
        <v>600</v>
      </c>
      <c r="I812" s="419">
        <v>14.36</v>
      </c>
      <c r="J812" s="420">
        <v>0.19</v>
      </c>
      <c r="K812" s="420">
        <f t="shared" si="129"/>
        <v>8615.81</v>
      </c>
      <c r="L812" s="418"/>
      <c r="M812" s="420"/>
    </row>
    <row r="813" spans="1:13" x14ac:dyDescent="0.25">
      <c r="A813" s="418"/>
      <c r="B813" s="463">
        <v>42471</v>
      </c>
      <c r="C813" s="418">
        <v>500</v>
      </c>
      <c r="D813" s="419">
        <v>11.55</v>
      </c>
      <c r="E813" s="420">
        <v>0</v>
      </c>
      <c r="F813" s="420">
        <f t="shared" si="130"/>
        <v>5775</v>
      </c>
      <c r="G813" s="527"/>
      <c r="H813" s="434">
        <v>500</v>
      </c>
      <c r="I813" s="419">
        <v>14.65</v>
      </c>
      <c r="J813" s="420">
        <v>0.16</v>
      </c>
      <c r="K813" s="420">
        <f t="shared" si="129"/>
        <v>7324.84</v>
      </c>
      <c r="L813" s="418"/>
      <c r="M813" s="420"/>
    </row>
    <row r="814" spans="1:13" x14ac:dyDescent="0.25">
      <c r="A814" s="418"/>
      <c r="B814" s="463">
        <v>42472</v>
      </c>
      <c r="C814" s="418">
        <v>610</v>
      </c>
      <c r="D814" s="419">
        <v>12.95</v>
      </c>
      <c r="E814" s="420">
        <v>0</v>
      </c>
      <c r="F814" s="420">
        <f t="shared" si="130"/>
        <v>7899.5</v>
      </c>
      <c r="G814" s="417">
        <v>42542</v>
      </c>
      <c r="H814" s="434">
        <v>500</v>
      </c>
      <c r="I814" s="419">
        <v>14.95</v>
      </c>
      <c r="J814" s="420">
        <v>0.16</v>
      </c>
      <c r="K814" s="420">
        <f t="shared" si="129"/>
        <v>7474.84</v>
      </c>
      <c r="L814" s="418"/>
      <c r="M814" s="420"/>
    </row>
    <row r="815" spans="1:13" x14ac:dyDescent="0.25">
      <c r="A815" s="418"/>
      <c r="B815" s="463">
        <v>42473</v>
      </c>
      <c r="C815" s="418">
        <v>970</v>
      </c>
      <c r="D815" s="419">
        <v>12.76</v>
      </c>
      <c r="E815" s="420">
        <v>4.0999999999999996</v>
      </c>
      <c r="F815" s="420">
        <f t="shared" si="130"/>
        <v>12381.3</v>
      </c>
      <c r="G815" s="417">
        <v>42542</v>
      </c>
      <c r="H815" s="434">
        <v>378</v>
      </c>
      <c r="I815" s="419">
        <v>15.2</v>
      </c>
      <c r="J815" s="420">
        <v>0.13</v>
      </c>
      <c r="K815" s="420">
        <f t="shared" si="129"/>
        <v>5745.4699999999993</v>
      </c>
      <c r="L815" s="418"/>
      <c r="M815" s="420"/>
    </row>
    <row r="816" spans="1:13" x14ac:dyDescent="0.25">
      <c r="A816" s="418"/>
      <c r="B816" s="463">
        <v>42474</v>
      </c>
      <c r="C816" s="418">
        <v>420</v>
      </c>
      <c r="D816" s="419">
        <v>12.755000000000001</v>
      </c>
      <c r="E816" s="420">
        <v>0.34</v>
      </c>
      <c r="F816" s="420">
        <f t="shared" si="130"/>
        <v>5357.4400000000005</v>
      </c>
      <c r="G816" s="418"/>
      <c r="H816" s="434"/>
      <c r="I816" s="419"/>
      <c r="J816" s="420"/>
      <c r="K816" s="420"/>
      <c r="L816" s="418"/>
      <c r="M816" s="420"/>
    </row>
    <row r="817" spans="1:13" x14ac:dyDescent="0.25">
      <c r="A817" s="418"/>
      <c r="B817" s="463">
        <v>42475</v>
      </c>
      <c r="C817" s="418">
        <v>500</v>
      </c>
      <c r="D817" s="419">
        <v>13.02</v>
      </c>
      <c r="E817" s="420">
        <v>-1.75</v>
      </c>
      <c r="F817" s="420">
        <f t="shared" si="130"/>
        <v>6508.25</v>
      </c>
      <c r="G817" s="418"/>
      <c r="H817" s="434"/>
      <c r="I817" s="419"/>
      <c r="J817" s="420"/>
      <c r="K817" s="420"/>
      <c r="L817" s="418"/>
      <c r="M817" s="420"/>
    </row>
    <row r="818" spans="1:13" x14ac:dyDescent="0.25">
      <c r="A818" s="418"/>
      <c r="B818" s="463">
        <v>42485</v>
      </c>
      <c r="C818" s="418">
        <v>500</v>
      </c>
      <c r="D818" s="419">
        <v>13.95</v>
      </c>
      <c r="E818" s="420">
        <v>0</v>
      </c>
      <c r="F818" s="420">
        <f t="shared" si="130"/>
        <v>6975</v>
      </c>
      <c r="G818" s="418"/>
      <c r="H818" s="434"/>
      <c r="I818" s="419"/>
      <c r="J818" s="420"/>
      <c r="K818" s="420"/>
      <c r="L818" s="418"/>
      <c r="M818" s="420"/>
    </row>
    <row r="819" spans="1:13" x14ac:dyDescent="0.25">
      <c r="A819" s="418"/>
      <c r="B819" s="463">
        <v>42487</v>
      </c>
      <c r="C819" s="418">
        <v>600</v>
      </c>
      <c r="D819" s="419">
        <v>14.63</v>
      </c>
      <c r="E819" s="420">
        <v>0</v>
      </c>
      <c r="F819" s="420">
        <f t="shared" si="130"/>
        <v>8778</v>
      </c>
      <c r="G819" s="418"/>
      <c r="H819" s="434"/>
      <c r="I819" s="419"/>
      <c r="J819" s="420"/>
      <c r="K819" s="420"/>
      <c r="L819" s="418"/>
      <c r="M819" s="420"/>
    </row>
    <row r="820" spans="1:13" x14ac:dyDescent="0.25">
      <c r="A820" s="418"/>
      <c r="B820" s="463">
        <v>42488</v>
      </c>
      <c r="C820" s="418">
        <v>500</v>
      </c>
      <c r="D820" s="419">
        <v>14.52</v>
      </c>
      <c r="E820" s="420">
        <v>0</v>
      </c>
      <c r="F820" s="420">
        <f t="shared" si="130"/>
        <v>7260</v>
      </c>
      <c r="G820" s="418"/>
      <c r="H820" s="434"/>
      <c r="I820" s="419"/>
      <c r="J820" s="420"/>
      <c r="K820" s="420"/>
      <c r="L820" s="418"/>
      <c r="M820" s="420"/>
    </row>
    <row r="821" spans="1:13" ht="30" x14ac:dyDescent="0.25">
      <c r="A821" s="528" t="s">
        <v>193</v>
      </c>
      <c r="B821" s="463">
        <v>42489</v>
      </c>
      <c r="C821" s="418">
        <v>500</v>
      </c>
      <c r="D821" s="419">
        <v>14.35</v>
      </c>
      <c r="E821" s="420">
        <v>0</v>
      </c>
      <c r="F821" s="420">
        <f t="shared" si="130"/>
        <v>7175</v>
      </c>
      <c r="G821" s="418"/>
      <c r="H821" s="434"/>
      <c r="I821" s="419"/>
      <c r="J821" s="420"/>
      <c r="K821" s="420"/>
      <c r="L821" s="418"/>
      <c r="M821" s="420"/>
    </row>
    <row r="822" spans="1:13" x14ac:dyDescent="0.25">
      <c r="A822" s="528"/>
      <c r="B822" s="463">
        <v>42489</v>
      </c>
      <c r="C822" s="418">
        <v>500</v>
      </c>
      <c r="D822" s="419">
        <v>14.15</v>
      </c>
      <c r="E822" s="420">
        <v>0</v>
      </c>
      <c r="F822" s="420">
        <f t="shared" si="130"/>
        <v>7075</v>
      </c>
      <c r="G822" s="418"/>
      <c r="H822" s="434"/>
      <c r="I822" s="419"/>
      <c r="J822" s="420"/>
      <c r="K822" s="420"/>
      <c r="L822" s="418"/>
      <c r="M822" s="420"/>
    </row>
    <row r="823" spans="1:13" x14ac:dyDescent="0.25">
      <c r="A823" s="528"/>
      <c r="B823" s="463">
        <v>42489</v>
      </c>
      <c r="C823" s="418">
        <v>1000</v>
      </c>
      <c r="D823" s="419">
        <v>13.92</v>
      </c>
      <c r="E823" s="420">
        <v>0</v>
      </c>
      <c r="F823" s="420">
        <f t="shared" si="130"/>
        <v>13920</v>
      </c>
      <c r="G823" s="418"/>
      <c r="H823" s="434"/>
      <c r="I823" s="419"/>
      <c r="J823" s="420"/>
      <c r="K823" s="420"/>
      <c r="L823" s="418"/>
      <c r="M823" s="420"/>
    </row>
    <row r="824" spans="1:13" x14ac:dyDescent="0.25">
      <c r="A824" s="528"/>
      <c r="B824" s="463">
        <v>42489</v>
      </c>
      <c r="C824" s="418">
        <v>1000</v>
      </c>
      <c r="D824" s="419">
        <v>13.8</v>
      </c>
      <c r="E824" s="420">
        <v>0</v>
      </c>
      <c r="F824" s="420">
        <f t="shared" si="130"/>
        <v>13800</v>
      </c>
      <c r="G824" s="418"/>
      <c r="H824" s="434"/>
      <c r="I824" s="419"/>
      <c r="J824" s="420"/>
      <c r="K824" s="420"/>
      <c r="L824" s="418"/>
      <c r="M824" s="420"/>
    </row>
    <row r="825" spans="1:13" x14ac:dyDescent="0.25">
      <c r="A825" s="418"/>
      <c r="B825" s="463">
        <v>42492</v>
      </c>
      <c r="C825" s="418">
        <v>1500</v>
      </c>
      <c r="D825" s="419">
        <v>13.25</v>
      </c>
      <c r="E825" s="420">
        <v>0</v>
      </c>
      <c r="F825" s="420">
        <f t="shared" si="130"/>
        <v>19875</v>
      </c>
      <c r="G825" s="418"/>
      <c r="H825" s="434"/>
      <c r="I825" s="419"/>
      <c r="J825" s="420"/>
      <c r="K825" s="420"/>
      <c r="L825" s="418"/>
      <c r="M825" s="420"/>
    </row>
    <row r="826" spans="1:13" x14ac:dyDescent="0.25">
      <c r="A826" s="418"/>
      <c r="B826" s="463">
        <v>42492</v>
      </c>
      <c r="C826" s="418">
        <v>500</v>
      </c>
      <c r="D826" s="419">
        <v>13.6</v>
      </c>
      <c r="E826" s="420">
        <v>0</v>
      </c>
      <c r="F826" s="420">
        <f t="shared" si="130"/>
        <v>6800</v>
      </c>
      <c r="G826" s="418"/>
      <c r="H826" s="434"/>
      <c r="I826" s="419"/>
      <c r="J826" s="420"/>
      <c r="K826" s="420"/>
      <c r="L826" s="418"/>
      <c r="M826" s="420"/>
    </row>
    <row r="827" spans="1:13" x14ac:dyDescent="0.25">
      <c r="A827" s="418"/>
      <c r="B827" s="463">
        <v>42493</v>
      </c>
      <c r="C827" s="418">
        <v>322</v>
      </c>
      <c r="D827" s="419">
        <v>12.85</v>
      </c>
      <c r="E827" s="420">
        <v>0</v>
      </c>
      <c r="F827" s="420">
        <f t="shared" si="130"/>
        <v>4137.7</v>
      </c>
      <c r="G827" s="418"/>
      <c r="H827" s="434"/>
      <c r="I827" s="419"/>
      <c r="J827" s="420"/>
      <c r="K827" s="420"/>
      <c r="L827" s="418"/>
      <c r="M827" s="420"/>
    </row>
    <row r="828" spans="1:13" ht="30" x14ac:dyDescent="0.25">
      <c r="A828" s="512" t="s">
        <v>196</v>
      </c>
      <c r="B828" s="463">
        <v>42494</v>
      </c>
      <c r="C828" s="418">
        <v>1000</v>
      </c>
      <c r="D828" s="419">
        <v>12.25</v>
      </c>
      <c r="E828" s="420">
        <v>0</v>
      </c>
      <c r="F828" s="420">
        <f t="shared" si="130"/>
        <v>12250</v>
      </c>
      <c r="G828" s="418"/>
      <c r="H828" s="434"/>
      <c r="I828" s="419"/>
      <c r="J828" s="420"/>
      <c r="K828" s="420"/>
      <c r="L828" s="418"/>
      <c r="M828" s="420"/>
    </row>
    <row r="829" spans="1:13" x14ac:dyDescent="0.25">
      <c r="A829" s="512"/>
      <c r="B829" s="463">
        <v>42494</v>
      </c>
      <c r="C829" s="418">
        <v>500</v>
      </c>
      <c r="D829" s="419">
        <v>12.53</v>
      </c>
      <c r="E829" s="420">
        <v>0</v>
      </c>
      <c r="F829" s="420">
        <f t="shared" si="130"/>
        <v>6265</v>
      </c>
      <c r="G829" s="418"/>
      <c r="H829" s="434"/>
      <c r="I829" s="419"/>
      <c r="J829" s="420"/>
      <c r="K829" s="420"/>
      <c r="L829" s="418"/>
      <c r="M829" s="420"/>
    </row>
    <row r="830" spans="1:13" x14ac:dyDescent="0.25">
      <c r="A830" s="512"/>
      <c r="B830" s="463">
        <v>42494</v>
      </c>
      <c r="C830" s="418">
        <v>500</v>
      </c>
      <c r="D830" s="419">
        <v>12.65</v>
      </c>
      <c r="E830" s="420">
        <v>0</v>
      </c>
      <c r="F830" s="420">
        <f t="shared" si="130"/>
        <v>6325</v>
      </c>
      <c r="G830" s="418"/>
      <c r="H830" s="434"/>
      <c r="I830" s="419"/>
      <c r="J830" s="420"/>
      <c r="K830" s="420"/>
      <c r="L830" s="418"/>
      <c r="M830" s="420"/>
    </row>
    <row r="831" spans="1:13" x14ac:dyDescent="0.25">
      <c r="A831" s="418"/>
      <c r="B831" s="463">
        <v>42495</v>
      </c>
      <c r="C831" s="418">
        <v>1000</v>
      </c>
      <c r="D831" s="419">
        <v>11.95</v>
      </c>
      <c r="E831" s="420">
        <v>0</v>
      </c>
      <c r="F831" s="420">
        <f t="shared" si="130"/>
        <v>11950</v>
      </c>
      <c r="G831" s="418"/>
      <c r="H831" s="434"/>
      <c r="I831" s="419"/>
      <c r="J831" s="420"/>
      <c r="K831" s="420"/>
      <c r="L831" s="418"/>
      <c r="M831" s="420"/>
    </row>
    <row r="832" spans="1:13" x14ac:dyDescent="0.25">
      <c r="A832" s="418"/>
      <c r="B832" s="463">
        <v>42499</v>
      </c>
      <c r="C832" s="418">
        <v>500</v>
      </c>
      <c r="D832" s="419">
        <v>11.48</v>
      </c>
      <c r="E832" s="420">
        <v>0</v>
      </c>
      <c r="F832" s="420">
        <f t="shared" si="130"/>
        <v>5740</v>
      </c>
      <c r="G832" s="418"/>
      <c r="H832" s="434"/>
      <c r="I832" s="419"/>
      <c r="J832" s="420"/>
      <c r="K832" s="420"/>
      <c r="L832" s="418"/>
      <c r="M832" s="420"/>
    </row>
    <row r="833" spans="1:13" x14ac:dyDescent="0.25">
      <c r="A833" s="418"/>
      <c r="B833" s="463">
        <v>42499</v>
      </c>
      <c r="C833" s="418">
        <v>500</v>
      </c>
      <c r="D833" s="419">
        <v>11.32</v>
      </c>
      <c r="E833" s="420">
        <v>0</v>
      </c>
      <c r="F833" s="420">
        <f t="shared" si="130"/>
        <v>5660</v>
      </c>
      <c r="G833" s="418"/>
      <c r="H833" s="434"/>
      <c r="I833" s="419"/>
      <c r="J833" s="420"/>
      <c r="K833" s="420"/>
      <c r="L833" s="418"/>
      <c r="M833" s="420"/>
    </row>
    <row r="834" spans="1:13" ht="30" x14ac:dyDescent="0.25">
      <c r="A834" s="528" t="s">
        <v>199</v>
      </c>
      <c r="B834" s="463">
        <v>42502</v>
      </c>
      <c r="C834" s="418">
        <v>500</v>
      </c>
      <c r="D834" s="419">
        <v>12.38</v>
      </c>
      <c r="E834" s="420">
        <v>0</v>
      </c>
      <c r="F834" s="420">
        <f t="shared" si="130"/>
        <v>6190</v>
      </c>
      <c r="G834" s="418"/>
      <c r="H834" s="434"/>
      <c r="I834" s="419"/>
      <c r="J834" s="420"/>
      <c r="K834" s="420"/>
      <c r="L834" s="418"/>
      <c r="M834" s="420"/>
    </row>
    <row r="835" spans="1:13" x14ac:dyDescent="0.25">
      <c r="A835" s="528"/>
      <c r="B835" s="463">
        <v>42502</v>
      </c>
      <c r="C835" s="418">
        <v>500</v>
      </c>
      <c r="D835" s="419">
        <v>12.3</v>
      </c>
      <c r="E835" s="420">
        <v>0</v>
      </c>
      <c r="F835" s="420">
        <f t="shared" si="130"/>
        <v>6150</v>
      </c>
      <c r="G835" s="418"/>
      <c r="H835" s="434"/>
      <c r="I835" s="419"/>
      <c r="J835" s="420"/>
      <c r="K835" s="420"/>
      <c r="L835" s="418"/>
      <c r="M835" s="420"/>
    </row>
    <row r="836" spans="1:13" x14ac:dyDescent="0.25">
      <c r="A836" s="528"/>
      <c r="B836" s="463">
        <v>42502</v>
      </c>
      <c r="C836" s="418">
        <v>500</v>
      </c>
      <c r="D836" s="419">
        <v>12.23</v>
      </c>
      <c r="E836" s="420">
        <v>0</v>
      </c>
      <c r="F836" s="420">
        <f t="shared" si="130"/>
        <v>6115</v>
      </c>
      <c r="G836" s="418"/>
      <c r="H836" s="434"/>
      <c r="I836" s="419"/>
      <c r="J836" s="420"/>
      <c r="K836" s="420"/>
      <c r="L836" s="418"/>
      <c r="M836" s="420"/>
    </row>
    <row r="837" spans="1:13" x14ac:dyDescent="0.25">
      <c r="A837" s="418"/>
      <c r="B837" s="463">
        <v>42503</v>
      </c>
      <c r="C837" s="418">
        <v>500</v>
      </c>
      <c r="D837" s="419">
        <v>12.41</v>
      </c>
      <c r="E837" s="420">
        <v>0</v>
      </c>
      <c r="F837" s="420">
        <f t="shared" si="130"/>
        <v>6205</v>
      </c>
      <c r="G837" s="418"/>
      <c r="H837" s="434"/>
      <c r="I837" s="419"/>
      <c r="J837" s="420"/>
      <c r="K837" s="420"/>
      <c r="L837" s="418"/>
      <c r="M837" s="420"/>
    </row>
    <row r="838" spans="1:13" x14ac:dyDescent="0.25">
      <c r="A838" s="418"/>
      <c r="B838" s="463">
        <v>42506</v>
      </c>
      <c r="C838" s="418">
        <v>300</v>
      </c>
      <c r="D838" s="419">
        <v>12.8</v>
      </c>
      <c r="E838" s="420">
        <v>0</v>
      </c>
      <c r="F838" s="420">
        <f t="shared" si="130"/>
        <v>3840</v>
      </c>
      <c r="G838" s="418"/>
      <c r="H838" s="434"/>
      <c r="I838" s="419"/>
      <c r="J838" s="420"/>
      <c r="K838" s="420"/>
      <c r="L838" s="418"/>
      <c r="M838" s="420"/>
    </row>
    <row r="839" spans="1:13" x14ac:dyDescent="0.25">
      <c r="A839" s="418"/>
      <c r="B839" s="463">
        <v>42514</v>
      </c>
      <c r="C839" s="418">
        <v>500</v>
      </c>
      <c r="D839" s="419">
        <v>13.02</v>
      </c>
      <c r="E839" s="420">
        <v>-1.65</v>
      </c>
      <c r="F839" s="420">
        <f t="shared" ref="F839:F902" si="131">C839*D839+E839</f>
        <v>6508.35</v>
      </c>
      <c r="G839" s="418"/>
      <c r="H839" s="434"/>
      <c r="I839" s="419"/>
      <c r="J839" s="420"/>
      <c r="K839" s="420"/>
      <c r="L839" s="418"/>
      <c r="M839" s="420"/>
    </row>
    <row r="840" spans="1:13" x14ac:dyDescent="0.25">
      <c r="A840" s="418"/>
      <c r="B840" s="463">
        <v>42515</v>
      </c>
      <c r="C840" s="418">
        <v>500</v>
      </c>
      <c r="D840" s="419">
        <v>13.45</v>
      </c>
      <c r="E840" s="420">
        <v>1</v>
      </c>
      <c r="F840" s="420">
        <f t="shared" si="131"/>
        <v>6726</v>
      </c>
      <c r="G840" s="418"/>
      <c r="H840" s="434"/>
      <c r="I840" s="419"/>
      <c r="J840" s="420"/>
      <c r="K840" s="420"/>
      <c r="L840" s="418"/>
      <c r="M840" s="420"/>
    </row>
    <row r="841" spans="1:13" x14ac:dyDescent="0.25">
      <c r="A841" s="418"/>
      <c r="B841" s="463">
        <v>42516</v>
      </c>
      <c r="C841" s="418">
        <v>500</v>
      </c>
      <c r="D841" s="419">
        <v>13.28</v>
      </c>
      <c r="E841" s="420">
        <v>-1.04</v>
      </c>
      <c r="F841" s="420">
        <f t="shared" si="131"/>
        <v>6638.96</v>
      </c>
      <c r="G841" s="418"/>
      <c r="H841" s="434"/>
      <c r="I841" s="419"/>
      <c r="J841" s="420"/>
      <c r="K841" s="420"/>
      <c r="L841" s="418"/>
      <c r="M841" s="420"/>
    </row>
    <row r="842" spans="1:13" x14ac:dyDescent="0.25">
      <c r="A842" s="418"/>
      <c r="B842" s="463">
        <v>42517</v>
      </c>
      <c r="C842" s="418">
        <v>500</v>
      </c>
      <c r="D842" s="419">
        <v>12.79</v>
      </c>
      <c r="E842" s="420">
        <v>0</v>
      </c>
      <c r="F842" s="420">
        <f t="shared" si="131"/>
        <v>6395</v>
      </c>
      <c r="G842" s="418"/>
      <c r="H842" s="434"/>
      <c r="I842" s="419"/>
      <c r="J842" s="420"/>
      <c r="K842" s="420"/>
      <c r="L842" s="418"/>
      <c r="M842" s="420"/>
    </row>
    <row r="843" spans="1:13" x14ac:dyDescent="0.25">
      <c r="A843" s="418"/>
      <c r="B843" s="463">
        <v>42524</v>
      </c>
      <c r="C843" s="418">
        <v>400</v>
      </c>
      <c r="D843" s="419">
        <v>13.28</v>
      </c>
      <c r="E843" s="420">
        <v>0</v>
      </c>
      <c r="F843" s="420">
        <f t="shared" si="131"/>
        <v>5312</v>
      </c>
      <c r="G843" s="418"/>
      <c r="H843" s="434"/>
      <c r="I843" s="419"/>
      <c r="J843" s="420"/>
      <c r="K843" s="420"/>
      <c r="L843" s="418"/>
      <c r="M843" s="420"/>
    </row>
    <row r="844" spans="1:13" x14ac:dyDescent="0.25">
      <c r="A844" s="418"/>
      <c r="B844" s="463">
        <v>42529</v>
      </c>
      <c r="C844" s="418">
        <v>500</v>
      </c>
      <c r="D844" s="419">
        <v>14.59</v>
      </c>
      <c r="E844" s="420">
        <v>0</v>
      </c>
      <c r="F844" s="420">
        <f t="shared" si="131"/>
        <v>7295</v>
      </c>
      <c r="G844" s="418"/>
      <c r="H844" s="434"/>
      <c r="I844" s="419"/>
      <c r="J844" s="420"/>
      <c r="K844" s="420"/>
      <c r="L844" s="418"/>
      <c r="M844" s="420"/>
    </row>
    <row r="845" spans="1:13" x14ac:dyDescent="0.25">
      <c r="A845" s="418"/>
      <c r="B845" s="463">
        <v>42531</v>
      </c>
      <c r="C845" s="418">
        <v>800</v>
      </c>
      <c r="D845" s="419">
        <v>13.79</v>
      </c>
      <c r="E845" s="420">
        <v>0</v>
      </c>
      <c r="F845" s="420">
        <f t="shared" si="131"/>
        <v>11032</v>
      </c>
      <c r="G845" s="418"/>
      <c r="H845" s="434"/>
      <c r="I845" s="419"/>
      <c r="J845" s="420"/>
      <c r="K845" s="420"/>
      <c r="L845" s="418"/>
      <c r="M845" s="420"/>
    </row>
    <row r="846" spans="1:13" x14ac:dyDescent="0.25">
      <c r="A846" s="418"/>
      <c r="B846" s="463">
        <v>42531</v>
      </c>
      <c r="C846" s="418">
        <v>300</v>
      </c>
      <c r="D846" s="419">
        <v>13.4</v>
      </c>
      <c r="E846" s="420">
        <v>0</v>
      </c>
      <c r="F846" s="420">
        <f t="shared" si="131"/>
        <v>4020</v>
      </c>
      <c r="G846" s="418"/>
      <c r="H846" s="434"/>
      <c r="I846" s="419"/>
      <c r="J846" s="420"/>
      <c r="K846" s="420"/>
      <c r="L846" s="418"/>
      <c r="M846" s="420"/>
    </row>
    <row r="847" spans="1:13" x14ac:dyDescent="0.25">
      <c r="A847" s="418"/>
      <c r="B847" s="463">
        <v>42535</v>
      </c>
      <c r="C847" s="418">
        <v>400</v>
      </c>
      <c r="D847" s="419">
        <v>12.85</v>
      </c>
      <c r="E847" s="420">
        <v>0</v>
      </c>
      <c r="F847" s="420">
        <f t="shared" si="131"/>
        <v>5140</v>
      </c>
      <c r="G847" s="418"/>
      <c r="H847" s="434"/>
      <c r="I847" s="419"/>
      <c r="J847" s="420"/>
      <c r="K847" s="420"/>
      <c r="L847" s="418"/>
      <c r="M847" s="420"/>
    </row>
    <row r="848" spans="1:13" x14ac:dyDescent="0.25">
      <c r="A848" s="418"/>
      <c r="B848" s="463">
        <v>42537</v>
      </c>
      <c r="C848" s="418">
        <v>400</v>
      </c>
      <c r="D848" s="419">
        <v>12.43</v>
      </c>
      <c r="E848" s="420">
        <v>-0.04</v>
      </c>
      <c r="F848" s="420">
        <f t="shared" si="131"/>
        <v>4971.96</v>
      </c>
      <c r="G848" s="418"/>
      <c r="H848" s="434"/>
      <c r="I848" s="419"/>
      <c r="J848" s="420"/>
      <c r="K848" s="420"/>
      <c r="L848" s="418"/>
      <c r="M848" s="420"/>
    </row>
    <row r="849" spans="1:13" x14ac:dyDescent="0.25">
      <c r="A849" s="418"/>
      <c r="B849" s="463">
        <v>42538</v>
      </c>
      <c r="C849" s="418">
        <v>500</v>
      </c>
      <c r="D849" s="419">
        <v>13.14</v>
      </c>
      <c r="E849" s="420">
        <v>0</v>
      </c>
      <c r="F849" s="420">
        <f t="shared" si="131"/>
        <v>6570</v>
      </c>
      <c r="G849" s="418"/>
      <c r="H849" s="434"/>
      <c r="I849" s="419"/>
      <c r="J849" s="420"/>
      <c r="K849" s="420"/>
      <c r="L849" s="418"/>
      <c r="M849" s="420"/>
    </row>
    <row r="850" spans="1:13" x14ac:dyDescent="0.25">
      <c r="A850" s="418"/>
      <c r="B850" s="463">
        <v>42543</v>
      </c>
      <c r="C850" s="418">
        <v>500</v>
      </c>
      <c r="D850" s="419">
        <v>14.75</v>
      </c>
      <c r="E850" s="420">
        <v>0</v>
      </c>
      <c r="F850" s="420">
        <f t="shared" si="131"/>
        <v>7375</v>
      </c>
      <c r="G850" s="417">
        <v>42544</v>
      </c>
      <c r="H850" s="434">
        <v>500</v>
      </c>
      <c r="I850" s="419">
        <v>15.24</v>
      </c>
      <c r="J850" s="420">
        <v>0.17</v>
      </c>
      <c r="K850" s="420">
        <f>H850*I850-J850</f>
        <v>7619.83</v>
      </c>
      <c r="L850" s="418"/>
      <c r="M850" s="420"/>
    </row>
    <row r="851" spans="1:13" x14ac:dyDescent="0.25">
      <c r="A851" s="418"/>
      <c r="B851" s="463">
        <v>42545</v>
      </c>
      <c r="C851" s="418">
        <v>878</v>
      </c>
      <c r="D851" s="419">
        <v>14.41</v>
      </c>
      <c r="E851" s="420">
        <v>0</v>
      </c>
      <c r="F851" s="420">
        <f t="shared" si="131"/>
        <v>12651.98</v>
      </c>
      <c r="G851" s="418"/>
      <c r="H851" s="434"/>
      <c r="I851" s="419"/>
      <c r="J851" s="420"/>
      <c r="K851" s="420"/>
      <c r="L851" s="418"/>
      <c r="M851" s="420"/>
    </row>
    <row r="852" spans="1:13" x14ac:dyDescent="0.25">
      <c r="A852" s="418"/>
      <c r="B852" s="463">
        <v>42545</v>
      </c>
      <c r="C852" s="418">
        <v>335</v>
      </c>
      <c r="D852" s="419">
        <v>14.08</v>
      </c>
      <c r="E852" s="420">
        <v>0</v>
      </c>
      <c r="F852" s="420">
        <f t="shared" si="131"/>
        <v>4716.8</v>
      </c>
      <c r="G852" s="418"/>
      <c r="H852" s="434"/>
      <c r="I852" s="419"/>
      <c r="J852" s="420"/>
      <c r="K852" s="420"/>
      <c r="L852" s="418"/>
      <c r="M852" s="420"/>
    </row>
    <row r="853" spans="1:13" x14ac:dyDescent="0.25">
      <c r="A853" s="418"/>
      <c r="B853" s="463">
        <v>42548</v>
      </c>
      <c r="C853" s="418">
        <v>965</v>
      </c>
      <c r="D853" s="419">
        <v>13.81</v>
      </c>
      <c r="E853" s="420">
        <v>0</v>
      </c>
      <c r="F853" s="420">
        <f t="shared" si="131"/>
        <v>13326.65</v>
      </c>
      <c r="G853" s="418"/>
      <c r="H853" s="434"/>
      <c r="I853" s="419"/>
      <c r="J853" s="420"/>
      <c r="K853" s="420"/>
      <c r="L853" s="418"/>
      <c r="M853" s="420"/>
    </row>
    <row r="854" spans="1:13" x14ac:dyDescent="0.25">
      <c r="A854" s="418"/>
      <c r="B854" s="463">
        <v>42548</v>
      </c>
      <c r="C854" s="418">
        <v>300</v>
      </c>
      <c r="D854" s="419">
        <v>13.58</v>
      </c>
      <c r="E854" s="420">
        <v>0</v>
      </c>
      <c r="F854" s="420">
        <f t="shared" si="131"/>
        <v>4074</v>
      </c>
      <c r="G854" s="417">
        <v>42549</v>
      </c>
      <c r="H854" s="434">
        <v>1100</v>
      </c>
      <c r="I854" s="419">
        <v>14.68</v>
      </c>
      <c r="J854" s="420">
        <v>0.35</v>
      </c>
      <c r="K854" s="420">
        <f t="shared" ref="K854:K939" si="132">H854*I854-J854</f>
        <v>16147.65</v>
      </c>
      <c r="L854" s="418"/>
      <c r="M854" s="420"/>
    </row>
    <row r="855" spans="1:13" ht="45" x14ac:dyDescent="0.25">
      <c r="A855" s="418"/>
      <c r="B855" s="463">
        <v>42556</v>
      </c>
      <c r="C855" s="418">
        <v>2178</v>
      </c>
      <c r="D855" s="419">
        <v>15.08</v>
      </c>
      <c r="E855" s="420">
        <v>0</v>
      </c>
      <c r="F855" s="420">
        <f t="shared" si="131"/>
        <v>32844.239999999998</v>
      </c>
      <c r="G855" s="524" t="s">
        <v>220</v>
      </c>
      <c r="H855" s="434">
        <v>500</v>
      </c>
      <c r="I855" s="419">
        <v>15.48</v>
      </c>
      <c r="J855" s="420">
        <v>0.17</v>
      </c>
      <c r="K855" s="420">
        <f t="shared" si="132"/>
        <v>7739.83</v>
      </c>
      <c r="L855" s="418"/>
      <c r="M855" s="420"/>
    </row>
    <row r="856" spans="1:13" x14ac:dyDescent="0.25">
      <c r="A856" s="418"/>
      <c r="B856" s="463">
        <v>42556</v>
      </c>
      <c r="C856" s="418">
        <v>500</v>
      </c>
      <c r="D856" s="419">
        <v>14.62</v>
      </c>
      <c r="E856" s="420">
        <v>0</v>
      </c>
      <c r="F856" s="420">
        <f t="shared" si="131"/>
        <v>7310</v>
      </c>
      <c r="G856" s="524"/>
      <c r="H856" s="434">
        <v>378</v>
      </c>
      <c r="I856" s="419">
        <v>15.65</v>
      </c>
      <c r="J856" s="420">
        <v>0.13</v>
      </c>
      <c r="K856" s="420">
        <f t="shared" si="132"/>
        <v>5915.57</v>
      </c>
      <c r="L856" s="418"/>
      <c r="M856" s="420"/>
    </row>
    <row r="857" spans="1:13" x14ac:dyDescent="0.25">
      <c r="A857" s="418"/>
      <c r="B857" s="463">
        <v>42557</v>
      </c>
      <c r="C857" s="418">
        <v>500</v>
      </c>
      <c r="D857" s="419">
        <v>14.78</v>
      </c>
      <c r="E857" s="420">
        <v>0</v>
      </c>
      <c r="F857" s="420">
        <f t="shared" si="131"/>
        <v>7390</v>
      </c>
      <c r="G857" s="524"/>
      <c r="H857" s="434">
        <v>500</v>
      </c>
      <c r="I857" s="419">
        <v>15.51</v>
      </c>
      <c r="J857" s="420">
        <v>0.17</v>
      </c>
      <c r="K857" s="420">
        <f t="shared" si="132"/>
        <v>7754.83</v>
      </c>
      <c r="L857" s="418"/>
      <c r="M857" s="420"/>
    </row>
    <row r="858" spans="1:13" x14ac:dyDescent="0.25">
      <c r="A858" s="418"/>
      <c r="B858" s="510">
        <v>42564</v>
      </c>
      <c r="C858" s="418">
        <v>320</v>
      </c>
      <c r="D858" s="419">
        <v>15.48</v>
      </c>
      <c r="E858" s="420">
        <v>0</v>
      </c>
      <c r="F858" s="420">
        <f t="shared" si="131"/>
        <v>4953.6000000000004</v>
      </c>
      <c r="G858" s="524"/>
      <c r="H858" s="434">
        <v>800</v>
      </c>
      <c r="I858" s="419">
        <v>15.78</v>
      </c>
      <c r="J858" s="420">
        <v>0.28000000000000003</v>
      </c>
      <c r="K858" s="420">
        <f t="shared" si="132"/>
        <v>12623.72</v>
      </c>
      <c r="L858" s="418"/>
      <c r="M858" s="420"/>
    </row>
    <row r="859" spans="1:13" x14ac:dyDescent="0.25">
      <c r="A859" s="511"/>
      <c r="B859" s="510">
        <v>42564</v>
      </c>
      <c r="C859" s="418">
        <v>160</v>
      </c>
      <c r="D859" s="419">
        <v>15.48</v>
      </c>
      <c r="E859" s="420">
        <v>0</v>
      </c>
      <c r="F859" s="420">
        <f t="shared" si="131"/>
        <v>2476.8000000000002</v>
      </c>
      <c r="G859" s="417">
        <v>42557</v>
      </c>
      <c r="H859" s="434">
        <v>500</v>
      </c>
      <c r="I859" s="419">
        <v>14.92</v>
      </c>
      <c r="J859" s="420">
        <v>0.16</v>
      </c>
      <c r="K859" s="420">
        <f t="shared" si="132"/>
        <v>7459.84</v>
      </c>
      <c r="L859" s="418"/>
      <c r="M859" s="420"/>
    </row>
    <row r="860" spans="1:13" x14ac:dyDescent="0.25">
      <c r="A860" s="511"/>
      <c r="B860" s="463">
        <v>42570</v>
      </c>
      <c r="C860" s="418">
        <v>200</v>
      </c>
      <c r="D860" s="419">
        <v>15.18</v>
      </c>
      <c r="E860" s="420">
        <v>0</v>
      </c>
      <c r="F860" s="420">
        <f t="shared" si="131"/>
        <v>3036</v>
      </c>
      <c r="G860" s="417">
        <v>42564</v>
      </c>
      <c r="H860" s="434">
        <v>420</v>
      </c>
      <c r="I860" s="419">
        <v>15.68</v>
      </c>
      <c r="J860" s="420">
        <v>0.14000000000000001</v>
      </c>
      <c r="K860" s="420">
        <f t="shared" si="132"/>
        <v>6585.4599999999991</v>
      </c>
      <c r="L860" s="418"/>
      <c r="M860" s="420"/>
    </row>
    <row r="861" spans="1:13" x14ac:dyDescent="0.25">
      <c r="A861" s="511"/>
      <c r="B861" s="463">
        <v>42570</v>
      </c>
      <c r="C861" s="418">
        <v>200</v>
      </c>
      <c r="D861" s="419">
        <v>14.68</v>
      </c>
      <c r="E861" s="420">
        <v>0</v>
      </c>
      <c r="F861" s="420">
        <f t="shared" si="131"/>
        <v>2936</v>
      </c>
      <c r="G861" s="417">
        <v>42571</v>
      </c>
      <c r="H861" s="434">
        <v>200</v>
      </c>
      <c r="I861" s="419">
        <v>14.82</v>
      </c>
      <c r="J861" s="420">
        <v>0.06</v>
      </c>
      <c r="K861" s="420">
        <f t="shared" si="132"/>
        <v>2963.94</v>
      </c>
      <c r="L861" s="418"/>
      <c r="M861" s="420"/>
    </row>
    <row r="862" spans="1:13" x14ac:dyDescent="0.25">
      <c r="A862" s="418"/>
      <c r="B862" s="463">
        <v>42571</v>
      </c>
      <c r="C862" s="418">
        <v>200</v>
      </c>
      <c r="D862" s="419">
        <v>14.33</v>
      </c>
      <c r="E862" s="420">
        <v>-1</v>
      </c>
      <c r="F862" s="420">
        <f t="shared" si="131"/>
        <v>2865</v>
      </c>
      <c r="G862" s="417">
        <v>42572</v>
      </c>
      <c r="H862" s="434">
        <v>200</v>
      </c>
      <c r="I862" s="419">
        <v>14.8</v>
      </c>
      <c r="J862" s="420">
        <v>0.06</v>
      </c>
      <c r="K862" s="420">
        <f t="shared" si="132"/>
        <v>2959.94</v>
      </c>
      <c r="L862" s="418"/>
      <c r="M862" s="420"/>
    </row>
    <row r="863" spans="1:13" x14ac:dyDescent="0.25">
      <c r="A863" s="418"/>
      <c r="B863" s="463">
        <v>42572</v>
      </c>
      <c r="C863" s="418">
        <v>60</v>
      </c>
      <c r="D863" s="419">
        <v>14.58</v>
      </c>
      <c r="E863" s="420">
        <v>0</v>
      </c>
      <c r="F863" s="420">
        <f t="shared" si="131"/>
        <v>874.8</v>
      </c>
      <c r="G863" s="417">
        <v>42577</v>
      </c>
      <c r="H863" s="434">
        <v>200</v>
      </c>
      <c r="I863" s="419">
        <v>13.78</v>
      </c>
      <c r="J863" s="420">
        <v>0.06</v>
      </c>
      <c r="K863" s="420">
        <f t="shared" si="132"/>
        <v>2755.94</v>
      </c>
      <c r="L863" s="418"/>
      <c r="M863" s="420"/>
    </row>
    <row r="864" spans="1:13" x14ac:dyDescent="0.25">
      <c r="A864" s="418"/>
      <c r="B864" s="463">
        <v>42572</v>
      </c>
      <c r="C864" s="418">
        <v>140</v>
      </c>
      <c r="D864" s="419">
        <v>14.65</v>
      </c>
      <c r="E864" s="420">
        <v>0</v>
      </c>
      <c r="F864" s="420">
        <f t="shared" si="131"/>
        <v>2051</v>
      </c>
      <c r="G864" s="417">
        <v>42580</v>
      </c>
      <c r="H864" s="434">
        <v>200</v>
      </c>
      <c r="I864" s="419">
        <v>13.224</v>
      </c>
      <c r="J864" s="420">
        <v>0.08</v>
      </c>
      <c r="K864" s="420">
        <f t="shared" si="132"/>
        <v>2644.7200000000003</v>
      </c>
      <c r="L864" s="418"/>
      <c r="M864" s="420"/>
    </row>
    <row r="865" spans="1:13" x14ac:dyDescent="0.25">
      <c r="A865" s="418"/>
      <c r="B865" s="463">
        <v>42573</v>
      </c>
      <c r="C865" s="418">
        <v>140</v>
      </c>
      <c r="D865" s="419">
        <v>14.08</v>
      </c>
      <c r="E865" s="420">
        <v>0</v>
      </c>
      <c r="F865" s="420">
        <f t="shared" si="131"/>
        <v>1971.2</v>
      </c>
      <c r="G865" s="417">
        <v>42580</v>
      </c>
      <c r="H865" s="434">
        <v>200</v>
      </c>
      <c r="I865" s="419">
        <v>13.58</v>
      </c>
      <c r="J865" s="420">
        <v>0.06</v>
      </c>
      <c r="K865" s="420">
        <f t="shared" si="132"/>
        <v>2715.94</v>
      </c>
      <c r="L865" s="418"/>
      <c r="M865" s="420"/>
    </row>
    <row r="866" spans="1:13" x14ac:dyDescent="0.25">
      <c r="A866" s="418"/>
      <c r="B866" s="463">
        <v>42576</v>
      </c>
      <c r="C866" s="418">
        <v>200</v>
      </c>
      <c r="D866" s="419">
        <v>13.55</v>
      </c>
      <c r="E866" s="420">
        <v>0</v>
      </c>
      <c r="F866" s="420">
        <f t="shared" si="131"/>
        <v>2710</v>
      </c>
      <c r="G866" s="417">
        <v>42586</v>
      </c>
      <c r="H866" s="434">
        <v>400</v>
      </c>
      <c r="I866" s="419">
        <v>13.78</v>
      </c>
      <c r="J866" s="420">
        <v>0.12</v>
      </c>
      <c r="K866" s="420">
        <f t="shared" si="132"/>
        <v>5511.88</v>
      </c>
      <c r="L866" s="418"/>
      <c r="M866" s="420"/>
    </row>
    <row r="867" spans="1:13" x14ac:dyDescent="0.25">
      <c r="A867" s="418"/>
      <c r="B867" s="463">
        <v>42578</v>
      </c>
      <c r="C867" s="418">
        <v>200</v>
      </c>
      <c r="D867" s="419">
        <v>13.18</v>
      </c>
      <c r="E867" s="420">
        <v>0</v>
      </c>
      <c r="F867" s="420">
        <f t="shared" si="131"/>
        <v>2636</v>
      </c>
      <c r="G867" s="417">
        <v>42586</v>
      </c>
      <c r="H867" s="434">
        <v>400</v>
      </c>
      <c r="I867" s="419">
        <v>13.72</v>
      </c>
      <c r="J867" s="420">
        <v>0.12</v>
      </c>
      <c r="K867" s="420">
        <f t="shared" si="132"/>
        <v>5487.88</v>
      </c>
      <c r="L867" s="418"/>
      <c r="M867" s="420"/>
    </row>
    <row r="868" spans="1:13" x14ac:dyDescent="0.25">
      <c r="A868" s="418"/>
      <c r="B868" s="463">
        <v>42580</v>
      </c>
      <c r="C868" s="418">
        <v>200</v>
      </c>
      <c r="D868" s="419">
        <v>13.15</v>
      </c>
      <c r="E868" s="420">
        <v>0</v>
      </c>
      <c r="F868" s="420">
        <f t="shared" si="131"/>
        <v>2630</v>
      </c>
      <c r="G868" s="417">
        <v>42586</v>
      </c>
      <c r="H868" s="434">
        <v>140</v>
      </c>
      <c r="I868" s="419">
        <v>13.88</v>
      </c>
      <c r="J868" s="420">
        <v>0.04</v>
      </c>
      <c r="K868" s="420">
        <f t="shared" si="132"/>
        <v>1943.16</v>
      </c>
      <c r="L868" s="418"/>
      <c r="M868" s="420"/>
    </row>
    <row r="869" spans="1:13" x14ac:dyDescent="0.25">
      <c r="A869" s="418"/>
      <c r="B869" s="463">
        <v>42583</v>
      </c>
      <c r="C869" s="507">
        <v>20</v>
      </c>
      <c r="D869" s="419">
        <v>13.02</v>
      </c>
      <c r="E869" s="420">
        <v>0</v>
      </c>
      <c r="F869" s="420">
        <f t="shared" si="131"/>
        <v>260.39999999999998</v>
      </c>
      <c r="G869" s="417">
        <v>42593</v>
      </c>
      <c r="H869" s="434">
        <v>460</v>
      </c>
      <c r="I869" s="419">
        <v>14.59</v>
      </c>
      <c r="J869" s="420">
        <v>0.15</v>
      </c>
      <c r="K869" s="420">
        <f t="shared" si="132"/>
        <v>6711.25</v>
      </c>
      <c r="L869" s="418"/>
      <c r="M869" s="420"/>
    </row>
    <row r="870" spans="1:13" x14ac:dyDescent="0.25">
      <c r="A870" s="418"/>
      <c r="B870" s="463">
        <v>42583</v>
      </c>
      <c r="C870" s="418">
        <v>180</v>
      </c>
      <c r="D870" s="419">
        <v>13.02</v>
      </c>
      <c r="E870" s="420">
        <v>0</v>
      </c>
      <c r="F870" s="420">
        <f t="shared" si="131"/>
        <v>2343.6</v>
      </c>
      <c r="G870" s="417">
        <v>42594</v>
      </c>
      <c r="H870" s="434">
        <v>500</v>
      </c>
      <c r="I870" s="419">
        <v>14.88</v>
      </c>
      <c r="J870" s="420">
        <v>0.16</v>
      </c>
      <c r="K870" s="420">
        <f t="shared" si="132"/>
        <v>7439.84</v>
      </c>
      <c r="L870" s="418"/>
      <c r="M870" s="420"/>
    </row>
    <row r="871" spans="1:13" x14ac:dyDescent="0.25">
      <c r="A871" s="418"/>
      <c r="B871" s="463">
        <v>42584</v>
      </c>
      <c r="C871" s="418">
        <v>120</v>
      </c>
      <c r="D871" s="419">
        <v>12.68</v>
      </c>
      <c r="E871" s="420">
        <v>0</v>
      </c>
      <c r="F871" s="420">
        <f t="shared" si="131"/>
        <v>1521.6</v>
      </c>
      <c r="G871" s="417">
        <v>42598</v>
      </c>
      <c r="H871" s="434">
        <v>500</v>
      </c>
      <c r="I871" s="419">
        <v>15.18</v>
      </c>
      <c r="J871" s="420">
        <v>0.17</v>
      </c>
      <c r="K871" s="420">
        <f t="shared" si="132"/>
        <v>7589.83</v>
      </c>
      <c r="L871" s="418"/>
      <c r="M871" s="420"/>
    </row>
    <row r="872" spans="1:13" x14ac:dyDescent="0.25">
      <c r="A872" s="418"/>
      <c r="B872" s="463">
        <v>42584</v>
      </c>
      <c r="C872" s="418">
        <v>80</v>
      </c>
      <c r="D872" s="419">
        <v>12.68</v>
      </c>
      <c r="E872" s="420">
        <v>0</v>
      </c>
      <c r="F872" s="420">
        <f t="shared" si="131"/>
        <v>1014.4</v>
      </c>
      <c r="G872" s="417">
        <v>42599</v>
      </c>
      <c r="H872" s="434">
        <v>500</v>
      </c>
      <c r="I872" s="419">
        <v>15.18</v>
      </c>
      <c r="J872" s="420">
        <v>0.17</v>
      </c>
      <c r="K872" s="420">
        <f t="shared" si="132"/>
        <v>7589.83</v>
      </c>
      <c r="L872" s="418"/>
      <c r="M872" s="420"/>
    </row>
    <row r="873" spans="1:13" x14ac:dyDescent="0.25">
      <c r="A873" s="418"/>
      <c r="B873" s="463">
        <v>42585</v>
      </c>
      <c r="C873" s="418">
        <v>242</v>
      </c>
      <c r="D873" s="419">
        <v>13.38</v>
      </c>
      <c r="E873" s="420">
        <v>0</v>
      </c>
      <c r="F873" s="420">
        <f t="shared" si="131"/>
        <v>3237.96</v>
      </c>
      <c r="G873" s="417">
        <v>42599</v>
      </c>
      <c r="H873" s="434">
        <v>500</v>
      </c>
      <c r="I873" s="419">
        <v>15.41</v>
      </c>
      <c r="J873" s="420">
        <v>0.17</v>
      </c>
      <c r="K873" s="420">
        <f t="shared" si="132"/>
        <v>7704.83</v>
      </c>
      <c r="L873" s="418"/>
      <c r="M873" s="420"/>
    </row>
    <row r="874" spans="1:13" x14ac:dyDescent="0.25">
      <c r="A874" s="418"/>
      <c r="B874" s="463">
        <v>42585</v>
      </c>
      <c r="C874" s="418">
        <v>158</v>
      </c>
      <c r="D874" s="419">
        <v>13.38</v>
      </c>
      <c r="E874" s="420">
        <v>0</v>
      </c>
      <c r="F874" s="420">
        <f t="shared" si="131"/>
        <v>2114.04</v>
      </c>
      <c r="G874" s="417">
        <v>42599</v>
      </c>
      <c r="H874" s="434">
        <v>500</v>
      </c>
      <c r="I874" s="419">
        <v>15.65</v>
      </c>
      <c r="J874" s="420">
        <v>0.17</v>
      </c>
      <c r="K874" s="420">
        <f t="shared" si="132"/>
        <v>7824.83</v>
      </c>
      <c r="L874" s="418"/>
      <c r="M874" s="420"/>
    </row>
    <row r="875" spans="1:13" ht="45" x14ac:dyDescent="0.25">
      <c r="A875" s="418"/>
      <c r="B875" s="463">
        <v>42594</v>
      </c>
      <c r="C875" s="418">
        <v>500</v>
      </c>
      <c r="D875" s="419">
        <v>14.65</v>
      </c>
      <c r="E875" s="420">
        <v>0</v>
      </c>
      <c r="F875" s="420">
        <f t="shared" si="131"/>
        <v>7325</v>
      </c>
      <c r="G875" s="529" t="s">
        <v>248</v>
      </c>
      <c r="H875" s="434">
        <v>500</v>
      </c>
      <c r="I875" s="419">
        <v>16.18</v>
      </c>
      <c r="J875" s="420">
        <v>0.18</v>
      </c>
      <c r="K875" s="420">
        <f t="shared" si="132"/>
        <v>8089.82</v>
      </c>
      <c r="L875" s="418"/>
      <c r="M875" s="420"/>
    </row>
    <row r="876" spans="1:13" x14ac:dyDescent="0.25">
      <c r="A876" s="418"/>
      <c r="B876" s="463">
        <v>42599</v>
      </c>
      <c r="C876" s="418">
        <v>242</v>
      </c>
      <c r="D876" s="419">
        <v>14.95</v>
      </c>
      <c r="E876" s="420">
        <v>0</v>
      </c>
      <c r="F876" s="420">
        <f t="shared" si="131"/>
        <v>3617.8999999999996</v>
      </c>
      <c r="G876" s="529"/>
      <c r="H876" s="434">
        <v>500</v>
      </c>
      <c r="I876" s="419">
        <v>16.38</v>
      </c>
      <c r="J876" s="420">
        <v>0.18</v>
      </c>
      <c r="K876" s="420">
        <f t="shared" si="132"/>
        <v>8189.8199999999988</v>
      </c>
      <c r="L876" s="418"/>
      <c r="M876" s="420"/>
    </row>
    <row r="877" spans="1:13" x14ac:dyDescent="0.25">
      <c r="A877" s="418"/>
      <c r="B877" s="463">
        <v>42599</v>
      </c>
      <c r="C877" s="418">
        <v>200</v>
      </c>
      <c r="D877" s="419">
        <v>14.95</v>
      </c>
      <c r="E877" s="420">
        <v>0</v>
      </c>
      <c r="F877" s="420">
        <f t="shared" si="131"/>
        <v>2990</v>
      </c>
      <c r="G877" s="529"/>
      <c r="H877" s="434">
        <v>178</v>
      </c>
      <c r="I877" s="419">
        <v>16.5</v>
      </c>
      <c r="J877" s="420">
        <v>0.06</v>
      </c>
      <c r="K877" s="420">
        <f t="shared" si="132"/>
        <v>2936.94</v>
      </c>
      <c r="L877" s="418"/>
      <c r="M877" s="420"/>
    </row>
    <row r="878" spans="1:13" x14ac:dyDescent="0.25">
      <c r="A878" s="418"/>
      <c r="B878" s="463">
        <v>42599</v>
      </c>
      <c r="C878" s="418">
        <v>36</v>
      </c>
      <c r="D878" s="419">
        <v>14.95</v>
      </c>
      <c r="E878" s="420">
        <v>0</v>
      </c>
      <c r="F878" s="420">
        <f t="shared" si="131"/>
        <v>538.19999999999993</v>
      </c>
      <c r="G878" s="529"/>
      <c r="H878" s="434">
        <v>500</v>
      </c>
      <c r="I878" s="419">
        <v>16.72</v>
      </c>
      <c r="J878" s="420">
        <v>0.18</v>
      </c>
      <c r="K878" s="420">
        <f t="shared" si="132"/>
        <v>8359.82</v>
      </c>
      <c r="L878" s="418"/>
      <c r="M878" s="420"/>
    </row>
    <row r="879" spans="1:13" x14ac:dyDescent="0.25">
      <c r="A879" s="418"/>
      <c r="B879" s="463">
        <v>42599</v>
      </c>
      <c r="C879" s="418">
        <v>22</v>
      </c>
      <c r="D879" s="419">
        <v>14.95</v>
      </c>
      <c r="E879" s="420">
        <v>0</v>
      </c>
      <c r="F879" s="420">
        <f t="shared" si="131"/>
        <v>328.9</v>
      </c>
      <c r="G879" s="417">
        <v>42601</v>
      </c>
      <c r="H879" s="434">
        <v>500</v>
      </c>
      <c r="I879" s="419">
        <v>16.82</v>
      </c>
      <c r="J879" s="420">
        <v>0.18</v>
      </c>
      <c r="K879" s="420">
        <f t="shared" si="132"/>
        <v>8409.82</v>
      </c>
      <c r="L879" s="418"/>
      <c r="M879" s="420"/>
    </row>
    <row r="880" spans="1:13" x14ac:dyDescent="0.25">
      <c r="A880" s="418"/>
      <c r="B880" s="463">
        <v>42604</v>
      </c>
      <c r="C880" s="418">
        <v>1000</v>
      </c>
      <c r="D880" s="419">
        <v>15.68</v>
      </c>
      <c r="E880" s="420">
        <v>0</v>
      </c>
      <c r="F880" s="420">
        <f t="shared" si="131"/>
        <v>15680</v>
      </c>
      <c r="G880" s="417">
        <v>42605</v>
      </c>
      <c r="H880" s="434">
        <v>500</v>
      </c>
      <c r="I880" s="419">
        <v>15.98</v>
      </c>
      <c r="J880" s="420">
        <v>0.17</v>
      </c>
      <c r="K880" s="420">
        <f t="shared" si="132"/>
        <v>7989.83</v>
      </c>
      <c r="L880" s="418"/>
      <c r="M880" s="420"/>
    </row>
    <row r="881" spans="1:13" x14ac:dyDescent="0.25">
      <c r="A881" s="418"/>
      <c r="B881" s="463">
        <v>42604</v>
      </c>
      <c r="C881" s="418">
        <v>500</v>
      </c>
      <c r="D881" s="419">
        <v>15.48</v>
      </c>
      <c r="E881" s="420">
        <v>0</v>
      </c>
      <c r="F881" s="420">
        <f t="shared" si="131"/>
        <v>7740</v>
      </c>
      <c r="G881" s="417">
        <v>42605</v>
      </c>
      <c r="H881" s="434">
        <v>500</v>
      </c>
      <c r="I881" s="419">
        <v>16.25</v>
      </c>
      <c r="J881" s="420">
        <v>0.18</v>
      </c>
      <c r="K881" s="420">
        <f t="shared" si="132"/>
        <v>8124.82</v>
      </c>
      <c r="L881" s="418"/>
      <c r="M881" s="420"/>
    </row>
    <row r="882" spans="1:13" x14ac:dyDescent="0.25">
      <c r="A882" s="418"/>
      <c r="B882" s="463">
        <v>42606</v>
      </c>
      <c r="C882" s="418">
        <v>178</v>
      </c>
      <c r="D882" s="419">
        <v>16.059999999999999</v>
      </c>
      <c r="E882" s="420">
        <v>0</v>
      </c>
      <c r="F882" s="420">
        <f t="shared" si="131"/>
        <v>2858.68</v>
      </c>
      <c r="G882" s="417">
        <v>42605</v>
      </c>
      <c r="H882" s="434">
        <v>500</v>
      </c>
      <c r="I882" s="419">
        <v>16.48</v>
      </c>
      <c r="J882" s="420">
        <v>0.18</v>
      </c>
      <c r="K882" s="420">
        <f t="shared" si="132"/>
        <v>8239.82</v>
      </c>
      <c r="L882" s="418"/>
      <c r="M882" s="420"/>
    </row>
    <row r="883" spans="1:13" x14ac:dyDescent="0.25">
      <c r="A883" s="418"/>
      <c r="B883" s="463">
        <v>42608</v>
      </c>
      <c r="C883" s="418">
        <v>500</v>
      </c>
      <c r="D883" s="419">
        <v>15.98</v>
      </c>
      <c r="E883" s="420">
        <v>0</v>
      </c>
      <c r="F883" s="420">
        <f t="shared" si="131"/>
        <v>7990</v>
      </c>
      <c r="G883" s="417">
        <v>42615</v>
      </c>
      <c r="H883" s="434">
        <v>500</v>
      </c>
      <c r="I883" s="419">
        <v>15.65</v>
      </c>
      <c r="J883" s="420">
        <v>0.17</v>
      </c>
      <c r="K883" s="420">
        <f t="shared" si="132"/>
        <v>7824.83</v>
      </c>
      <c r="L883" s="418"/>
      <c r="M883" s="420"/>
    </row>
    <row r="884" spans="1:13" ht="30" x14ac:dyDescent="0.25">
      <c r="A884" s="418"/>
      <c r="B884" s="463">
        <v>42608</v>
      </c>
      <c r="C884" s="418">
        <v>500</v>
      </c>
      <c r="D884" s="419">
        <v>15.85</v>
      </c>
      <c r="E884" s="420">
        <v>0</v>
      </c>
      <c r="F884" s="420">
        <f t="shared" si="131"/>
        <v>7925</v>
      </c>
      <c r="G884" s="417">
        <v>42621</v>
      </c>
      <c r="H884" s="434">
        <v>500</v>
      </c>
      <c r="I884" s="419">
        <v>16.72</v>
      </c>
      <c r="J884" s="420">
        <v>0.18</v>
      </c>
      <c r="K884" s="420">
        <f t="shared" si="132"/>
        <v>8359.82</v>
      </c>
      <c r="L884" s="530" t="s">
        <v>261</v>
      </c>
      <c r="M884" s="420"/>
    </row>
    <row r="885" spans="1:13" x14ac:dyDescent="0.25">
      <c r="A885" s="418"/>
      <c r="B885" s="463">
        <v>42612</v>
      </c>
      <c r="C885" s="418">
        <v>500</v>
      </c>
      <c r="D885" s="419">
        <v>15.68</v>
      </c>
      <c r="E885" s="420">
        <v>0</v>
      </c>
      <c r="F885" s="420">
        <f t="shared" si="131"/>
        <v>7840</v>
      </c>
      <c r="G885" s="417">
        <v>42621</v>
      </c>
      <c r="H885" s="434">
        <v>500</v>
      </c>
      <c r="I885" s="419">
        <v>16.28</v>
      </c>
      <c r="J885" s="420">
        <v>0.18</v>
      </c>
      <c r="K885" s="420">
        <f t="shared" si="132"/>
        <v>8139.8200000000006</v>
      </c>
      <c r="L885" s="530"/>
      <c r="M885" s="420"/>
    </row>
    <row r="886" spans="1:13" x14ac:dyDescent="0.25">
      <c r="A886" s="418"/>
      <c r="B886" s="463">
        <v>42612</v>
      </c>
      <c r="C886" s="418">
        <v>500</v>
      </c>
      <c r="D886" s="419">
        <v>15.55</v>
      </c>
      <c r="E886" s="420">
        <v>0</v>
      </c>
      <c r="F886" s="420">
        <f t="shared" si="131"/>
        <v>7775</v>
      </c>
      <c r="G886" s="417">
        <v>42621</v>
      </c>
      <c r="H886" s="434">
        <v>220</v>
      </c>
      <c r="I886" s="419">
        <v>16.77</v>
      </c>
      <c r="J886" s="420">
        <v>0.08</v>
      </c>
      <c r="K886" s="420">
        <f t="shared" si="132"/>
        <v>3689.32</v>
      </c>
      <c r="L886" s="530"/>
      <c r="M886" s="420"/>
    </row>
    <row r="887" spans="1:13" x14ac:dyDescent="0.25">
      <c r="A887" s="418"/>
      <c r="B887" s="463">
        <v>42613</v>
      </c>
      <c r="C887" s="418">
        <v>500</v>
      </c>
      <c r="D887" s="419">
        <v>15.244999999999999</v>
      </c>
      <c r="E887" s="420">
        <v>0</v>
      </c>
      <c r="F887" s="420">
        <f t="shared" si="131"/>
        <v>7622.5</v>
      </c>
      <c r="G887" s="417">
        <v>42625</v>
      </c>
      <c r="H887" s="434">
        <v>500</v>
      </c>
      <c r="I887" s="419">
        <v>15.5</v>
      </c>
      <c r="J887" s="420">
        <v>0.17</v>
      </c>
      <c r="K887" s="420">
        <f t="shared" si="132"/>
        <v>7749.83</v>
      </c>
      <c r="L887" s="418"/>
      <c r="M887" s="420"/>
    </row>
    <row r="888" spans="1:13" x14ac:dyDescent="0.25">
      <c r="A888" s="418"/>
      <c r="B888" s="463">
        <v>42613</v>
      </c>
      <c r="C888" s="418">
        <v>500</v>
      </c>
      <c r="D888" s="419">
        <v>15.08</v>
      </c>
      <c r="E888" s="420">
        <v>0</v>
      </c>
      <c r="F888" s="420">
        <f t="shared" si="131"/>
        <v>7540</v>
      </c>
      <c r="G888" s="417">
        <v>42628</v>
      </c>
      <c r="H888" s="434">
        <v>300</v>
      </c>
      <c r="I888" s="419">
        <v>14.46</v>
      </c>
      <c r="J888" s="420">
        <v>0.09</v>
      </c>
      <c r="K888" s="420">
        <f t="shared" si="132"/>
        <v>4337.91</v>
      </c>
      <c r="L888" s="418"/>
      <c r="M888" s="420"/>
    </row>
    <row r="889" spans="1:13" x14ac:dyDescent="0.25">
      <c r="A889" s="418"/>
      <c r="B889" s="463">
        <v>42622</v>
      </c>
      <c r="C889" s="418">
        <v>220</v>
      </c>
      <c r="D889" s="419">
        <v>16.25</v>
      </c>
      <c r="E889" s="420">
        <v>0</v>
      </c>
      <c r="F889" s="420">
        <f t="shared" si="131"/>
        <v>3575</v>
      </c>
      <c r="G889" s="417">
        <v>42634</v>
      </c>
      <c r="H889" s="434">
        <v>322</v>
      </c>
      <c r="I889" s="419">
        <v>14.28</v>
      </c>
      <c r="J889" s="420">
        <v>0.1</v>
      </c>
      <c r="K889" s="420">
        <f t="shared" si="132"/>
        <v>4598.0599999999995</v>
      </c>
      <c r="L889" s="418"/>
      <c r="M889" s="420"/>
    </row>
    <row r="890" spans="1:13" x14ac:dyDescent="0.25">
      <c r="A890" s="418"/>
      <c r="B890" s="463">
        <v>42622</v>
      </c>
      <c r="C890" s="418">
        <v>500</v>
      </c>
      <c r="D890" s="419">
        <v>15.98</v>
      </c>
      <c r="E890" s="420">
        <v>0</v>
      </c>
      <c r="F890" s="420">
        <f t="shared" si="131"/>
        <v>7990</v>
      </c>
      <c r="G890" s="417">
        <v>42634</v>
      </c>
      <c r="H890" s="434">
        <v>400</v>
      </c>
      <c r="I890" s="419">
        <v>14.64</v>
      </c>
      <c r="J890" s="420">
        <v>0.13</v>
      </c>
      <c r="K890" s="420">
        <f t="shared" si="132"/>
        <v>5855.87</v>
      </c>
      <c r="L890" s="418"/>
      <c r="M890" s="420"/>
    </row>
    <row r="891" spans="1:13" x14ac:dyDescent="0.25">
      <c r="A891" s="418"/>
      <c r="B891" s="463">
        <v>42622</v>
      </c>
      <c r="C891" s="418">
        <v>500</v>
      </c>
      <c r="D891" s="419">
        <v>15.75</v>
      </c>
      <c r="E891" s="420">
        <v>0</v>
      </c>
      <c r="F891" s="420">
        <f t="shared" si="131"/>
        <v>7875</v>
      </c>
      <c r="G891" s="417">
        <v>42639</v>
      </c>
      <c r="H891" s="434">
        <v>200</v>
      </c>
      <c r="I891" s="419">
        <v>14.72</v>
      </c>
      <c r="J891" s="420">
        <v>0.06</v>
      </c>
      <c r="K891" s="420">
        <f t="shared" si="132"/>
        <v>2943.94</v>
      </c>
      <c r="L891" s="418"/>
      <c r="M891" s="420"/>
    </row>
    <row r="892" spans="1:13" x14ac:dyDescent="0.25">
      <c r="A892" s="418"/>
      <c r="B892" s="463">
        <v>42625</v>
      </c>
      <c r="C892" s="418">
        <v>500</v>
      </c>
      <c r="D892" s="419">
        <v>15.22</v>
      </c>
      <c r="E892" s="420">
        <v>0</v>
      </c>
      <c r="F892" s="420">
        <f t="shared" si="131"/>
        <v>7610</v>
      </c>
      <c r="G892" s="417">
        <v>42641</v>
      </c>
      <c r="H892" s="434">
        <v>300</v>
      </c>
      <c r="I892" s="419">
        <v>15.28</v>
      </c>
      <c r="J892" s="420">
        <v>0.1</v>
      </c>
      <c r="K892" s="420">
        <f t="shared" si="132"/>
        <v>4583.8999999999996</v>
      </c>
      <c r="L892" s="418"/>
      <c r="M892" s="420"/>
    </row>
    <row r="893" spans="1:13" ht="30" x14ac:dyDescent="0.25">
      <c r="A893" s="512" t="s">
        <v>269</v>
      </c>
      <c r="B893" s="463">
        <v>42626</v>
      </c>
      <c r="C893" s="418">
        <v>600</v>
      </c>
      <c r="D893" s="419">
        <v>14.91</v>
      </c>
      <c r="E893" s="420">
        <v>-3</v>
      </c>
      <c r="F893" s="420">
        <f t="shared" si="131"/>
        <v>8943</v>
      </c>
      <c r="G893" s="417">
        <v>42641</v>
      </c>
      <c r="H893" s="434">
        <v>400</v>
      </c>
      <c r="I893" s="419">
        <v>15.06</v>
      </c>
      <c r="J893" s="420">
        <v>0.13</v>
      </c>
      <c r="K893" s="420">
        <f t="shared" si="132"/>
        <v>6023.87</v>
      </c>
      <c r="L893" s="418"/>
      <c r="M893" s="420"/>
    </row>
    <row r="894" spans="1:13" x14ac:dyDescent="0.25">
      <c r="A894" s="512"/>
      <c r="B894" s="463">
        <v>42626</v>
      </c>
      <c r="C894" s="418">
        <v>400</v>
      </c>
      <c r="D894" s="419">
        <v>14.75</v>
      </c>
      <c r="E894" s="420">
        <v>0</v>
      </c>
      <c r="F894" s="420">
        <f t="shared" si="131"/>
        <v>5900</v>
      </c>
      <c r="G894" s="417">
        <v>42641</v>
      </c>
      <c r="H894" s="434">
        <v>322</v>
      </c>
      <c r="I894" s="419">
        <v>14.39</v>
      </c>
      <c r="J894" s="420">
        <v>0.1</v>
      </c>
      <c r="K894" s="420">
        <f t="shared" si="132"/>
        <v>4633.4799999999996</v>
      </c>
      <c r="L894" s="418"/>
      <c r="M894" s="420"/>
    </row>
    <row r="895" spans="1:13" x14ac:dyDescent="0.25">
      <c r="A895" s="512"/>
      <c r="B895" s="463">
        <v>42626</v>
      </c>
      <c r="C895" s="418">
        <v>300</v>
      </c>
      <c r="D895" s="419">
        <v>14.48</v>
      </c>
      <c r="E895" s="420">
        <v>0</v>
      </c>
      <c r="F895" s="420">
        <f t="shared" si="131"/>
        <v>4344</v>
      </c>
      <c r="G895" s="417">
        <v>42641</v>
      </c>
      <c r="H895" s="434">
        <v>500</v>
      </c>
      <c r="I895" s="419">
        <v>14.26</v>
      </c>
      <c r="J895" s="420">
        <v>0.16</v>
      </c>
      <c r="K895" s="420">
        <f t="shared" si="132"/>
        <v>7129.84</v>
      </c>
      <c r="L895" s="418"/>
      <c r="M895" s="420"/>
    </row>
    <row r="896" spans="1:13" x14ac:dyDescent="0.25">
      <c r="A896" s="512"/>
      <c r="B896" s="463">
        <v>42626</v>
      </c>
      <c r="C896" s="418">
        <v>300</v>
      </c>
      <c r="D896" s="419">
        <v>14.25</v>
      </c>
      <c r="E896" s="420">
        <v>0</v>
      </c>
      <c r="F896" s="420">
        <f t="shared" si="131"/>
        <v>4275</v>
      </c>
      <c r="G896" s="417">
        <v>42642</v>
      </c>
      <c r="H896" s="434">
        <v>300</v>
      </c>
      <c r="I896" s="419">
        <v>15.28</v>
      </c>
      <c r="J896" s="420">
        <v>0.1</v>
      </c>
      <c r="K896" s="420">
        <f t="shared" si="132"/>
        <v>4583.8999999999996</v>
      </c>
      <c r="L896" s="418"/>
      <c r="M896" s="420"/>
    </row>
    <row r="897" spans="1:13" x14ac:dyDescent="0.25">
      <c r="A897" s="512"/>
      <c r="B897" s="463">
        <v>42627</v>
      </c>
      <c r="C897" s="418">
        <v>200</v>
      </c>
      <c r="D897" s="419">
        <v>14.02</v>
      </c>
      <c r="E897" s="420">
        <v>-1</v>
      </c>
      <c r="F897" s="420">
        <f t="shared" si="131"/>
        <v>2803</v>
      </c>
      <c r="G897" s="417">
        <v>42642</v>
      </c>
      <c r="H897" s="434">
        <v>700</v>
      </c>
      <c r="I897" s="419">
        <v>15.78</v>
      </c>
      <c r="J897" s="420">
        <v>0.24</v>
      </c>
      <c r="K897" s="420">
        <f t="shared" si="132"/>
        <v>11045.76</v>
      </c>
      <c r="L897" s="418"/>
      <c r="M897" s="420"/>
    </row>
    <row r="898" spans="1:13" x14ac:dyDescent="0.25">
      <c r="A898" s="418"/>
      <c r="B898" s="463">
        <v>42628</v>
      </c>
      <c r="C898" s="418">
        <v>300</v>
      </c>
      <c r="D898" s="419">
        <v>14.3</v>
      </c>
      <c r="E898" s="420">
        <v>0</v>
      </c>
      <c r="F898" s="420">
        <f t="shared" si="131"/>
        <v>4290</v>
      </c>
      <c r="G898" s="417">
        <v>42642</v>
      </c>
      <c r="H898" s="434">
        <v>214</v>
      </c>
      <c r="I898" s="419">
        <v>15.98</v>
      </c>
      <c r="J898" s="420">
        <v>7.0000000000000007E-2</v>
      </c>
      <c r="K898" s="420">
        <f t="shared" si="132"/>
        <v>3419.65</v>
      </c>
      <c r="L898" s="418"/>
      <c r="M898" s="420"/>
    </row>
    <row r="899" spans="1:13" x14ac:dyDescent="0.25">
      <c r="A899" s="418"/>
      <c r="B899" s="463">
        <v>42632</v>
      </c>
      <c r="C899" s="418">
        <v>200</v>
      </c>
      <c r="D899" s="419">
        <v>14.06</v>
      </c>
      <c r="E899" s="420">
        <v>0</v>
      </c>
      <c r="F899" s="420">
        <f t="shared" si="131"/>
        <v>2812</v>
      </c>
      <c r="G899" s="417">
        <v>42648</v>
      </c>
      <c r="H899" s="434">
        <v>1000</v>
      </c>
      <c r="I899" s="419">
        <v>16.079999999999998</v>
      </c>
      <c r="J899" s="420">
        <v>0.35</v>
      </c>
      <c r="K899" s="420">
        <f t="shared" si="132"/>
        <v>16079.649999999998</v>
      </c>
      <c r="L899" s="418"/>
      <c r="M899" s="420"/>
    </row>
    <row r="900" spans="1:13" x14ac:dyDescent="0.25">
      <c r="A900" s="418"/>
      <c r="B900" s="463">
        <v>42633</v>
      </c>
      <c r="C900" s="418">
        <v>200</v>
      </c>
      <c r="D900" s="419">
        <v>14.11</v>
      </c>
      <c r="E900" s="420">
        <v>0</v>
      </c>
      <c r="F900" s="420">
        <f t="shared" si="131"/>
        <v>2822</v>
      </c>
      <c r="G900" s="417">
        <v>42648</v>
      </c>
      <c r="H900" s="434">
        <v>500</v>
      </c>
      <c r="I900" s="419">
        <v>16.38</v>
      </c>
      <c r="J900" s="420">
        <v>0.18</v>
      </c>
      <c r="K900" s="420">
        <f t="shared" si="132"/>
        <v>8189.8199999999988</v>
      </c>
      <c r="L900" s="418"/>
      <c r="M900" s="420"/>
    </row>
    <row r="901" spans="1:13" x14ac:dyDescent="0.25">
      <c r="A901" s="418"/>
      <c r="B901" s="463">
        <v>42633</v>
      </c>
      <c r="C901" s="418">
        <v>122</v>
      </c>
      <c r="D901" s="419">
        <v>14.1</v>
      </c>
      <c r="E901" s="420">
        <v>0</v>
      </c>
      <c r="F901" s="420">
        <f t="shared" si="131"/>
        <v>1720.2</v>
      </c>
      <c r="G901" s="417">
        <v>42649</v>
      </c>
      <c r="H901" s="434">
        <v>500</v>
      </c>
      <c r="I901" s="419">
        <v>16.16</v>
      </c>
      <c r="J901" s="420">
        <v>0.18</v>
      </c>
      <c r="K901" s="420">
        <f t="shared" si="132"/>
        <v>8079.82</v>
      </c>
      <c r="L901" s="418"/>
      <c r="M901" s="420"/>
    </row>
    <row r="902" spans="1:13" x14ac:dyDescent="0.25">
      <c r="A902" s="418"/>
      <c r="B902" s="463">
        <v>42636</v>
      </c>
      <c r="C902" s="418">
        <v>200</v>
      </c>
      <c r="D902" s="419">
        <v>14.38</v>
      </c>
      <c r="E902" s="420">
        <v>0</v>
      </c>
      <c r="F902" s="420">
        <f t="shared" si="131"/>
        <v>2876</v>
      </c>
      <c r="G902" s="417">
        <v>42671</v>
      </c>
      <c r="H902" s="434">
        <v>1000</v>
      </c>
      <c r="I902" s="419">
        <v>14.22</v>
      </c>
      <c r="J902" s="420">
        <v>0.31</v>
      </c>
      <c r="K902" s="420">
        <f t="shared" si="132"/>
        <v>14219.69</v>
      </c>
      <c r="L902" s="418"/>
      <c r="M902" s="420"/>
    </row>
    <row r="903" spans="1:13" x14ac:dyDescent="0.25">
      <c r="A903" s="418"/>
      <c r="B903" s="463">
        <v>42639</v>
      </c>
      <c r="C903" s="418">
        <v>200</v>
      </c>
      <c r="D903" s="419">
        <v>14.5</v>
      </c>
      <c r="E903" s="420">
        <v>0</v>
      </c>
      <c r="F903" s="420">
        <f t="shared" ref="F903:F917" si="133">C903*D903+E903</f>
        <v>2900</v>
      </c>
      <c r="G903" s="417">
        <v>42674</v>
      </c>
      <c r="H903" s="434">
        <v>300</v>
      </c>
      <c r="I903" s="419">
        <v>13.42</v>
      </c>
      <c r="J903" s="420">
        <v>0.09</v>
      </c>
      <c r="K903" s="420">
        <f t="shared" si="132"/>
        <v>4025.91</v>
      </c>
      <c r="L903" s="418"/>
      <c r="M903" s="420"/>
    </row>
    <row r="904" spans="1:13" x14ac:dyDescent="0.25">
      <c r="A904" s="418"/>
      <c r="B904" s="463">
        <v>42639</v>
      </c>
      <c r="C904" s="418">
        <v>200</v>
      </c>
      <c r="D904" s="419">
        <v>14.38</v>
      </c>
      <c r="E904" s="420">
        <v>0</v>
      </c>
      <c r="F904" s="420">
        <f t="shared" si="133"/>
        <v>2876</v>
      </c>
      <c r="G904" s="417">
        <v>42674</v>
      </c>
      <c r="H904" s="434">
        <v>200</v>
      </c>
      <c r="I904" s="419">
        <v>13.25</v>
      </c>
      <c r="J904" s="420">
        <v>-0.74</v>
      </c>
      <c r="K904" s="420">
        <f t="shared" si="132"/>
        <v>2650.74</v>
      </c>
      <c r="L904" s="418"/>
      <c r="M904" s="420"/>
    </row>
    <row r="905" spans="1:13" x14ac:dyDescent="0.25">
      <c r="A905" s="418"/>
      <c r="B905" s="463">
        <v>42640</v>
      </c>
      <c r="C905" s="418">
        <v>322</v>
      </c>
      <c r="D905" s="419">
        <v>13.97</v>
      </c>
      <c r="E905" s="420">
        <v>0</v>
      </c>
      <c r="F905" s="420">
        <f t="shared" si="133"/>
        <v>4498.34</v>
      </c>
      <c r="G905" s="417">
        <v>42676</v>
      </c>
      <c r="H905" s="434">
        <v>200</v>
      </c>
      <c r="I905" s="419">
        <v>13.05</v>
      </c>
      <c r="J905" s="420">
        <v>0.06</v>
      </c>
      <c r="K905" s="420">
        <f t="shared" si="132"/>
        <v>2609.94</v>
      </c>
      <c r="L905" s="418"/>
      <c r="M905" s="420"/>
    </row>
    <row r="906" spans="1:13" x14ac:dyDescent="0.25">
      <c r="A906" s="418"/>
      <c r="B906" s="463">
        <v>42641</v>
      </c>
      <c r="C906" s="418">
        <v>300</v>
      </c>
      <c r="D906" s="419">
        <v>14.02</v>
      </c>
      <c r="E906" s="420">
        <v>-1.26</v>
      </c>
      <c r="F906" s="420">
        <f t="shared" si="133"/>
        <v>4204.74</v>
      </c>
      <c r="G906" s="417">
        <v>42677</v>
      </c>
      <c r="H906" s="434">
        <v>500</v>
      </c>
      <c r="I906" s="419">
        <v>13.96</v>
      </c>
      <c r="J906" s="420">
        <v>0.15</v>
      </c>
      <c r="K906" s="420">
        <f t="shared" si="132"/>
        <v>6979.85</v>
      </c>
      <c r="L906" s="418"/>
      <c r="M906" s="420"/>
    </row>
    <row r="907" spans="1:13" x14ac:dyDescent="0.25">
      <c r="A907" s="418"/>
      <c r="B907" s="463">
        <v>42641</v>
      </c>
      <c r="C907" s="418">
        <v>200</v>
      </c>
      <c r="D907" s="419">
        <v>14.17</v>
      </c>
      <c r="E907" s="420">
        <v>0</v>
      </c>
      <c r="F907" s="420">
        <f t="shared" si="133"/>
        <v>2834</v>
      </c>
      <c r="G907" s="417">
        <v>42677</v>
      </c>
      <c r="H907" s="434">
        <v>2000</v>
      </c>
      <c r="I907" s="419">
        <v>14.5</v>
      </c>
      <c r="J907" s="420">
        <v>0.63</v>
      </c>
      <c r="K907" s="420">
        <f t="shared" si="132"/>
        <v>28999.37</v>
      </c>
      <c r="L907" s="418"/>
      <c r="M907" s="420"/>
    </row>
    <row r="908" spans="1:13" x14ac:dyDescent="0.25">
      <c r="A908" s="418"/>
      <c r="B908" s="463">
        <v>42642</v>
      </c>
      <c r="C908" s="418">
        <v>414</v>
      </c>
      <c r="D908" s="419">
        <v>15.66</v>
      </c>
      <c r="E908" s="420">
        <v>0</v>
      </c>
      <c r="F908" s="420">
        <f t="shared" si="133"/>
        <v>6483.24</v>
      </c>
      <c r="G908" s="417">
        <v>42682</v>
      </c>
      <c r="H908" s="434">
        <v>1000</v>
      </c>
      <c r="I908" s="419">
        <v>14.28</v>
      </c>
      <c r="J908" s="420">
        <v>0.31</v>
      </c>
      <c r="K908" s="420">
        <f t="shared" si="132"/>
        <v>14279.69</v>
      </c>
      <c r="L908" s="418"/>
      <c r="M908" s="420"/>
    </row>
    <row r="909" spans="1:13" ht="30" x14ac:dyDescent="0.25">
      <c r="A909" s="512" t="s">
        <v>283</v>
      </c>
      <c r="B909" s="463">
        <v>42647</v>
      </c>
      <c r="C909" s="418">
        <v>500</v>
      </c>
      <c r="D909" s="419">
        <v>15.86</v>
      </c>
      <c r="E909" s="420">
        <v>0</v>
      </c>
      <c r="F909" s="420">
        <f t="shared" si="133"/>
        <v>7930</v>
      </c>
      <c r="G909" s="417">
        <v>42685</v>
      </c>
      <c r="H909" s="434">
        <v>500</v>
      </c>
      <c r="I909" s="419">
        <v>15.88</v>
      </c>
      <c r="J909" s="420">
        <v>0.17</v>
      </c>
      <c r="K909" s="420">
        <f t="shared" si="132"/>
        <v>7939.83</v>
      </c>
      <c r="L909" s="418"/>
      <c r="M909" s="420"/>
    </row>
    <row r="910" spans="1:13" x14ac:dyDescent="0.25">
      <c r="A910" s="512"/>
      <c r="B910" s="463">
        <v>42647</v>
      </c>
      <c r="C910" s="418">
        <v>500</v>
      </c>
      <c r="D910" s="419">
        <v>15.62</v>
      </c>
      <c r="E910" s="420">
        <v>0</v>
      </c>
      <c r="F910" s="420">
        <f t="shared" si="133"/>
        <v>7810</v>
      </c>
      <c r="G910" s="417">
        <v>42695</v>
      </c>
      <c r="H910" s="434">
        <v>2272</v>
      </c>
      <c r="I910" s="419">
        <v>16.28</v>
      </c>
      <c r="J910" s="420">
        <v>0.81</v>
      </c>
      <c r="K910" s="420">
        <f t="shared" si="132"/>
        <v>36987.350000000006</v>
      </c>
      <c r="L910" s="418"/>
      <c r="M910" s="420"/>
    </row>
    <row r="911" spans="1:13" x14ac:dyDescent="0.25">
      <c r="A911" s="512"/>
      <c r="B911" s="463">
        <v>42649</v>
      </c>
      <c r="C911" s="418">
        <v>500</v>
      </c>
      <c r="D911" s="419">
        <v>15.97</v>
      </c>
      <c r="E911" s="420">
        <v>0</v>
      </c>
      <c r="F911" s="420">
        <f t="shared" si="133"/>
        <v>7985</v>
      </c>
      <c r="G911" s="417">
        <v>42695</v>
      </c>
      <c r="H911" s="434">
        <v>500</v>
      </c>
      <c r="I911" s="419">
        <v>16.45</v>
      </c>
      <c r="J911" s="420">
        <v>0.18</v>
      </c>
      <c r="K911" s="420">
        <f t="shared" si="132"/>
        <v>8224.82</v>
      </c>
      <c r="L911" s="418"/>
      <c r="M911" s="420"/>
    </row>
    <row r="912" spans="1:13" x14ac:dyDescent="0.25">
      <c r="A912" s="512"/>
      <c r="B912" s="463">
        <v>42649</v>
      </c>
      <c r="C912" s="418">
        <v>500</v>
      </c>
      <c r="D912" s="419">
        <v>15.84</v>
      </c>
      <c r="E912" s="420">
        <v>0</v>
      </c>
      <c r="F912" s="420">
        <f t="shared" si="133"/>
        <v>7920</v>
      </c>
      <c r="G912" s="417">
        <v>42696</v>
      </c>
      <c r="H912" s="434">
        <v>500</v>
      </c>
      <c r="I912" s="419">
        <v>16.54</v>
      </c>
      <c r="J912" s="420">
        <v>0.18</v>
      </c>
      <c r="K912" s="420">
        <f t="shared" si="132"/>
        <v>8269.82</v>
      </c>
      <c r="L912" s="418"/>
      <c r="M912" s="420"/>
    </row>
    <row r="913" spans="1:13" x14ac:dyDescent="0.25">
      <c r="A913" s="418"/>
      <c r="B913" s="463">
        <v>42649</v>
      </c>
      <c r="C913" s="418">
        <v>500</v>
      </c>
      <c r="D913" s="419">
        <v>16.079999999999998</v>
      </c>
      <c r="E913" s="420">
        <v>0</v>
      </c>
      <c r="F913" s="420">
        <f t="shared" si="133"/>
        <v>8039.9999999999991</v>
      </c>
      <c r="G913" s="417">
        <v>42697</v>
      </c>
      <c r="H913" s="434">
        <v>200</v>
      </c>
      <c r="I913" s="419">
        <v>16.79</v>
      </c>
      <c r="J913" s="420">
        <v>7.0000000000000007E-2</v>
      </c>
      <c r="K913" s="420">
        <f t="shared" si="132"/>
        <v>3357.93</v>
      </c>
      <c r="L913" s="418"/>
      <c r="M913" s="420"/>
    </row>
    <row r="914" spans="1:13" x14ac:dyDescent="0.25">
      <c r="A914" s="418"/>
      <c r="B914" s="463">
        <v>42650</v>
      </c>
      <c r="C914" s="418">
        <v>300</v>
      </c>
      <c r="D914" s="419">
        <v>15.75</v>
      </c>
      <c r="E914" s="420">
        <v>0</v>
      </c>
      <c r="F914" s="420">
        <f t="shared" si="133"/>
        <v>4725</v>
      </c>
      <c r="G914" s="417">
        <v>42697</v>
      </c>
      <c r="H914" s="434">
        <v>500</v>
      </c>
      <c r="I914" s="419">
        <v>16.59</v>
      </c>
      <c r="J914" s="420">
        <v>0.18</v>
      </c>
      <c r="K914" s="420">
        <f t="shared" si="132"/>
        <v>8294.82</v>
      </c>
      <c r="L914" s="418"/>
      <c r="M914" s="420"/>
    </row>
    <row r="915" spans="1:13" x14ac:dyDescent="0.25">
      <c r="A915" s="418"/>
      <c r="B915" s="463">
        <v>42650</v>
      </c>
      <c r="C915" s="418">
        <v>300</v>
      </c>
      <c r="D915" s="419">
        <v>15.58</v>
      </c>
      <c r="E915" s="420">
        <v>0</v>
      </c>
      <c r="F915" s="420">
        <f t="shared" si="133"/>
        <v>4674</v>
      </c>
      <c r="G915" s="417">
        <v>42704</v>
      </c>
      <c r="H915" s="434">
        <v>1000</v>
      </c>
      <c r="I915" s="419">
        <v>16.420000000000002</v>
      </c>
      <c r="J915" s="420">
        <v>0.36</v>
      </c>
      <c r="K915" s="420">
        <f t="shared" si="132"/>
        <v>16419.64</v>
      </c>
      <c r="L915" s="418"/>
      <c r="M915" s="420"/>
    </row>
    <row r="916" spans="1:13" x14ac:dyDescent="0.25">
      <c r="A916" s="418"/>
      <c r="B916" s="463">
        <v>42653</v>
      </c>
      <c r="C916" s="418">
        <v>394</v>
      </c>
      <c r="D916" s="419">
        <v>15.72</v>
      </c>
      <c r="E916" s="420">
        <v>0</v>
      </c>
      <c r="F916" s="420">
        <f t="shared" si="133"/>
        <v>6193.68</v>
      </c>
      <c r="G916" s="417">
        <v>42704</v>
      </c>
      <c r="H916" s="434">
        <v>300</v>
      </c>
      <c r="I916" s="419">
        <v>16.78</v>
      </c>
      <c r="J916" s="420">
        <v>1.61</v>
      </c>
      <c r="K916" s="420">
        <f t="shared" si="132"/>
        <v>5032.3900000000003</v>
      </c>
      <c r="L916" s="418"/>
      <c r="M916" s="420"/>
    </row>
    <row r="917" spans="1:13" x14ac:dyDescent="0.25">
      <c r="A917" s="418"/>
      <c r="B917" s="463">
        <v>42653</v>
      </c>
      <c r="C917" s="418">
        <v>6</v>
      </c>
      <c r="D917" s="419">
        <v>15.72</v>
      </c>
      <c r="E917" s="420">
        <v>0</v>
      </c>
      <c r="F917" s="420">
        <f t="shared" si="133"/>
        <v>94.320000000000007</v>
      </c>
      <c r="G917" s="417">
        <v>42704</v>
      </c>
      <c r="H917" s="434">
        <v>1000</v>
      </c>
      <c r="I917" s="419">
        <v>17.079999999999998</v>
      </c>
      <c r="J917" s="420">
        <v>0.37</v>
      </c>
      <c r="K917" s="420">
        <f t="shared" si="132"/>
        <v>17079.63</v>
      </c>
      <c r="L917" s="418"/>
      <c r="M917" s="420"/>
    </row>
    <row r="918" spans="1:13" x14ac:dyDescent="0.25">
      <c r="A918" s="418"/>
      <c r="B918" s="463">
        <v>42655</v>
      </c>
      <c r="C918" s="418">
        <v>22</v>
      </c>
      <c r="D918" s="419">
        <v>15.48</v>
      </c>
      <c r="E918" s="420">
        <v>0</v>
      </c>
      <c r="F918" s="420">
        <f>C918*D918+E918</f>
        <v>340.56</v>
      </c>
      <c r="G918" s="417">
        <v>42704</v>
      </c>
      <c r="H918" s="434">
        <v>1000</v>
      </c>
      <c r="I918" s="419">
        <v>17.32</v>
      </c>
      <c r="J918" s="420">
        <v>0.38</v>
      </c>
      <c r="K918" s="420">
        <f t="shared" si="132"/>
        <v>17319.62</v>
      </c>
      <c r="L918" s="418"/>
      <c r="M918" s="420"/>
    </row>
    <row r="919" spans="1:13" x14ac:dyDescent="0.25">
      <c r="A919" s="418"/>
      <c r="B919" s="463">
        <v>42655</v>
      </c>
      <c r="C919" s="418">
        <v>300</v>
      </c>
      <c r="D919" s="419">
        <v>15.48</v>
      </c>
      <c r="E919" s="420">
        <v>0</v>
      </c>
      <c r="F919" s="420">
        <f>C919*D919+E919</f>
        <v>4644</v>
      </c>
      <c r="G919" s="417">
        <v>42704</v>
      </c>
      <c r="H919" s="434">
        <v>500</v>
      </c>
      <c r="I919" s="419">
        <v>17.64</v>
      </c>
      <c r="J919" s="420">
        <v>0.19</v>
      </c>
      <c r="K919" s="420">
        <f t="shared" si="132"/>
        <v>8819.81</v>
      </c>
      <c r="L919" s="418"/>
      <c r="M919" s="420"/>
    </row>
    <row r="920" spans="1:13" x14ac:dyDescent="0.25">
      <c r="A920" s="513"/>
      <c r="B920" s="463">
        <v>42668</v>
      </c>
      <c r="C920" s="418">
        <v>500</v>
      </c>
      <c r="D920" s="419">
        <v>14.26</v>
      </c>
      <c r="E920" s="420">
        <v>-2.5</v>
      </c>
      <c r="F920" s="420">
        <f t="shared" ref="F920:F929" si="134">C920*D920+E920</f>
        <v>7127.5</v>
      </c>
      <c r="G920" s="417">
        <v>42705</v>
      </c>
      <c r="H920" s="434">
        <v>528</v>
      </c>
      <c r="I920" s="419">
        <v>18.7</v>
      </c>
      <c r="J920" s="420">
        <v>0.22</v>
      </c>
      <c r="K920" s="420">
        <f t="shared" si="132"/>
        <v>9873.380000000001</v>
      </c>
      <c r="L920" s="418"/>
      <c r="M920" s="420"/>
    </row>
    <row r="921" spans="1:13" x14ac:dyDescent="0.25">
      <c r="A921" s="513"/>
      <c r="B921" s="463">
        <v>42668</v>
      </c>
      <c r="C921" s="418">
        <v>500</v>
      </c>
      <c r="D921" s="419">
        <v>14.16</v>
      </c>
      <c r="E921" s="420">
        <v>0</v>
      </c>
      <c r="F921" s="420">
        <f t="shared" si="134"/>
        <v>7080</v>
      </c>
      <c r="G921" s="417">
        <v>42711</v>
      </c>
      <c r="H921" s="434">
        <v>500</v>
      </c>
      <c r="I921" s="419">
        <v>18.329999999999998</v>
      </c>
      <c r="J921" s="420">
        <v>0.2</v>
      </c>
      <c r="K921" s="420">
        <f t="shared" si="132"/>
        <v>9164.7999999999993</v>
      </c>
      <c r="L921" s="418"/>
      <c r="M921" s="420"/>
    </row>
    <row r="922" spans="1:13" x14ac:dyDescent="0.25">
      <c r="A922" s="513"/>
      <c r="B922" s="463">
        <v>42670</v>
      </c>
      <c r="C922" s="418">
        <v>500</v>
      </c>
      <c r="D922" s="419">
        <v>14.18</v>
      </c>
      <c r="E922" s="420">
        <v>0</v>
      </c>
      <c r="F922" s="420">
        <f t="shared" si="134"/>
        <v>7090</v>
      </c>
      <c r="G922" s="417">
        <v>42713</v>
      </c>
      <c r="H922" s="434">
        <v>500</v>
      </c>
      <c r="I922" s="419">
        <v>18.28</v>
      </c>
      <c r="J922" s="420">
        <v>0.2</v>
      </c>
      <c r="K922" s="420">
        <f t="shared" si="132"/>
        <v>9139.7999999999993</v>
      </c>
      <c r="L922" s="418"/>
      <c r="M922" s="420"/>
    </row>
    <row r="923" spans="1:13" x14ac:dyDescent="0.25">
      <c r="A923" s="513"/>
      <c r="B923" s="463">
        <v>42670</v>
      </c>
      <c r="C923" s="418">
        <v>500</v>
      </c>
      <c r="D923" s="419">
        <v>14.05</v>
      </c>
      <c r="E923" s="420">
        <v>0</v>
      </c>
      <c r="F923" s="420">
        <f t="shared" si="134"/>
        <v>7025</v>
      </c>
      <c r="G923" s="417">
        <v>42718</v>
      </c>
      <c r="H923" s="434">
        <v>200</v>
      </c>
      <c r="I923" s="419">
        <v>18.78</v>
      </c>
      <c r="J923" s="420">
        <v>0.08</v>
      </c>
      <c r="K923" s="420">
        <f t="shared" si="132"/>
        <v>3755.92</v>
      </c>
      <c r="L923" s="418"/>
      <c r="M923" s="420"/>
    </row>
    <row r="924" spans="1:13" x14ac:dyDescent="0.25">
      <c r="A924" s="513"/>
      <c r="B924" s="463">
        <v>42670</v>
      </c>
      <c r="C924" s="418">
        <v>500</v>
      </c>
      <c r="D924" s="419">
        <v>13.88</v>
      </c>
      <c r="E924" s="420">
        <v>0</v>
      </c>
      <c r="F924" s="420">
        <f t="shared" si="134"/>
        <v>6940</v>
      </c>
      <c r="G924" s="417">
        <v>42734</v>
      </c>
      <c r="H924" s="434">
        <v>1000</v>
      </c>
      <c r="I924" s="419">
        <v>17.72</v>
      </c>
      <c r="J924" s="420">
        <v>0.39</v>
      </c>
      <c r="K924" s="420">
        <f t="shared" si="132"/>
        <v>17719.61</v>
      </c>
      <c r="L924" s="418"/>
      <c r="M924" s="420"/>
    </row>
    <row r="925" spans="1:13" x14ac:dyDescent="0.25">
      <c r="A925" s="418"/>
      <c r="B925" s="463">
        <v>42671</v>
      </c>
      <c r="C925" s="418">
        <v>1000</v>
      </c>
      <c r="D925" s="419">
        <v>14.15</v>
      </c>
      <c r="E925" s="420">
        <v>0</v>
      </c>
      <c r="F925" s="420">
        <f t="shared" si="134"/>
        <v>14150</v>
      </c>
      <c r="G925" s="417">
        <v>42739</v>
      </c>
      <c r="H925" s="434">
        <v>500</v>
      </c>
      <c r="I925" s="419">
        <v>18.079999999999998</v>
      </c>
      <c r="J925" s="420">
        <v>0.2</v>
      </c>
      <c r="K925" s="420">
        <f t="shared" si="132"/>
        <v>9039.7999999999993</v>
      </c>
      <c r="L925" s="418"/>
      <c r="M925" s="420"/>
    </row>
    <row r="926" spans="1:13" x14ac:dyDescent="0.25">
      <c r="A926" s="418"/>
      <c r="B926" s="463">
        <v>42674</v>
      </c>
      <c r="C926" s="418">
        <v>300</v>
      </c>
      <c r="D926" s="419">
        <v>13.28</v>
      </c>
      <c r="E926" s="420">
        <v>-1.5</v>
      </c>
      <c r="F926" s="420">
        <f t="shared" si="134"/>
        <v>3982.5</v>
      </c>
      <c r="G926" s="417">
        <v>42748</v>
      </c>
      <c r="H926" s="434">
        <v>500</v>
      </c>
      <c r="I926" s="419">
        <v>17.48</v>
      </c>
      <c r="J926" s="420">
        <v>0.19</v>
      </c>
      <c r="K926" s="420">
        <f t="shared" si="132"/>
        <v>8739.81</v>
      </c>
      <c r="L926" s="418"/>
      <c r="M926" s="420"/>
    </row>
    <row r="927" spans="1:13" x14ac:dyDescent="0.25">
      <c r="A927" s="418"/>
      <c r="B927" s="463">
        <v>42674</v>
      </c>
      <c r="C927" s="418">
        <v>200</v>
      </c>
      <c r="D927" s="419">
        <v>13.15</v>
      </c>
      <c r="E927" s="420">
        <v>0.02</v>
      </c>
      <c r="F927" s="420">
        <f t="shared" si="134"/>
        <v>2630.02</v>
      </c>
      <c r="G927" s="417">
        <v>42761</v>
      </c>
      <c r="H927" s="434">
        <v>1000</v>
      </c>
      <c r="I927" s="419">
        <v>17.899999999999999</v>
      </c>
      <c r="J927" s="420">
        <v>0.39</v>
      </c>
      <c r="K927" s="420">
        <f t="shared" si="132"/>
        <v>17899.61</v>
      </c>
      <c r="L927" s="418"/>
      <c r="M927" s="420"/>
    </row>
    <row r="928" spans="1:13" x14ac:dyDescent="0.25">
      <c r="A928" s="418"/>
      <c r="B928" s="463">
        <v>42676</v>
      </c>
      <c r="C928" s="418">
        <v>200</v>
      </c>
      <c r="D928" s="419">
        <v>12.89</v>
      </c>
      <c r="E928" s="420">
        <v>0</v>
      </c>
      <c r="F928" s="420">
        <f t="shared" si="134"/>
        <v>2578</v>
      </c>
      <c r="G928" s="417">
        <v>42766</v>
      </c>
      <c r="H928" s="434">
        <v>300</v>
      </c>
      <c r="I928" s="419">
        <v>16.649999999999999</v>
      </c>
      <c r="J928" s="420">
        <v>0.11</v>
      </c>
      <c r="K928" s="420">
        <f t="shared" si="132"/>
        <v>4994.8900000000003</v>
      </c>
      <c r="L928" s="418"/>
      <c r="M928" s="420"/>
    </row>
    <row r="929" spans="1:13" x14ac:dyDescent="0.25">
      <c r="A929" s="418"/>
      <c r="B929" s="463">
        <v>42678</v>
      </c>
      <c r="C929" s="418">
        <v>500</v>
      </c>
      <c r="D929" s="419">
        <v>13.69</v>
      </c>
      <c r="E929" s="420">
        <v>0</v>
      </c>
      <c r="F929" s="420">
        <f t="shared" si="134"/>
        <v>6845</v>
      </c>
      <c r="G929" s="417">
        <v>42767</v>
      </c>
      <c r="H929" s="434">
        <v>612</v>
      </c>
      <c r="I929" s="419">
        <v>17.03</v>
      </c>
      <c r="J929" s="420">
        <v>0.23</v>
      </c>
      <c r="K929" s="420">
        <f t="shared" si="132"/>
        <v>10422.130000000001</v>
      </c>
      <c r="L929" s="418"/>
      <c r="M929" s="420"/>
    </row>
    <row r="930" spans="1:13" x14ac:dyDescent="0.25">
      <c r="A930" s="418"/>
      <c r="B930" s="463">
        <v>42678</v>
      </c>
      <c r="C930" s="418">
        <v>500</v>
      </c>
      <c r="D930" s="419">
        <v>13.69</v>
      </c>
      <c r="E930" s="420">
        <v>0</v>
      </c>
      <c r="F930" s="420">
        <f>C930*D930+E930</f>
        <v>6845</v>
      </c>
      <c r="G930" s="417">
        <v>42767</v>
      </c>
      <c r="H930" s="434">
        <v>288</v>
      </c>
      <c r="I930" s="419">
        <v>17.12</v>
      </c>
      <c r="J930" s="420">
        <v>0.11</v>
      </c>
      <c r="K930" s="420">
        <f t="shared" si="132"/>
        <v>4930.4500000000007</v>
      </c>
      <c r="L930" s="418"/>
      <c r="M930" s="420"/>
    </row>
    <row r="931" spans="1:13" x14ac:dyDescent="0.25">
      <c r="A931" s="418"/>
      <c r="B931" s="463">
        <v>42691</v>
      </c>
      <c r="C931" s="418">
        <v>150</v>
      </c>
      <c r="D931" s="419">
        <v>15.48</v>
      </c>
      <c r="E931" s="420">
        <v>0</v>
      </c>
      <c r="F931" s="420">
        <f t="shared" ref="F931:F947" si="135">C931*D931+E931</f>
        <v>2322</v>
      </c>
      <c r="G931" s="417">
        <v>42767</v>
      </c>
      <c r="H931" s="434">
        <v>700</v>
      </c>
      <c r="I931" s="419">
        <v>16.57</v>
      </c>
      <c r="J931" s="420">
        <v>0.25</v>
      </c>
      <c r="K931" s="420">
        <f t="shared" si="132"/>
        <v>11598.75</v>
      </c>
      <c r="L931" s="418"/>
      <c r="M931" s="420"/>
    </row>
    <row r="932" spans="1:13" x14ac:dyDescent="0.25">
      <c r="A932" s="418"/>
      <c r="B932" s="463">
        <v>42691</v>
      </c>
      <c r="C932" s="418">
        <v>300</v>
      </c>
      <c r="D932" s="419">
        <v>15.48</v>
      </c>
      <c r="E932" s="420">
        <v>0</v>
      </c>
      <c r="F932" s="420">
        <f t="shared" si="135"/>
        <v>4644</v>
      </c>
      <c r="G932" s="417">
        <v>42768</v>
      </c>
      <c r="H932" s="434">
        <v>200</v>
      </c>
      <c r="I932" s="419">
        <v>16.7</v>
      </c>
      <c r="J932" s="420">
        <v>7.0000000000000007E-2</v>
      </c>
      <c r="K932" s="420">
        <f t="shared" si="132"/>
        <v>3339.93</v>
      </c>
      <c r="L932" s="418"/>
      <c r="M932" s="420"/>
    </row>
    <row r="933" spans="1:13" x14ac:dyDescent="0.25">
      <c r="A933" s="418"/>
      <c r="B933" s="463">
        <v>42696</v>
      </c>
      <c r="C933" s="418">
        <v>1000</v>
      </c>
      <c r="D933" s="419">
        <v>16.12</v>
      </c>
      <c r="E933" s="420">
        <v>0</v>
      </c>
      <c r="F933" s="420">
        <f t="shared" si="135"/>
        <v>16120.000000000002</v>
      </c>
      <c r="G933" s="417">
        <v>42768</v>
      </c>
      <c r="H933" s="434">
        <v>500</v>
      </c>
      <c r="I933" s="419">
        <v>16.600000000000001</v>
      </c>
      <c r="J933" s="420">
        <v>-1.82</v>
      </c>
      <c r="K933" s="420">
        <f t="shared" si="132"/>
        <v>8301.82</v>
      </c>
      <c r="L933" s="418"/>
      <c r="M933" s="420"/>
    </row>
    <row r="934" spans="1:13" x14ac:dyDescent="0.25">
      <c r="A934" s="418"/>
      <c r="B934" s="463">
        <v>42699</v>
      </c>
      <c r="C934" s="418">
        <v>200</v>
      </c>
      <c r="D934" s="419">
        <v>16.28</v>
      </c>
      <c r="E934" s="420">
        <v>0</v>
      </c>
      <c r="F934" s="420">
        <f t="shared" si="135"/>
        <v>3256</v>
      </c>
      <c r="G934" s="417">
        <v>42768</v>
      </c>
      <c r="H934" s="434">
        <v>500</v>
      </c>
      <c r="I934" s="419">
        <v>16.75</v>
      </c>
      <c r="J934" s="420">
        <v>0.18</v>
      </c>
      <c r="K934" s="420">
        <f t="shared" si="132"/>
        <v>8374.82</v>
      </c>
      <c r="L934" s="418"/>
      <c r="M934" s="420"/>
    </row>
    <row r="935" spans="1:13" x14ac:dyDescent="0.25">
      <c r="A935" s="513"/>
      <c r="B935" s="463">
        <v>42699</v>
      </c>
      <c r="C935" s="418">
        <v>500</v>
      </c>
      <c r="D935" s="419">
        <v>16.16</v>
      </c>
      <c r="E935" s="420">
        <v>0</v>
      </c>
      <c r="F935" s="420">
        <f t="shared" si="135"/>
        <v>8080</v>
      </c>
      <c r="G935" s="417">
        <v>42769</v>
      </c>
      <c r="H935" s="514">
        <v>400</v>
      </c>
      <c r="I935" s="515">
        <v>16.95</v>
      </c>
      <c r="J935" s="516">
        <v>0.15</v>
      </c>
      <c r="K935" s="516">
        <f t="shared" si="132"/>
        <v>6779.85</v>
      </c>
      <c r="L935" s="418"/>
      <c r="M935" s="420"/>
    </row>
    <row r="936" spans="1:13" x14ac:dyDescent="0.25">
      <c r="A936" s="513"/>
      <c r="B936" s="463">
        <v>42702</v>
      </c>
      <c r="C936" s="418">
        <v>500</v>
      </c>
      <c r="D936" s="419">
        <v>16.059999999999999</v>
      </c>
      <c r="E936" s="420">
        <v>0</v>
      </c>
      <c r="F936" s="420">
        <f t="shared" si="135"/>
        <v>8029.9999999999991</v>
      </c>
      <c r="G936" s="417">
        <v>42769</v>
      </c>
      <c r="H936" s="514">
        <v>300</v>
      </c>
      <c r="I936" s="515">
        <v>17.32</v>
      </c>
      <c r="J936" s="516">
        <v>0.11</v>
      </c>
      <c r="K936" s="516">
        <f t="shared" si="132"/>
        <v>5195.8900000000003</v>
      </c>
      <c r="L936" s="418"/>
      <c r="M936" s="420"/>
    </row>
    <row r="937" spans="1:13" x14ac:dyDescent="0.25">
      <c r="A937" s="513"/>
      <c r="B937" s="463">
        <v>42702</v>
      </c>
      <c r="C937" s="418">
        <v>200</v>
      </c>
      <c r="D937" s="419">
        <v>15.8</v>
      </c>
      <c r="E937" s="420">
        <v>0</v>
      </c>
      <c r="F937" s="420">
        <f t="shared" si="135"/>
        <v>3160</v>
      </c>
      <c r="G937" s="417">
        <v>42781</v>
      </c>
      <c r="H937" s="434">
        <v>600</v>
      </c>
      <c r="I937" s="419">
        <v>16.52</v>
      </c>
      <c r="J937" s="420">
        <v>0.22</v>
      </c>
      <c r="K937" s="420">
        <f t="shared" si="132"/>
        <v>9911.7800000000007</v>
      </c>
      <c r="L937" s="418"/>
      <c r="M937" s="420"/>
    </row>
    <row r="938" spans="1:13" x14ac:dyDescent="0.25">
      <c r="A938" s="513"/>
      <c r="B938" s="463">
        <v>42702</v>
      </c>
      <c r="C938" s="418">
        <v>300</v>
      </c>
      <c r="D938" s="419">
        <v>15.65</v>
      </c>
      <c r="E938" s="420">
        <v>0</v>
      </c>
      <c r="F938" s="420">
        <f t="shared" si="135"/>
        <v>4695</v>
      </c>
      <c r="G938" s="417">
        <v>42781</v>
      </c>
      <c r="H938" s="434">
        <v>300</v>
      </c>
      <c r="I938" s="419">
        <v>16.440000000000001</v>
      </c>
      <c r="J938" s="420">
        <v>0.11</v>
      </c>
      <c r="K938" s="420">
        <f t="shared" si="132"/>
        <v>4931.8900000000003</v>
      </c>
      <c r="L938" s="418"/>
      <c r="M938" s="420"/>
    </row>
    <row r="939" spans="1:13" x14ac:dyDescent="0.25">
      <c r="A939" s="418"/>
      <c r="B939" s="463">
        <v>42703</v>
      </c>
      <c r="C939" s="418">
        <v>300</v>
      </c>
      <c r="D939" s="419">
        <v>14.78</v>
      </c>
      <c r="E939" s="420">
        <v>0</v>
      </c>
      <c r="F939" s="420">
        <f t="shared" si="135"/>
        <v>4434</v>
      </c>
      <c r="G939" s="417">
        <v>42782</v>
      </c>
      <c r="H939" s="434">
        <v>300</v>
      </c>
      <c r="I939" s="419">
        <v>17</v>
      </c>
      <c r="J939" s="420">
        <v>0.11</v>
      </c>
      <c r="K939" s="420">
        <f t="shared" si="132"/>
        <v>5099.8900000000003</v>
      </c>
      <c r="L939" s="418"/>
      <c r="M939" s="420"/>
    </row>
    <row r="940" spans="1:13" x14ac:dyDescent="0.25">
      <c r="A940" s="418"/>
      <c r="B940" s="463">
        <v>42705</v>
      </c>
      <c r="C940" s="418">
        <v>350</v>
      </c>
      <c r="D940" s="419">
        <v>17.600000000000001</v>
      </c>
      <c r="E940" s="420">
        <v>0</v>
      </c>
      <c r="F940" s="420">
        <f t="shared" si="135"/>
        <v>6160.0000000000009</v>
      </c>
      <c r="G940" s="418"/>
      <c r="H940" s="434"/>
      <c r="I940" s="419"/>
      <c r="J940" s="420"/>
      <c r="K940" s="420"/>
      <c r="L940" s="418"/>
      <c r="M940" s="420"/>
    </row>
    <row r="941" spans="1:13" x14ac:dyDescent="0.25">
      <c r="A941" s="418"/>
      <c r="B941" s="463">
        <v>42711</v>
      </c>
      <c r="C941" s="418">
        <v>500</v>
      </c>
      <c r="D941" s="419">
        <v>18.12</v>
      </c>
      <c r="E941" s="420">
        <v>0</v>
      </c>
      <c r="F941" s="420">
        <f t="shared" si="135"/>
        <v>9060</v>
      </c>
      <c r="G941" s="418"/>
      <c r="H941" s="434"/>
      <c r="I941" s="419"/>
      <c r="J941" s="420"/>
      <c r="K941" s="420"/>
      <c r="L941" s="418"/>
      <c r="M941" s="420"/>
    </row>
    <row r="942" spans="1:13" x14ac:dyDescent="0.25">
      <c r="A942" s="418"/>
      <c r="B942" s="463">
        <v>42713</v>
      </c>
      <c r="C942" s="418">
        <v>500</v>
      </c>
      <c r="D942" s="419">
        <v>18.12</v>
      </c>
      <c r="E942" s="420">
        <v>0</v>
      </c>
      <c r="F942" s="420">
        <f t="shared" si="135"/>
        <v>9060</v>
      </c>
      <c r="G942" s="418"/>
      <c r="H942" s="434"/>
      <c r="I942" s="419"/>
      <c r="J942" s="420"/>
      <c r="K942" s="420"/>
      <c r="L942" s="418"/>
      <c r="M942" s="420"/>
    </row>
    <row r="943" spans="1:13" x14ac:dyDescent="0.25">
      <c r="A943" s="418"/>
      <c r="B943" s="463">
        <v>42718</v>
      </c>
      <c r="C943" s="418">
        <v>200</v>
      </c>
      <c r="D943" s="419">
        <v>18.73</v>
      </c>
      <c r="E943" s="420">
        <v>-1</v>
      </c>
      <c r="F943" s="420">
        <f t="shared" si="135"/>
        <v>3745</v>
      </c>
      <c r="G943" s="418"/>
      <c r="H943" s="434"/>
      <c r="I943" s="419"/>
      <c r="J943" s="420"/>
      <c r="K943" s="420"/>
      <c r="L943" s="418"/>
      <c r="M943" s="420"/>
    </row>
    <row r="944" spans="1:13" x14ac:dyDescent="0.25">
      <c r="A944" s="418"/>
      <c r="B944" s="463">
        <v>42733</v>
      </c>
      <c r="C944" s="418">
        <v>1000</v>
      </c>
      <c r="D944" s="419">
        <v>17.64</v>
      </c>
      <c r="E944" s="420">
        <v>-1.5</v>
      </c>
      <c r="F944" s="420">
        <f t="shared" si="135"/>
        <v>17638.5</v>
      </c>
      <c r="G944" s="418"/>
      <c r="H944" s="434"/>
      <c r="I944" s="419"/>
      <c r="J944" s="420"/>
      <c r="K944" s="420"/>
      <c r="L944" s="418"/>
      <c r="M944" s="420"/>
    </row>
    <row r="945" spans="1:13" x14ac:dyDescent="0.25">
      <c r="A945" s="418"/>
      <c r="B945" s="463">
        <v>42734</v>
      </c>
      <c r="C945" s="418">
        <v>1000</v>
      </c>
      <c r="D945" s="419">
        <v>17.329999999999998</v>
      </c>
      <c r="E945" s="420">
        <v>0</v>
      </c>
      <c r="F945" s="420">
        <f t="shared" si="135"/>
        <v>17330</v>
      </c>
      <c r="G945" s="418"/>
      <c r="H945" s="434"/>
      <c r="I945" s="419"/>
      <c r="J945" s="420"/>
      <c r="K945" s="420"/>
      <c r="L945" s="418"/>
      <c r="M945" s="420"/>
    </row>
    <row r="946" spans="1:13" x14ac:dyDescent="0.25">
      <c r="A946" s="418"/>
      <c r="B946" s="463">
        <v>42741</v>
      </c>
      <c r="C946" s="418">
        <v>500</v>
      </c>
      <c r="D946" s="419">
        <v>17.88</v>
      </c>
      <c r="E946" s="420">
        <v>0</v>
      </c>
      <c r="F946" s="420">
        <f t="shared" si="135"/>
        <v>8940</v>
      </c>
      <c r="G946" s="418"/>
      <c r="H946" s="434"/>
      <c r="I946" s="419"/>
      <c r="J946" s="420"/>
      <c r="K946" s="420"/>
      <c r="L946" s="418"/>
      <c r="M946" s="420"/>
    </row>
    <row r="947" spans="1:13" x14ac:dyDescent="0.25">
      <c r="A947" s="418"/>
      <c r="B947" s="463">
        <v>42748</v>
      </c>
      <c r="C947" s="418">
        <v>500</v>
      </c>
      <c r="D947" s="419">
        <v>17.260000000000002</v>
      </c>
      <c r="E947" s="420">
        <v>0</v>
      </c>
      <c r="F947" s="420">
        <f t="shared" si="135"/>
        <v>8630</v>
      </c>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512"/>
      <c r="B951" s="463"/>
      <c r="C951" s="418"/>
      <c r="D951" s="419"/>
      <c r="E951" s="420"/>
      <c r="F951" s="420"/>
      <c r="G951" s="418"/>
      <c r="H951" s="434"/>
      <c r="I951" s="419"/>
      <c r="J951" s="420"/>
      <c r="K951" s="420"/>
      <c r="L951" s="418"/>
      <c r="M951" s="420"/>
    </row>
    <row r="952" spans="1:13" x14ac:dyDescent="0.25">
      <c r="A952" s="512"/>
      <c r="B952" s="463"/>
      <c r="C952" s="418"/>
      <c r="D952" s="419"/>
      <c r="E952" s="420"/>
      <c r="F952" s="420"/>
      <c r="G952" s="418"/>
      <c r="H952" s="434"/>
      <c r="I952" s="419"/>
      <c r="J952" s="420"/>
      <c r="K952" s="420"/>
      <c r="L952" s="418"/>
      <c r="M952" s="420"/>
    </row>
    <row r="953" spans="1:13" x14ac:dyDescent="0.25">
      <c r="A953" s="512"/>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36" t="s">
        <v>81</v>
      </c>
      <c r="B971" s="517"/>
      <c r="C971" s="459">
        <f>SUM(C710:C970)</f>
        <v>133812</v>
      </c>
      <c r="D971" s="438"/>
      <c r="E971" s="438"/>
      <c r="F971" s="438">
        <f>SUM(F710:F970)</f>
        <v>1899450.8389999999</v>
      </c>
      <c r="G971" s="437"/>
      <c r="H971" s="459">
        <f>SUM(H710:H970)</f>
        <v>133812</v>
      </c>
      <c r="I971" s="518"/>
      <c r="J971" s="438"/>
      <c r="K971" s="438">
        <f>SUM(K710:K970)</f>
        <v>1911314.2100000016</v>
      </c>
      <c r="L971" s="437"/>
      <c r="M971" s="438">
        <f>SUM(M710:M720)</f>
        <v>2752.2000000000003</v>
      </c>
    </row>
    <row r="972" spans="1:13" ht="15.75" thickBot="1" x14ac:dyDescent="0.3">
      <c r="A972" s="439" t="s">
        <v>189</v>
      </c>
      <c r="B972" s="519"/>
      <c r="C972" s="441">
        <f>SumByColor($A$162, C710:C970)</f>
        <v>0</v>
      </c>
      <c r="D972" s="441"/>
      <c r="E972" s="441"/>
      <c r="F972" s="442">
        <f>SumByColor($A$162, F710:F970)</f>
        <v>0</v>
      </c>
      <c r="G972" s="441"/>
      <c r="H972" s="441">
        <f>SumByColor($A$162, H710:H970)</f>
        <v>0</v>
      </c>
      <c r="I972" s="441"/>
      <c r="J972" s="442"/>
      <c r="K972" s="442">
        <f>SumByColor($A$162, K710:K970)</f>
        <v>0</v>
      </c>
      <c r="L972" s="441"/>
      <c r="M972" s="442">
        <f>SumByColor($A$162, M710:M970)</f>
        <v>0</v>
      </c>
    </row>
    <row r="973" spans="1:13" x14ac:dyDescent="0.25">
      <c r="A973" s="418"/>
      <c r="B973" s="463"/>
      <c r="C973" s="418"/>
      <c r="D973" s="419"/>
      <c r="E973" s="420"/>
      <c r="F973" s="420"/>
      <c r="G973" s="418"/>
      <c r="H973" s="434"/>
      <c r="I973" s="419"/>
      <c r="J973" s="420"/>
      <c r="K973" s="420"/>
      <c r="L973" s="418"/>
      <c r="M973" s="420"/>
    </row>
  </sheetData>
  <mergeCells count="5">
    <mergeCell ref="O23:P23"/>
    <mergeCell ref="A80:A82"/>
    <mergeCell ref="A87:A90"/>
    <mergeCell ref="A96:A99"/>
    <mergeCell ref="A100:A104"/>
  </mergeCells>
  <conditionalFormatting sqref="F456:F474 H456:H474 H609 F609 H680:H704 F680:F704 F184:F273 H184:H273 H326:H330 F326:F330 K166:K336 F340:F343 H340:H343 K341:K343 H353:H355 F353:F355 K353:K355 K399:K401 F399:F401 H399:H401 H406 F406 K406 K411 F411 H411 H415 F415 K415 K437 F437 H437 H444:H446 F444:F446 K444:K446">
    <cfRule type="expression" dxfId="1632" priority="271">
      <formula>F166&gt;0</formula>
    </cfRule>
    <cfRule type="expression" dxfId="1631" priority="272">
      <formula>F166&lt;0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9:F455">
    <cfRule type="expression" dxfId="1630" priority="264">
      <formula>F449&gt;0</formula>
    </cfRule>
    <cfRule type="expression" dxfId="1629" priority="265">
      <formula>F449&lt;0</formula>
    </cfRule>
  </conditionalFormatting>
  <conditionalFormatting sqref="H449:H455">
    <cfRule type="expression" dxfId="1628" priority="260">
      <formula>H449&gt;0</formula>
    </cfRule>
    <cfRule type="expression" dxfId="1627" priority="261">
      <formula>H449&lt;0</formula>
    </cfRule>
  </conditionalFormatting>
  <conditionalFormatting sqref="Q8">
    <cfRule type="expression" dxfId="1626" priority="246">
      <formula>Q8&gt;0</formula>
    </cfRule>
    <cfRule type="expression" dxfId="1625" priority="247">
      <formula>Q8&lt;0</formula>
    </cfRule>
  </conditionalFormatting>
  <conditionalFormatting sqref="Q7">
    <cfRule type="expression" dxfId="1624" priority="248">
      <formula>Q7&gt;0</formula>
    </cfRule>
    <cfRule type="expression" dxfId="1623" priority="249">
      <formula>Q7&lt;0</formula>
    </cfRule>
  </conditionalFormatting>
  <conditionalFormatting sqref="F557:F563">
    <cfRule type="expression" dxfId="1622" priority="220">
      <formula>F557&gt;0</formula>
    </cfRule>
    <cfRule type="expression" dxfId="1621" priority="221">
      <formula>F557&lt;0</formula>
    </cfRule>
  </conditionalFormatting>
  <conditionalFormatting sqref="F482:F500 H482:H500">
    <cfRule type="expression" dxfId="1620" priority="242">
      <formula>F482&gt;0</formula>
    </cfRule>
    <cfRule type="expression" dxfId="1619" priority="243">
      <formula>F482&lt;0</formula>
    </cfRule>
  </conditionalFormatting>
  <conditionalFormatting sqref="F475:F481">
    <cfRule type="expression" dxfId="1618" priority="240">
      <formula>F475&gt;0</formula>
    </cfRule>
    <cfRule type="expression" dxfId="1617" priority="241">
      <formula>F475&lt;0</formula>
    </cfRule>
  </conditionalFormatting>
  <conditionalFormatting sqref="H475:H481">
    <cfRule type="expression" dxfId="1616" priority="238">
      <formula>H475&gt;0</formula>
    </cfRule>
    <cfRule type="expression" dxfId="1615" priority="239">
      <formula>H475&lt;0</formula>
    </cfRule>
  </conditionalFormatting>
  <conditionalFormatting sqref="F508:F526 H508:H526">
    <cfRule type="expression" dxfId="1614" priority="236">
      <formula>F508&gt;0</formula>
    </cfRule>
    <cfRule type="expression" dxfId="1613" priority="237">
      <formula>F508&lt;0</formula>
    </cfRule>
  </conditionalFormatting>
  <conditionalFormatting sqref="F501:F507">
    <cfRule type="expression" dxfId="1612" priority="234">
      <formula>F501&gt;0</formula>
    </cfRule>
    <cfRule type="expression" dxfId="1611" priority="235">
      <formula>F501&lt;0</formula>
    </cfRule>
  </conditionalFormatting>
  <conditionalFormatting sqref="H501:H507">
    <cfRule type="expression" dxfId="1610" priority="232">
      <formula>H501&gt;0</formula>
    </cfRule>
    <cfRule type="expression" dxfId="1609" priority="233">
      <formula>H501&lt;0</formula>
    </cfRule>
  </conditionalFormatting>
  <conditionalFormatting sqref="F534:F551 H534:H551">
    <cfRule type="expression" dxfId="1608" priority="230">
      <formula>F534&gt;0</formula>
    </cfRule>
    <cfRule type="expression" dxfId="1607" priority="231">
      <formula>F534&lt;0</formula>
    </cfRule>
  </conditionalFormatting>
  <conditionalFormatting sqref="F527:F533">
    <cfRule type="expression" dxfId="1606" priority="228">
      <formula>F527&gt;0</formula>
    </cfRule>
    <cfRule type="expression" dxfId="1605" priority="229">
      <formula>F527&lt;0</formula>
    </cfRule>
  </conditionalFormatting>
  <conditionalFormatting sqref="H527:H533">
    <cfRule type="expression" dxfId="1604" priority="226">
      <formula>H527&gt;0</formula>
    </cfRule>
    <cfRule type="expression" dxfId="1603" priority="227">
      <formula>H527&lt;0</formula>
    </cfRule>
  </conditionalFormatting>
  <conditionalFormatting sqref="F552:F556 H552:H556">
    <cfRule type="expression" dxfId="1602" priority="224">
      <formula>F552&gt;0</formula>
    </cfRule>
    <cfRule type="expression" dxfId="1601" priority="225">
      <formula>F552&lt;0</formula>
    </cfRule>
  </conditionalFormatting>
  <conditionalFormatting sqref="F564:F579 H564:H579">
    <cfRule type="expression" dxfId="1600" priority="222">
      <formula>F564&gt;0</formula>
    </cfRule>
    <cfRule type="expression" dxfId="1599" priority="223">
      <formula>F564&lt;0</formula>
    </cfRule>
  </conditionalFormatting>
  <conditionalFormatting sqref="H557:H563">
    <cfRule type="expression" dxfId="1598" priority="218">
      <formula>H557&gt;0</formula>
    </cfRule>
    <cfRule type="expression" dxfId="1597" priority="219">
      <formula>H557&lt;0</formula>
    </cfRule>
  </conditionalFormatting>
  <conditionalFormatting sqref="F580 H580">
    <cfRule type="expression" dxfId="1596" priority="216">
      <formula>F580&gt;0</formula>
    </cfRule>
    <cfRule type="expression" dxfId="1595" priority="217">
      <formula>F580&lt;0</formula>
    </cfRule>
  </conditionalFormatting>
  <conditionalFormatting sqref="F581:F585 H581:H585">
    <cfRule type="expression" dxfId="1594" priority="214">
      <formula>F581&gt;0</formula>
    </cfRule>
    <cfRule type="expression" dxfId="1593" priority="215">
      <formula>F581&lt;0</formula>
    </cfRule>
  </conditionalFormatting>
  <conditionalFormatting sqref="F593:F608 H593:H608">
    <cfRule type="expression" dxfId="1592" priority="212">
      <formula>F593&gt;0</formula>
    </cfRule>
    <cfRule type="expression" dxfId="1591" priority="213">
      <formula>F593&lt;0</formula>
    </cfRule>
  </conditionalFormatting>
  <conditionalFormatting sqref="F586:F592">
    <cfRule type="expression" dxfId="1590" priority="210">
      <formula>F586&gt;0</formula>
    </cfRule>
    <cfRule type="expression" dxfId="1589" priority="211">
      <formula>F586&lt;0</formula>
    </cfRule>
  </conditionalFormatting>
  <conditionalFormatting sqref="H586:H592">
    <cfRule type="expression" dxfId="1588" priority="208">
      <formula>H586&gt;0</formula>
    </cfRule>
    <cfRule type="expression" dxfId="1587" priority="209">
      <formula>H586&lt;0</formula>
    </cfRule>
  </conditionalFormatting>
  <conditionalFormatting sqref="F610:F615 H610:H615">
    <cfRule type="expression" dxfId="1586" priority="206">
      <formula>F610&gt;0</formula>
    </cfRule>
    <cfRule type="expression" dxfId="1585" priority="207">
      <formula>F610&lt;0</formula>
    </cfRule>
  </conditionalFormatting>
  <conditionalFormatting sqref="F616 H616">
    <cfRule type="expression" dxfId="1584" priority="204">
      <formula>F616&gt;0</formula>
    </cfRule>
    <cfRule type="expression" dxfId="1583" priority="205">
      <formula>F616&lt;0</formula>
    </cfRule>
  </conditionalFormatting>
  <conditionalFormatting sqref="F617:F621 H617:H621">
    <cfRule type="expression" dxfId="1582" priority="202">
      <formula>F617&gt;0</formula>
    </cfRule>
    <cfRule type="expression" dxfId="1581" priority="203">
      <formula>F617&lt;0</formula>
    </cfRule>
  </conditionalFormatting>
  <conditionalFormatting sqref="F629:F644 H629:H644">
    <cfRule type="expression" dxfId="1580" priority="200">
      <formula>F629&gt;0</formula>
    </cfRule>
    <cfRule type="expression" dxfId="1579" priority="201">
      <formula>F629&lt;0</formula>
    </cfRule>
  </conditionalFormatting>
  <conditionalFormatting sqref="F622:F628">
    <cfRule type="expression" dxfId="1578" priority="198">
      <formula>F622&gt;0</formula>
    </cfRule>
    <cfRule type="expression" dxfId="1577" priority="199">
      <formula>F622&lt;0</formula>
    </cfRule>
  </conditionalFormatting>
  <conditionalFormatting sqref="H622:H628">
    <cfRule type="expression" dxfId="1576" priority="196">
      <formula>H622&gt;0</formula>
    </cfRule>
    <cfRule type="expression" dxfId="1575" priority="197">
      <formula>H622&lt;0</formula>
    </cfRule>
  </conditionalFormatting>
  <conditionalFormatting sqref="F645:F650 H645:H650">
    <cfRule type="expression" dxfId="1574" priority="194">
      <formula>F645&gt;0</formula>
    </cfRule>
    <cfRule type="expression" dxfId="1573" priority="195">
      <formula>F645&lt;0</formula>
    </cfRule>
  </conditionalFormatting>
  <conditionalFormatting sqref="F651 H651">
    <cfRule type="expression" dxfId="1572" priority="192">
      <formula>F651&gt;0</formula>
    </cfRule>
    <cfRule type="expression" dxfId="1571" priority="193">
      <formula>F651&lt;0</formula>
    </cfRule>
  </conditionalFormatting>
  <conditionalFormatting sqref="F652:F656 H652:H656">
    <cfRule type="expression" dxfId="1570" priority="190">
      <formula>F652&gt;0</formula>
    </cfRule>
    <cfRule type="expression" dxfId="1569" priority="191">
      <formula>F652&lt;0</formula>
    </cfRule>
  </conditionalFormatting>
  <conditionalFormatting sqref="F664:F679 H664:H679">
    <cfRule type="expression" dxfId="1568" priority="188">
      <formula>F664&gt;0</formula>
    </cfRule>
    <cfRule type="expression" dxfId="1567" priority="189">
      <formula>F664&lt;0</formula>
    </cfRule>
  </conditionalFormatting>
  <conditionalFormatting sqref="F657:F663">
    <cfRule type="expression" dxfId="1566" priority="186">
      <formula>F657&gt;0</formula>
    </cfRule>
    <cfRule type="expression" dxfId="1565" priority="187">
      <formula>F657&lt;0</formula>
    </cfRule>
  </conditionalFormatting>
  <conditionalFormatting sqref="H657:H663">
    <cfRule type="expression" dxfId="1564" priority="184">
      <formula>H657&gt;0</formula>
    </cfRule>
    <cfRule type="expression" dxfId="1563" priority="185">
      <formula>H657&lt;0</formula>
    </cfRule>
  </conditionalFormatting>
  <conditionalFormatting sqref="M708">
    <cfRule type="expression" dxfId="1562" priority="182">
      <formula>M708&gt;0</formula>
    </cfRule>
    <cfRule type="expression" dxfId="1561" priority="183">
      <formula>M708&lt;0</formula>
    </cfRule>
  </conditionalFormatting>
  <conditionalFormatting sqref="F172:F183">
    <cfRule type="expression" dxfId="1560" priority="178">
      <formula>F172&gt;0</formula>
    </cfRule>
    <cfRule type="expression" dxfId="1559" priority="179">
      <formula>F172&lt;0</formula>
    </cfRule>
  </conditionalFormatting>
  <conditionalFormatting sqref="H172:H183">
    <cfRule type="expression" dxfId="1558" priority="176">
      <formula>H172&gt;0</formula>
    </cfRule>
    <cfRule type="expression" dxfId="1557" priority="177">
      <formula>H172&lt;0</formula>
    </cfRule>
  </conditionalFormatting>
  <conditionalFormatting sqref="F166:F171 H166:H171">
    <cfRule type="expression" dxfId="1556" priority="174">
      <formula>F166&gt;0</formula>
    </cfRule>
    <cfRule type="expression" dxfId="1555" priority="175">
      <formula>F166&lt;0</formula>
    </cfRule>
  </conditionalFormatting>
  <conditionalFormatting sqref="J168">
    <cfRule type="expression" dxfId="1554" priority="172">
      <formula>J168&gt;0</formula>
    </cfRule>
    <cfRule type="expression" dxfId="1553" priority="173">
      <formula>J168&lt;0</formula>
    </cfRule>
  </conditionalFormatting>
  <conditionalFormatting sqref="J169:J175">
    <cfRule type="expression" dxfId="1552" priority="170">
      <formula>J169&gt;0</formula>
    </cfRule>
    <cfRule type="expression" dxfId="1551" priority="171">
      <formula>J169&lt;0</formula>
    </cfRule>
  </conditionalFormatting>
  <conditionalFormatting sqref="L168:L250 L257 L259">
    <cfRule type="expression" dxfId="1550" priority="166">
      <formula>L168&gt;0</formula>
    </cfRule>
    <cfRule type="expression" dxfId="1549" priority="167">
      <formula>L168&lt;0</formula>
    </cfRule>
  </conditionalFormatting>
  <conditionalFormatting sqref="Q10">
    <cfRule type="expression" dxfId="1548" priority="164">
      <formula>Q10&gt;0</formula>
    </cfRule>
    <cfRule type="expression" dxfId="1547" priority="165">
      <formula>Q10&lt;0</formula>
    </cfRule>
  </conditionalFormatting>
  <conditionalFormatting sqref="H279:H281 F279:F281">
    <cfRule type="expression" dxfId="1546" priority="161">
      <formula>F279&gt;0</formula>
    </cfRule>
    <cfRule type="expression" dxfId="1545" priority="162">
      <formula>F279&lt;0</formula>
    </cfRule>
  </conditionalFormatting>
  <conditionalFormatting sqref="H275:H277 F275:F277">
    <cfRule type="expression" dxfId="1544" priority="159">
      <formula>F275&gt;0</formula>
    </cfRule>
    <cfRule type="expression" dxfId="1543" priority="160">
      <formula>F275&lt;0</formula>
    </cfRule>
  </conditionalFormatting>
  <conditionalFormatting sqref="H274 F274">
    <cfRule type="expression" dxfId="1542" priority="157">
      <formula>F274&gt;0</formula>
    </cfRule>
    <cfRule type="expression" dxfId="1541" priority="158">
      <formula>F274&lt;0</formula>
    </cfRule>
  </conditionalFormatting>
  <conditionalFormatting sqref="H278 F278">
    <cfRule type="expression" dxfId="1540" priority="155">
      <formula>F278&gt;0</formula>
    </cfRule>
    <cfRule type="expression" dxfId="1539" priority="156">
      <formula>F278&lt;0</formula>
    </cfRule>
  </conditionalFormatting>
  <conditionalFormatting sqref="H284:H287 F284:F287">
    <cfRule type="expression" dxfId="1538" priority="151">
      <formula>F284&gt;0</formula>
    </cfRule>
    <cfRule type="expression" dxfId="1537" priority="152">
      <formula>F284&lt;0</formula>
    </cfRule>
  </conditionalFormatting>
  <conditionalFormatting sqref="H282:H283 F282:F283">
    <cfRule type="expression" dxfId="1536" priority="149">
      <formula>F282&gt;0</formula>
    </cfRule>
    <cfRule type="expression" dxfId="1535" priority="150">
      <formula>F282&lt;0</formula>
    </cfRule>
  </conditionalFormatting>
  <conditionalFormatting sqref="H309 F309">
    <cfRule type="expression" dxfId="1534" priority="147">
      <formula>F309&gt;0</formula>
    </cfRule>
    <cfRule type="expression" dxfId="1533" priority="148">
      <formula>F309&lt;0</formula>
    </cfRule>
  </conditionalFormatting>
  <conditionalFormatting sqref="H290:H292 F290:F292">
    <cfRule type="expression" dxfId="1532" priority="145">
      <formula>F290&gt;0</formula>
    </cfRule>
    <cfRule type="expression" dxfId="1531" priority="146">
      <formula>F290&lt;0</formula>
    </cfRule>
  </conditionalFormatting>
  <conditionalFormatting sqref="H288:H289 F288:F289">
    <cfRule type="expression" dxfId="1530" priority="143">
      <formula>F288&gt;0</formula>
    </cfRule>
    <cfRule type="expression" dxfId="1529" priority="144">
      <formula>F288&lt;0</formula>
    </cfRule>
  </conditionalFormatting>
  <conditionalFormatting sqref="H302:H304 F302:F304">
    <cfRule type="expression" dxfId="1528" priority="141">
      <formula>F302&gt;0</formula>
    </cfRule>
    <cfRule type="expression" dxfId="1527" priority="142">
      <formula>F302&lt;0</formula>
    </cfRule>
  </conditionalFormatting>
  <conditionalFormatting sqref="H301 F301">
    <cfRule type="expression" dxfId="1526" priority="139">
      <formula>F301&gt;0</formula>
    </cfRule>
    <cfRule type="expression" dxfId="1525" priority="140">
      <formula>F301&lt;0</formula>
    </cfRule>
  </conditionalFormatting>
  <conditionalFormatting sqref="H298:H300 F298:F300">
    <cfRule type="expression" dxfId="1524" priority="137">
      <formula>F298&gt;0</formula>
    </cfRule>
    <cfRule type="expression" dxfId="1523" priority="138">
      <formula>F298&lt;0</formula>
    </cfRule>
  </conditionalFormatting>
  <conditionalFormatting sqref="H297 F297">
    <cfRule type="expression" dxfId="1522" priority="135">
      <formula>F297&gt;0</formula>
    </cfRule>
    <cfRule type="expression" dxfId="1521" priority="136">
      <formula>F297&lt;0</formula>
    </cfRule>
  </conditionalFormatting>
  <conditionalFormatting sqref="H294:H296 F294:F296">
    <cfRule type="expression" dxfId="1520" priority="133">
      <formula>F294&gt;0</formula>
    </cfRule>
    <cfRule type="expression" dxfId="1519" priority="134">
      <formula>F294&lt;0</formula>
    </cfRule>
  </conditionalFormatting>
  <conditionalFormatting sqref="H293 F293">
    <cfRule type="expression" dxfId="1518" priority="131">
      <formula>F293&gt;0</formula>
    </cfRule>
    <cfRule type="expression" dxfId="1517" priority="132">
      <formula>F293&lt;0</formula>
    </cfRule>
  </conditionalFormatting>
  <conditionalFormatting sqref="H306:H308 F306:F308">
    <cfRule type="expression" dxfId="1516" priority="129">
      <formula>F306&gt;0</formula>
    </cfRule>
    <cfRule type="expression" dxfId="1515" priority="130">
      <formula>F306&lt;0</formula>
    </cfRule>
  </conditionalFormatting>
  <conditionalFormatting sqref="H305 F305">
    <cfRule type="expression" dxfId="1514" priority="127">
      <formula>F305&gt;0</formula>
    </cfRule>
    <cfRule type="expression" dxfId="1513" priority="128">
      <formula>F305&lt;0</formula>
    </cfRule>
  </conditionalFormatting>
  <conditionalFormatting sqref="H313 F313">
    <cfRule type="expression" dxfId="1512" priority="123">
      <formula>F313&gt;0</formula>
    </cfRule>
    <cfRule type="expression" dxfId="1511" priority="124">
      <formula>F313&lt;0</formula>
    </cfRule>
  </conditionalFormatting>
  <conditionalFormatting sqref="H310:H312 F310:F312">
    <cfRule type="expression" dxfId="1510" priority="121">
      <formula>F310&gt;0</formula>
    </cfRule>
    <cfRule type="expression" dxfId="1509" priority="122">
      <formula>F310&lt;0</formula>
    </cfRule>
  </conditionalFormatting>
  <conditionalFormatting sqref="H324:H325 F324:F325">
    <cfRule type="expression" dxfId="1508" priority="119">
      <formula>F324&gt;0</formula>
    </cfRule>
    <cfRule type="expression" dxfId="1507" priority="120">
      <formula>F324&lt;0</formula>
    </cfRule>
  </conditionalFormatting>
  <conditionalFormatting sqref="H320:H323 F320:F323">
    <cfRule type="expression" dxfId="1506" priority="115">
      <formula>F320&gt;0</formula>
    </cfRule>
    <cfRule type="expression" dxfId="1505" priority="116">
      <formula>F320&lt;0</formula>
    </cfRule>
  </conditionalFormatting>
  <conditionalFormatting sqref="H318:H319 F318:F319">
    <cfRule type="expression" dxfId="1504" priority="113">
      <formula>F318&gt;0</formula>
    </cfRule>
    <cfRule type="expression" dxfId="1503" priority="114">
      <formula>F318&lt;0</formula>
    </cfRule>
  </conditionalFormatting>
  <conditionalFormatting sqref="H314:H317 F314:F317">
    <cfRule type="expression" dxfId="1502" priority="109">
      <formula>F314&gt;0</formula>
    </cfRule>
    <cfRule type="expression" dxfId="1501" priority="110">
      <formula>F314&lt;0</formula>
    </cfRule>
  </conditionalFormatting>
  <conditionalFormatting sqref="F333:F336 H333:H336">
    <cfRule type="expression" dxfId="1500" priority="107">
      <formula>F333&gt;0</formula>
    </cfRule>
    <cfRule type="expression" dxfId="1499" priority="108">
      <formula>F333&lt;0</formula>
    </cfRule>
  </conditionalFormatting>
  <conditionalFormatting sqref="F331:F332 H331:H332">
    <cfRule type="expression" dxfId="1498" priority="105">
      <formula>F331&gt;0</formula>
    </cfRule>
    <cfRule type="expression" dxfId="1497" priority="106">
      <formula>F331&lt;0</formula>
    </cfRule>
  </conditionalFormatting>
  <conditionalFormatting sqref="F337:F339 H337:H339 K337:K340">
    <cfRule type="expression" dxfId="1496" priority="99">
      <formula>F337&gt;0</formula>
    </cfRule>
    <cfRule type="expression" dxfId="1495" priority="100">
      <formula>F337&lt;0</formula>
    </cfRule>
  </conditionalFormatting>
  <conditionalFormatting sqref="H344:H346 F344:F346 K344:K347">
    <cfRule type="expression" dxfId="1494" priority="95">
      <formula>F344&gt;0</formula>
    </cfRule>
    <cfRule type="expression" dxfId="1493" priority="96">
      <formula>F344&lt;0</formula>
    </cfRule>
  </conditionalFormatting>
  <conditionalFormatting sqref="H347:H350 F347:F350 K348:K350">
    <cfRule type="expression" dxfId="1492" priority="93">
      <formula>F347&gt;0</formula>
    </cfRule>
    <cfRule type="expression" dxfId="1491" priority="94">
      <formula>F347&lt;0</formula>
    </cfRule>
  </conditionalFormatting>
  <conditionalFormatting sqref="H351:H352 F351:F352 K351:K352">
    <cfRule type="expression" dxfId="1490" priority="91">
      <formula>F351&gt;0</formula>
    </cfRule>
    <cfRule type="expression" dxfId="1489" priority="92">
      <formula>F351&lt;0</formula>
    </cfRule>
  </conditionalFormatting>
  <conditionalFormatting sqref="K368 F368 H368">
    <cfRule type="expression" dxfId="1488" priority="89">
      <formula>F368&gt;0</formula>
    </cfRule>
    <cfRule type="expression" dxfId="1487" priority="90">
      <formula>F368&lt;0</formula>
    </cfRule>
  </conditionalFormatting>
  <conditionalFormatting sqref="K356:K358 F356:F358 H356:H358">
    <cfRule type="expression" dxfId="1486" priority="87">
      <formula>F356&gt;0</formula>
    </cfRule>
    <cfRule type="expression" dxfId="1485" priority="88">
      <formula>F356&lt;0</formula>
    </cfRule>
  </conditionalFormatting>
  <conditionalFormatting sqref="F360:F362 H360:H362 K360:K362">
    <cfRule type="expression" dxfId="1484" priority="83">
      <formula>F360&gt;0</formula>
    </cfRule>
    <cfRule type="expression" dxfId="1483" priority="84">
      <formula>F360&lt;0</formula>
    </cfRule>
  </conditionalFormatting>
  <conditionalFormatting sqref="K359 F359 H359">
    <cfRule type="expression" dxfId="1482" priority="81">
      <formula>F359&gt;0</formula>
    </cfRule>
    <cfRule type="expression" dxfId="1481" priority="82">
      <formula>F359&lt;0</formula>
    </cfRule>
  </conditionalFormatting>
  <conditionalFormatting sqref="K363:K364 F363:F364 H363:H364">
    <cfRule type="expression" dxfId="1480" priority="79">
      <formula>F363&gt;0</formula>
    </cfRule>
    <cfRule type="expression" dxfId="1479" priority="80">
      <formula>F363&lt;0</formula>
    </cfRule>
  </conditionalFormatting>
  <conditionalFormatting sqref="K365:K367 F365:F367 H365:H367">
    <cfRule type="expression" dxfId="1478" priority="73">
      <formula>F365&gt;0</formula>
    </cfRule>
    <cfRule type="expression" dxfId="1477" priority="74">
      <formula>F365&lt;0</formula>
    </cfRule>
  </conditionalFormatting>
  <conditionalFormatting sqref="F373:F375 H373:H375">
    <cfRule type="expression" dxfId="1476" priority="71">
      <formula>F373&gt;0</formula>
    </cfRule>
    <cfRule type="expression" dxfId="1475" priority="72">
      <formula>F373&lt;0</formula>
    </cfRule>
  </conditionalFormatting>
  <conditionalFormatting sqref="F372 H372">
    <cfRule type="expression" dxfId="1474" priority="69">
      <formula>F372&gt;0</formula>
    </cfRule>
    <cfRule type="expression" dxfId="1473" priority="70">
      <formula>F372&lt;0</formula>
    </cfRule>
  </conditionalFormatting>
  <conditionalFormatting sqref="F369:F371 H369:H371 K369:K375">
    <cfRule type="expression" dxfId="1472" priority="67">
      <formula>F369&gt;0</formula>
    </cfRule>
    <cfRule type="expression" dxfId="1471" priority="68">
      <formula>F369&lt;0</formula>
    </cfRule>
  </conditionalFormatting>
  <conditionalFormatting sqref="K376 F376 H376">
    <cfRule type="expression" dxfId="1470" priority="65">
      <formula>F376&gt;0</formula>
    </cfRule>
    <cfRule type="expression" dxfId="1469" priority="66">
      <formula>F376&lt;0</formula>
    </cfRule>
  </conditionalFormatting>
  <conditionalFormatting sqref="K377:K379 F377:F379 H377:H379">
    <cfRule type="expression" dxfId="1468" priority="63">
      <formula>F377&gt;0</formula>
    </cfRule>
    <cfRule type="expression" dxfId="1467" priority="64">
      <formula>F377&lt;0</formula>
    </cfRule>
  </conditionalFormatting>
  <conditionalFormatting sqref="K384 F384 H384">
    <cfRule type="expression" dxfId="1466" priority="61">
      <formula>F384&gt;0</formula>
    </cfRule>
    <cfRule type="expression" dxfId="1465" priority="62">
      <formula>F384&lt;0</formula>
    </cfRule>
  </conditionalFormatting>
  <conditionalFormatting sqref="F381:F383 H381:H383 K381:K383">
    <cfRule type="expression" dxfId="1464" priority="59">
      <formula>F381&gt;0</formula>
    </cfRule>
    <cfRule type="expression" dxfId="1463" priority="60">
      <formula>F381&lt;0</formula>
    </cfRule>
  </conditionalFormatting>
  <conditionalFormatting sqref="K380 F380 H380">
    <cfRule type="expression" dxfId="1462" priority="57">
      <formula>F380&gt;0</formula>
    </cfRule>
    <cfRule type="expression" dxfId="1461" priority="58">
      <formula>F380&lt;0</formula>
    </cfRule>
  </conditionalFormatting>
  <conditionalFormatting sqref="F389:F391 H389:H391 K389:K391">
    <cfRule type="expression" dxfId="1460" priority="55">
      <formula>F389&gt;0</formula>
    </cfRule>
    <cfRule type="expression" dxfId="1459" priority="56">
      <formula>F389&lt;0</formula>
    </cfRule>
  </conditionalFormatting>
  <conditionalFormatting sqref="K388 F388 H388">
    <cfRule type="expression" dxfId="1458" priority="53">
      <formula>F388&gt;0</formula>
    </cfRule>
    <cfRule type="expression" dxfId="1457" priority="54">
      <formula>F388&lt;0</formula>
    </cfRule>
  </conditionalFormatting>
  <conditionalFormatting sqref="K385:K387 F385:F387 H385:H387">
    <cfRule type="expression" dxfId="1456" priority="51">
      <formula>F385&gt;0</formula>
    </cfRule>
    <cfRule type="expression" dxfId="1455" priority="52">
      <formula>F385&lt;0</formula>
    </cfRule>
  </conditionalFormatting>
  <conditionalFormatting sqref="K398 F398 H398">
    <cfRule type="expression" dxfId="1454" priority="49">
      <formula>F398&gt;0</formula>
    </cfRule>
    <cfRule type="expression" dxfId="1453" priority="50">
      <formula>F398&lt;0</formula>
    </cfRule>
  </conditionalFormatting>
  <conditionalFormatting sqref="K393 F393 H393">
    <cfRule type="expression" dxfId="1452" priority="47">
      <formula>F393&gt;0</formula>
    </cfRule>
    <cfRule type="expression" dxfId="1451" priority="48">
      <formula>F393&lt;0</formula>
    </cfRule>
  </conditionalFormatting>
  <conditionalFormatting sqref="K392 F392 H392">
    <cfRule type="expression" dxfId="1450" priority="45">
      <formula>F392&gt;0</formula>
    </cfRule>
    <cfRule type="expression" dxfId="1449" priority="46">
      <formula>F392&lt;0</formula>
    </cfRule>
  </conditionalFormatting>
  <conditionalFormatting sqref="F394:F396 H394:H396 K394:K396">
    <cfRule type="expression" dxfId="1448" priority="43">
      <formula>F394&gt;0</formula>
    </cfRule>
    <cfRule type="expression" dxfId="1447" priority="44">
      <formula>F394&lt;0</formula>
    </cfRule>
  </conditionalFormatting>
  <conditionalFormatting sqref="K397 F397 H397">
    <cfRule type="expression" dxfId="1446" priority="41">
      <formula>F397&gt;0</formula>
    </cfRule>
    <cfRule type="expression" dxfId="1445" priority="42">
      <formula>F397&lt;0</formula>
    </cfRule>
  </conditionalFormatting>
  <conditionalFormatting sqref="H402 F402 K402">
    <cfRule type="expression" dxfId="1444" priority="35">
      <formula>F402&gt;0</formula>
    </cfRule>
    <cfRule type="expression" dxfId="1443" priority="36">
      <formula>F402&lt;0</formula>
    </cfRule>
  </conditionalFormatting>
  <conditionalFormatting sqref="H403:H405 F403:F405 K403:K405">
    <cfRule type="expression" dxfId="1442" priority="33">
      <formula>F403&gt;0</formula>
    </cfRule>
    <cfRule type="expression" dxfId="1441" priority="34">
      <formula>F403&lt;0</formula>
    </cfRule>
  </conditionalFormatting>
  <conditionalFormatting sqref="K410 F410 H410">
    <cfRule type="expression" dxfId="1440" priority="29">
      <formula>F410&gt;0</formula>
    </cfRule>
    <cfRule type="expression" dxfId="1439" priority="30">
      <formula>F410&lt;0</formula>
    </cfRule>
  </conditionalFormatting>
  <conditionalFormatting sqref="K407:K409 F407:F409 H407:H409">
    <cfRule type="expression" dxfId="1438" priority="27">
      <formula>F407&gt;0</formula>
    </cfRule>
    <cfRule type="expression" dxfId="1437" priority="28">
      <formula>F407&lt;0</formula>
    </cfRule>
  </conditionalFormatting>
  <conditionalFormatting sqref="H412:H414 F412:F414 K412:K414">
    <cfRule type="expression" dxfId="1436" priority="25">
      <formula>F412&gt;0</formula>
    </cfRule>
    <cfRule type="expression" dxfId="1435" priority="26">
      <formula>F412&lt;0</formula>
    </cfRule>
  </conditionalFormatting>
  <conditionalFormatting sqref="K420:K422 F420:F422 H420:H422">
    <cfRule type="expression" dxfId="1434" priority="23">
      <formula>F420&gt;0</formula>
    </cfRule>
    <cfRule type="expression" dxfId="1433" priority="24">
      <formula>F420&lt;0</formula>
    </cfRule>
  </conditionalFormatting>
  <conditionalFormatting sqref="K419 F419 H419">
    <cfRule type="expression" dxfId="1432" priority="21">
      <formula>F419&gt;0</formula>
    </cfRule>
    <cfRule type="expression" dxfId="1431" priority="22">
      <formula>F419&lt;0</formula>
    </cfRule>
  </conditionalFormatting>
  <conditionalFormatting sqref="K416:K418 F416:F418 H416:H418">
    <cfRule type="expression" dxfId="1430" priority="19">
      <formula>F416&gt;0</formula>
    </cfRule>
    <cfRule type="expression" dxfId="1429" priority="20">
      <formula>F416&lt;0</formula>
    </cfRule>
  </conditionalFormatting>
  <conditionalFormatting sqref="K427 F427 H427">
    <cfRule type="expression" dxfId="1428" priority="17">
      <formula>F427&gt;0</formula>
    </cfRule>
    <cfRule type="expression" dxfId="1427" priority="18">
      <formula>F427&lt;0</formula>
    </cfRule>
  </conditionalFormatting>
  <conditionalFormatting sqref="K424:K426 F424:F426 H424:H426">
    <cfRule type="expression" dxfId="1426" priority="15">
      <formula>F424&gt;0</formula>
    </cfRule>
    <cfRule type="expression" dxfId="1425" priority="16">
      <formula>F424&lt;0</formula>
    </cfRule>
  </conditionalFormatting>
  <conditionalFormatting sqref="K423 F423 H423">
    <cfRule type="expression" dxfId="1424" priority="13">
      <formula>F423&gt;0</formula>
    </cfRule>
    <cfRule type="expression" dxfId="1423" priority="14">
      <formula>F423&lt;0</formula>
    </cfRule>
  </conditionalFormatting>
  <conditionalFormatting sqref="K428:K430 F428:F430 H428:H430">
    <cfRule type="expression" dxfId="1422" priority="11">
      <formula>F428&gt;0</formula>
    </cfRule>
    <cfRule type="expression" dxfId="1421" priority="12">
      <formula>F428&lt;0</formula>
    </cfRule>
  </conditionalFormatting>
  <conditionalFormatting sqref="H438:H440 F438:F440 K438:K440">
    <cfRule type="expression" dxfId="1420" priority="7">
      <formula>F438&gt;0</formula>
    </cfRule>
    <cfRule type="expression" dxfId="1419" priority="8">
      <formula>F438&lt;0</formula>
    </cfRule>
  </conditionalFormatting>
  <conditionalFormatting sqref="H434:H436 F434:F436 K434:K436">
    <cfRule type="expression" dxfId="1418" priority="5">
      <formula>F434&gt;0</formula>
    </cfRule>
    <cfRule type="expression" dxfId="1417" priority="6">
      <formula>F434&lt;0</formula>
    </cfRule>
  </conditionalFormatting>
  <conditionalFormatting sqref="H431:H433 F431:F433 K431:K433">
    <cfRule type="expression" dxfId="1416" priority="3">
      <formula>F431&gt;0</formula>
    </cfRule>
    <cfRule type="expression" dxfId="1415" priority="4">
      <formula>F431&lt;0</formula>
    </cfRule>
  </conditionalFormatting>
  <conditionalFormatting sqref="H441:H443 F441:F443 K441:K443">
    <cfRule type="expression" dxfId="1414" priority="1">
      <formula>F441&gt;0</formula>
    </cfRule>
    <cfRule type="expression" dxfId="1413" priority="2">
      <formula>F441&lt;0</formula>
    </cfRule>
  </conditionalFormatting>
  <hyperlinks>
    <hyperlink ref="A3" location="ACTIVE!A1" display="Back"/>
    <hyperlink ref="A71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5" t="s">
        <v>78</v>
      </c>
      <c r="P42" s="885"/>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2" priority="29">
      <formula>N19&gt;0</formula>
    </cfRule>
    <cfRule type="expression" dxfId="14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0" priority="23">
      <formula>F22&gt;0</formula>
    </cfRule>
    <cfRule type="expression" dxfId="1409" priority="24">
      <formula>F22&lt;0</formula>
    </cfRule>
  </conditionalFormatting>
  <conditionalFormatting sqref="H22:H31">
    <cfRule type="expression" dxfId="1408" priority="21">
      <formula>H22&gt;0</formula>
    </cfRule>
    <cfRule type="expression" dxfId="1407" priority="22">
      <formula>H22&lt;0</formula>
    </cfRule>
  </conditionalFormatting>
  <conditionalFormatting sqref="I21:J31">
    <cfRule type="expression" dxfId="1406" priority="19">
      <formula>I21&gt;0</formula>
    </cfRule>
    <cfRule type="expression" dxfId="1405" priority="20">
      <formula>I21&lt;0</formula>
    </cfRule>
  </conditionalFormatting>
  <conditionalFormatting sqref="Q8">
    <cfRule type="expression" dxfId="1404" priority="11">
      <formula>Q8&gt;0</formula>
    </cfRule>
    <cfRule type="expression" dxfId="1403" priority="12">
      <formula>Q8&lt;0</formula>
    </cfRule>
  </conditionalFormatting>
  <conditionalFormatting sqref="Q7">
    <cfRule type="expression" dxfId="1402" priority="13">
      <formula>Q7&gt;0</formula>
    </cfRule>
    <cfRule type="expression" dxfId="1401" priority="14">
      <formula>Q7&lt;0</formula>
    </cfRule>
  </conditionalFormatting>
  <conditionalFormatting sqref="F56:F66">
    <cfRule type="expression" dxfId="1400" priority="9">
      <formula>F56&gt;0</formula>
    </cfRule>
    <cfRule type="expression" dxfId="1399" priority="10">
      <formula>F56&lt;0</formula>
    </cfRule>
  </conditionalFormatting>
  <conditionalFormatting sqref="H56:H66">
    <cfRule type="expression" dxfId="1398" priority="7">
      <formula>H56&gt;0</formula>
    </cfRule>
    <cfRule type="expression" dxfId="1397" priority="8">
      <formula>H56&lt;0</formula>
    </cfRule>
  </conditionalFormatting>
  <conditionalFormatting sqref="I56:I66">
    <cfRule type="expression" dxfId="1396" priority="5">
      <formula>I56&gt;0</formula>
    </cfRule>
    <cfRule type="expression" dxfId="1395" priority="6">
      <formula>I56&lt;0</formula>
    </cfRule>
  </conditionalFormatting>
  <conditionalFormatting sqref="F21">
    <cfRule type="expression" dxfId="1394" priority="3">
      <formula>F21&gt;0</formula>
    </cfRule>
    <cfRule type="expression" dxfId="1393" priority="4">
      <formula>F21&lt;0</formula>
    </cfRule>
  </conditionalFormatting>
  <conditionalFormatting sqref="H21">
    <cfRule type="expression" dxfId="1392" priority="1">
      <formula>H21&gt;0</formula>
    </cfRule>
    <cfRule type="expression" dxfId="13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5" t="s">
        <v>78</v>
      </c>
      <c r="P40" s="885"/>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0" priority="9">
      <formula>F39&gt;0</formula>
    </cfRule>
    <cfRule type="expression" dxfId="1389" priority="10">
      <formula>F39&lt;0</formula>
    </cfRule>
  </conditionalFormatting>
  <conditionalFormatting sqref="F25:F38">
    <cfRule type="expression" dxfId="1388" priority="7">
      <formula>F25&gt;0</formula>
    </cfRule>
    <cfRule type="expression" dxfId="1387" priority="8">
      <formula>F25&lt;0</formula>
    </cfRule>
  </conditionalFormatting>
  <conditionalFormatting sqref="H25:H38">
    <cfRule type="expression" dxfId="1386" priority="5">
      <formula>H25&gt;0</formula>
    </cfRule>
    <cfRule type="expression" dxfId="1385" priority="6">
      <formula>H25&lt;0</formula>
    </cfRule>
  </conditionalFormatting>
  <conditionalFormatting sqref="Q7">
    <cfRule type="expression" dxfId="1384" priority="3">
      <formula>Q7&gt;0</formula>
    </cfRule>
    <cfRule type="expression" dxfId="1383" priority="4">
      <formula>Q7&lt;0</formula>
    </cfRule>
  </conditionalFormatting>
  <conditionalFormatting sqref="Q8">
    <cfRule type="expression" dxfId="1382" priority="1">
      <formula>Q8&gt;0</formula>
    </cfRule>
    <cfRule type="expression" dxfId="13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3"/>
      <c r="H13" s="4"/>
      <c r="I13" s="3"/>
      <c r="J13" s="3"/>
      <c r="K13" s="3"/>
      <c r="L13" s="4"/>
      <c r="M13" s="4"/>
      <c r="N13" s="4"/>
      <c r="T13" s="1"/>
    </row>
    <row r="14" spans="1:33" x14ac:dyDescent="0.25">
      <c r="B14" s="398"/>
      <c r="C14" s="4"/>
      <c r="D14" s="3"/>
      <c r="E14" s="3"/>
      <c r="F14" s="3"/>
      <c r="G14" s="893"/>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0" priority="137">
      <formula>F30&gt;0</formula>
    </cfRule>
    <cfRule type="expression" dxfId="1379" priority="138">
      <formula>F30&lt;0</formula>
    </cfRule>
  </conditionalFormatting>
  <conditionalFormatting sqref="H47:H58">
    <cfRule type="expression" dxfId="1378" priority="129">
      <formula>H47&gt;0</formula>
    </cfRule>
    <cfRule type="expression" dxfId="1377" priority="130">
      <formula>H47&lt;0</formula>
    </cfRule>
  </conditionalFormatting>
  <conditionalFormatting sqref="H59">
    <cfRule type="expression" dxfId="1376" priority="119">
      <formula>H59&gt;0</formula>
    </cfRule>
    <cfRule type="expression" dxfId="1375" priority="120">
      <formula>H59&lt;0</formula>
    </cfRule>
  </conditionalFormatting>
  <conditionalFormatting sqref="H60">
    <cfRule type="expression" dxfId="1374" priority="115">
      <formula>H60&gt;0</formula>
    </cfRule>
    <cfRule type="expression" dxfId="1373" priority="116">
      <formula>H60&lt;0</formula>
    </cfRule>
  </conditionalFormatting>
  <conditionalFormatting sqref="H61:H66">
    <cfRule type="expression" dxfId="1372" priority="111">
      <formula>H61&gt;0</formula>
    </cfRule>
    <cfRule type="expression" dxfId="1371" priority="112">
      <formula>H61&lt;0</formula>
    </cfRule>
  </conditionalFormatting>
  <conditionalFormatting sqref="Q8">
    <cfRule type="expression" dxfId="1370" priority="95">
      <formula>Q8&gt;0</formula>
    </cfRule>
    <cfRule type="expression" dxfId="1369" priority="96">
      <formula>Q8&lt;0</formula>
    </cfRule>
  </conditionalFormatting>
  <conditionalFormatting sqref="Q7">
    <cfRule type="expression" dxfId="1368" priority="97">
      <formula>Q7&gt;0</formula>
    </cfRule>
    <cfRule type="expression" dxfId="1367" priority="98">
      <formula>Q7&lt;0</formula>
    </cfRule>
  </conditionalFormatting>
  <conditionalFormatting sqref="F178 H178">
    <cfRule type="expression" dxfId="1366" priority="93">
      <formula>F178&gt;0</formula>
    </cfRule>
    <cfRule type="expression" dxfId="1365" priority="94">
      <formula>F178&lt;0</formula>
    </cfRule>
  </conditionalFormatting>
  <conditionalFormatting sqref="Q10">
    <cfRule type="expression" dxfId="1364" priority="87">
      <formula>Q10&gt;0</formula>
    </cfRule>
    <cfRule type="expression" dxfId="1363" priority="88">
      <formula>Q10&lt;0</formula>
    </cfRule>
  </conditionalFormatting>
  <conditionalFormatting sqref="Q9">
    <cfRule type="expression" dxfId="1362" priority="81">
      <formula>Q9&gt;0</formula>
    </cfRule>
    <cfRule type="expression" dxfId="1361" priority="82">
      <formula>Q9&lt;0</formula>
    </cfRule>
  </conditionalFormatting>
  <conditionalFormatting sqref="F201:F248">
    <cfRule type="expression" dxfId="1360" priority="41">
      <formula>F201&gt;0</formula>
    </cfRule>
    <cfRule type="expression" dxfId="1359" priority="42">
      <formula>F201&lt;0</formula>
    </cfRule>
  </conditionalFormatting>
  <conditionalFormatting sqref="H201:H248">
    <cfRule type="expression" dxfId="1358" priority="39">
      <formula>H201&gt;0</formula>
    </cfRule>
    <cfRule type="expression" dxfId="1357" priority="40">
      <formula>H201&lt;0</formula>
    </cfRule>
  </conditionalFormatting>
  <conditionalFormatting sqref="J208">
    <cfRule type="expression" dxfId="1356" priority="37">
      <formula>J208&gt;0</formula>
    </cfRule>
    <cfRule type="expression" dxfId="1355" priority="38">
      <formula>J208&lt;0</formula>
    </cfRule>
  </conditionalFormatting>
  <conditionalFormatting sqref="J214:J215">
    <cfRule type="expression" dxfId="1354" priority="35">
      <formula>J214&gt;0</formula>
    </cfRule>
    <cfRule type="expression" dxfId="1353" priority="36">
      <formula>J214&lt;0</formula>
    </cfRule>
  </conditionalFormatting>
  <conditionalFormatting sqref="J216">
    <cfRule type="expression" dxfId="1352" priority="33">
      <formula>J216&gt;0</formula>
    </cfRule>
    <cfRule type="expression" dxfId="1351" priority="34">
      <formula>J216&lt;0</formula>
    </cfRule>
  </conditionalFormatting>
  <conditionalFormatting sqref="J217:J219 J221:J224">
    <cfRule type="expression" dxfId="1350" priority="31">
      <formula>J217&gt;0</formula>
    </cfRule>
    <cfRule type="expression" dxfId="1349" priority="32">
      <formula>J217&lt;0</formula>
    </cfRule>
  </conditionalFormatting>
  <conditionalFormatting sqref="K208">
    <cfRule type="expression" dxfId="1348" priority="29">
      <formula>K208&gt;0</formula>
    </cfRule>
    <cfRule type="expression" dxfId="1347" priority="30">
      <formula>K208&lt;0</formula>
    </cfRule>
  </conditionalFormatting>
  <conditionalFormatting sqref="K214:K215">
    <cfRule type="expression" dxfId="1346" priority="27">
      <formula>K214&gt;0</formula>
    </cfRule>
    <cfRule type="expression" dxfId="1345" priority="28">
      <formula>K214&lt;0</formula>
    </cfRule>
  </conditionalFormatting>
  <conditionalFormatting sqref="K216">
    <cfRule type="expression" dxfId="1344" priority="25">
      <formula>K216&gt;0</formula>
    </cfRule>
    <cfRule type="expression" dxfId="1343" priority="26">
      <formula>K216&lt;0</formula>
    </cfRule>
  </conditionalFormatting>
  <conditionalFormatting sqref="K217:K224">
    <cfRule type="expression" dxfId="1342" priority="23">
      <formula>K217&gt;0</formula>
    </cfRule>
    <cfRule type="expression" dxfId="1341" priority="24">
      <formula>K217&lt;0</formula>
    </cfRule>
  </conditionalFormatting>
  <conditionalFormatting sqref="L208">
    <cfRule type="expression" dxfId="1340" priority="21">
      <formula>L208&gt;0</formula>
    </cfRule>
    <cfRule type="expression" dxfId="1339" priority="22">
      <formula>L208&lt;0</formula>
    </cfRule>
  </conditionalFormatting>
  <conditionalFormatting sqref="L214:L215">
    <cfRule type="expression" dxfId="1338" priority="19">
      <formula>L214&gt;0</formula>
    </cfRule>
    <cfRule type="expression" dxfId="1337" priority="20">
      <formula>L214&lt;0</formula>
    </cfRule>
  </conditionalFormatting>
  <conditionalFormatting sqref="L216">
    <cfRule type="expression" dxfId="1336" priority="17">
      <formula>L216&gt;0</formula>
    </cfRule>
    <cfRule type="expression" dxfId="1335" priority="18">
      <formula>L216&lt;0</formula>
    </cfRule>
  </conditionalFormatting>
  <conditionalFormatting sqref="L217:L224">
    <cfRule type="expression" dxfId="1334" priority="15">
      <formula>L217&gt;0</formula>
    </cfRule>
    <cfRule type="expression" dxfId="1333" priority="16">
      <formula>L217&lt;0</formula>
    </cfRule>
  </conditionalFormatting>
  <conditionalFormatting sqref="K225">
    <cfRule type="expression" dxfId="1332" priority="13">
      <formula>K225&gt;0</formula>
    </cfRule>
    <cfRule type="expression" dxfId="1331" priority="14">
      <formula>K225&lt;0</formula>
    </cfRule>
  </conditionalFormatting>
  <conditionalFormatting sqref="L225:L232">
    <cfRule type="expression" dxfId="1330" priority="11">
      <formula>L225&gt;0</formula>
    </cfRule>
    <cfRule type="expression" dxfId="1329" priority="12">
      <formula>L225&lt;0</formula>
    </cfRule>
  </conditionalFormatting>
  <conditionalFormatting sqref="K226">
    <cfRule type="expression" dxfId="1328" priority="9">
      <formula>K226&gt;0</formula>
    </cfRule>
    <cfRule type="expression" dxfId="1327" priority="10">
      <formula>K226&lt;0</formula>
    </cfRule>
  </conditionalFormatting>
  <conditionalFormatting sqref="K227">
    <cfRule type="expression" dxfId="1326" priority="7">
      <formula>K227&gt;0</formula>
    </cfRule>
    <cfRule type="expression" dxfId="1325" priority="8">
      <formula>K227&lt;0</formula>
    </cfRule>
  </conditionalFormatting>
  <conditionalFormatting sqref="K228:K248">
    <cfRule type="expression" dxfId="1324" priority="5">
      <formula>K228&gt;0</formula>
    </cfRule>
    <cfRule type="expression" dxfId="1323" priority="6">
      <formula>K228&lt;0</formula>
    </cfRule>
  </conditionalFormatting>
  <conditionalFormatting sqref="L233:L237">
    <cfRule type="expression" dxfId="1322" priority="3">
      <formula>L233&gt;0</formula>
    </cfRule>
    <cfRule type="expression" dxfId="1321" priority="4">
      <formula>L233&lt;0</formula>
    </cfRule>
  </conditionalFormatting>
  <conditionalFormatting sqref="L238:L243">
    <cfRule type="expression" dxfId="1320" priority="1">
      <formula>L238&gt;0</formula>
    </cfRule>
    <cfRule type="expression" dxfId="131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5" t="s">
        <v>78</v>
      </c>
      <c r="P40" s="885"/>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8" priority="11">
      <formula>F27&gt;0</formula>
    </cfRule>
    <cfRule type="expression" dxfId="1317" priority="12">
      <formula>F27&lt;0</formula>
    </cfRule>
  </conditionalFormatting>
  <conditionalFormatting sqref="H27:H29">
    <cfRule type="expression" dxfId="1316" priority="9">
      <formula>H27&gt;0</formula>
    </cfRule>
    <cfRule type="expression" dxfId="1315" priority="10">
      <formula>H27&lt;0</formula>
    </cfRule>
  </conditionalFormatting>
  <conditionalFormatting sqref="F23:F26">
    <cfRule type="expression" dxfId="1314" priority="7">
      <formula>F23&gt;0</formula>
    </cfRule>
    <cfRule type="expression" dxfId="1313" priority="8">
      <formula>F23&lt;0</formula>
    </cfRule>
  </conditionalFormatting>
  <conditionalFormatting sqref="H23:H26">
    <cfRule type="expression" dxfId="1312" priority="5">
      <formula>H23&gt;0</formula>
    </cfRule>
    <cfRule type="expression" dxfId="1311" priority="6">
      <formula>H23&lt;0</formula>
    </cfRule>
  </conditionalFormatting>
  <conditionalFormatting sqref="Q8">
    <cfRule type="expression" dxfId="1310" priority="1">
      <formula>Q8&gt;0</formula>
    </cfRule>
    <cfRule type="expression" dxfId="1309" priority="2">
      <formula>Q8&lt;0</formula>
    </cfRule>
  </conditionalFormatting>
  <conditionalFormatting sqref="Q7">
    <cfRule type="expression" dxfId="1308" priority="3">
      <formula>Q7&gt;0</formula>
    </cfRule>
    <cfRule type="expression" dxfId="130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5" t="s">
        <v>78</v>
      </c>
      <c r="P40" s="885"/>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6" priority="7">
      <formula>F21&gt;0</formula>
    </cfRule>
    <cfRule type="expression" dxfId="1305" priority="8">
      <formula>F21&lt;0</formula>
    </cfRule>
  </conditionalFormatting>
  <conditionalFormatting sqref="F22">
    <cfRule type="expression" dxfId="1304" priority="5">
      <formula>F22&gt;0</formula>
    </cfRule>
    <cfRule type="expression" dxfId="1303" priority="6">
      <formula>F22&lt;0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5" t="s">
        <v>78</v>
      </c>
      <c r="P46" s="885"/>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8" priority="11">
      <formula>F24&gt;0</formula>
    </cfRule>
    <cfRule type="expression" dxfId="1297" priority="12">
      <formula>F24&lt;0</formula>
    </cfRule>
  </conditionalFormatting>
  <conditionalFormatting sqref="H27:H30">
    <cfRule type="expression" dxfId="1296" priority="9">
      <formula>H27&gt;0</formula>
    </cfRule>
    <cfRule type="expression" dxfId="1295" priority="10">
      <formula>H27&lt;0</formula>
    </cfRule>
  </conditionalFormatting>
  <conditionalFormatting sqref="F25">
    <cfRule type="expression" dxfId="1294" priority="7">
      <formula>F25&gt;0</formula>
    </cfRule>
    <cfRule type="expression" dxfId="1293" priority="8">
      <formula>F25&lt;0</formula>
    </cfRule>
  </conditionalFormatting>
  <conditionalFormatting sqref="H24:H26">
    <cfRule type="expression" dxfId="1292" priority="5">
      <formula>H24&gt;0</formula>
    </cfRule>
    <cfRule type="expression" dxfId="1291" priority="6">
      <formula>H24&lt;0</formula>
    </cfRule>
  </conditionalFormatting>
  <conditionalFormatting sqref="Q7">
    <cfRule type="expression" dxfId="1290" priority="3">
      <formula>Q7&gt;0</formula>
    </cfRule>
    <cfRule type="expression" dxfId="1289" priority="4">
      <formula>Q7&lt;0</formula>
    </cfRule>
  </conditionalFormatting>
  <conditionalFormatting sqref="Q8">
    <cfRule type="expression" dxfId="1288" priority="1">
      <formula>Q8&gt;0</formula>
    </cfRule>
    <cfRule type="expression" dxfId="128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5" t="s">
        <v>78</v>
      </c>
      <c r="Q39" s="885"/>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6" priority="17">
      <formula>F28&gt;0</formula>
    </cfRule>
    <cfRule type="expression" dxfId="1285" priority="18">
      <formula>F28&lt;0</formula>
    </cfRule>
  </conditionalFormatting>
  <conditionalFormatting sqref="F28 F33:F35">
    <cfRule type="expression" dxfId="1284" priority="19">
      <formula>F28&gt;0</formula>
    </cfRule>
    <cfRule type="expression" dxfId="1283" priority="20">
      <formula>F28&lt;0</formula>
    </cfRule>
  </conditionalFormatting>
  <conditionalFormatting sqref="H28 H33:H35">
    <cfRule type="expression" dxfId="1282" priority="15">
      <formula>H28&gt;0</formula>
    </cfRule>
    <cfRule type="expression" dxfId="1281" priority="16">
      <formula>H28&lt;0</formula>
    </cfRule>
  </conditionalFormatting>
  <conditionalFormatting sqref="F21:F27">
    <cfRule type="expression" dxfId="1280" priority="13">
      <formula>F21&gt;0</formula>
    </cfRule>
    <cfRule type="expression" dxfId="1279" priority="14">
      <formula>F21&lt;0</formula>
    </cfRule>
  </conditionalFormatting>
  <conditionalFormatting sqref="H21:H27">
    <cfRule type="expression" dxfId="1278" priority="11">
      <formula>H21&gt;0</formula>
    </cfRule>
    <cfRule type="expression" dxfId="1277" priority="12">
      <formula>H21&lt;0</formula>
    </cfRule>
  </conditionalFormatting>
  <conditionalFormatting sqref="Q8">
    <cfRule type="expression" dxfId="1276" priority="7">
      <formula>Q8&gt;0</formula>
    </cfRule>
    <cfRule type="expression" dxfId="1275" priority="8">
      <formula>Q8&lt;0</formula>
    </cfRule>
  </conditionalFormatting>
  <conditionalFormatting sqref="Q7">
    <cfRule type="expression" dxfId="1274" priority="9">
      <formula>Q7&gt;0</formula>
    </cfRule>
    <cfRule type="expression" dxfId="1273" priority="10">
      <formula>Q7&lt;0</formula>
    </cfRule>
  </conditionalFormatting>
  <conditionalFormatting sqref="F29:F32">
    <cfRule type="expression" dxfId="1272" priority="5">
      <formula>F29&gt;0</formula>
    </cfRule>
    <cfRule type="expression" dxfId="1271" priority="6">
      <formula>F29&lt;0</formula>
    </cfRule>
  </conditionalFormatting>
  <conditionalFormatting sqref="H29:H32">
    <cfRule type="expression" dxfId="1270" priority="3">
      <formula>H29&gt;0</formula>
    </cfRule>
    <cfRule type="expression" dxfId="1269" priority="4">
      <formula>H29&lt;0</formula>
    </cfRule>
  </conditionalFormatting>
  <conditionalFormatting sqref="M37">
    <cfRule type="expression" dxfId="1268" priority="1">
      <formula>M37&gt;0</formula>
    </cfRule>
    <cfRule type="expression" dxfId="126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6" priority="29">
      <formula>F40&gt;0</formula>
    </cfRule>
    <cfRule type="expression" dxfId="1265" priority="30">
      <formula>F40&lt;0</formula>
    </cfRule>
  </conditionalFormatting>
  <conditionalFormatting sqref="F40:F45">
    <cfRule type="expression" dxfId="1264" priority="31">
      <formula>F40&gt;0</formula>
    </cfRule>
    <cfRule type="expression" dxfId="1263" priority="32">
      <formula>F40&lt;0</formula>
    </cfRule>
  </conditionalFormatting>
  <conditionalFormatting sqref="H40:H45">
    <cfRule type="expression" dxfId="1262" priority="27">
      <formula>H40&gt;0</formula>
    </cfRule>
    <cfRule type="expression" dxfId="1261" priority="28">
      <formula>H40&lt;0</formula>
    </cfRule>
  </conditionalFormatting>
  <conditionalFormatting sqref="F23:F39">
    <cfRule type="expression" dxfId="1260" priority="13">
      <formula>F23&gt;0</formula>
    </cfRule>
    <cfRule type="expression" dxfId="1259" priority="14">
      <formula>F23&lt;0</formula>
    </cfRule>
  </conditionalFormatting>
  <conditionalFormatting sqref="H23:H39">
    <cfRule type="expression" dxfId="1258" priority="11">
      <formula>H23&gt;0</formula>
    </cfRule>
    <cfRule type="expression" dxfId="1257" priority="12">
      <formula>H23&lt;0</formula>
    </cfRule>
  </conditionalFormatting>
  <conditionalFormatting sqref="Q7">
    <cfRule type="expression" dxfId="1256" priority="9">
      <formula>Q7&gt;0</formula>
    </cfRule>
    <cfRule type="expression" dxfId="1255" priority="10">
      <formula>Q7&lt;0</formula>
    </cfRule>
  </conditionalFormatting>
  <conditionalFormatting sqref="Q8">
    <cfRule type="expression" dxfId="1254" priority="7">
      <formula>Q8&gt;0</formula>
    </cfRule>
    <cfRule type="expression" dxfId="1253" priority="8">
      <formula>Q8&lt;0</formula>
    </cfRule>
  </conditionalFormatting>
  <conditionalFormatting sqref="Q10">
    <cfRule type="expression" dxfId="1252" priority="1">
      <formula>Q10&gt;0</formula>
    </cfRule>
    <cfRule type="expression" dxfId="125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0" priority="39">
      <formula>Q12&gt;0</formula>
    </cfRule>
    <cfRule type="expression" dxfId="124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8" priority="33">
      <formula>F25&gt;0</formula>
    </cfRule>
    <cfRule type="expression" dxfId="1247" priority="34">
      <formula>F25&lt;0</formula>
    </cfRule>
  </conditionalFormatting>
  <conditionalFormatting sqref="F30">
    <cfRule type="expression" dxfId="1246" priority="31">
      <formula>F30&gt;0</formula>
    </cfRule>
    <cfRule type="expression" dxfId="1245" priority="32">
      <formula>F30&lt;0</formula>
    </cfRule>
  </conditionalFormatting>
  <conditionalFormatting sqref="F31">
    <cfRule type="expression" dxfId="1244" priority="29">
      <formula>F31&gt;0</formula>
    </cfRule>
    <cfRule type="expression" dxfId="1243" priority="30">
      <formula>F31&lt;0</formula>
    </cfRule>
  </conditionalFormatting>
  <conditionalFormatting sqref="F32:F34">
    <cfRule type="expression" dxfId="1242" priority="27">
      <formula>F32&gt;0</formula>
    </cfRule>
    <cfRule type="expression" dxfId="1241" priority="28">
      <formula>F32&lt;0</formula>
    </cfRule>
  </conditionalFormatting>
  <conditionalFormatting sqref="H25:H29">
    <cfRule type="expression" dxfId="1240" priority="25">
      <formula>H25&gt;0</formula>
    </cfRule>
    <cfRule type="expression" dxfId="1239" priority="26">
      <formula>H25&lt;0</formula>
    </cfRule>
  </conditionalFormatting>
  <conditionalFormatting sqref="H30">
    <cfRule type="expression" dxfId="1238" priority="23">
      <formula>H30&gt;0</formula>
    </cfRule>
    <cfRule type="expression" dxfId="1237" priority="24">
      <formula>H30&lt;0</formula>
    </cfRule>
  </conditionalFormatting>
  <conditionalFormatting sqref="H31">
    <cfRule type="expression" dxfId="1236" priority="21">
      <formula>H31&gt;0</formula>
    </cfRule>
    <cfRule type="expression" dxfId="1235" priority="22">
      <formula>H31&lt;0</formula>
    </cfRule>
  </conditionalFormatting>
  <conditionalFormatting sqref="H32:H34">
    <cfRule type="expression" dxfId="1234" priority="19">
      <formula>H32&gt;0</formula>
    </cfRule>
    <cfRule type="expression" dxfId="1233" priority="20">
      <formula>H32&lt;0</formula>
    </cfRule>
  </conditionalFormatting>
  <conditionalFormatting sqref="F35">
    <cfRule type="expression" dxfId="1232" priority="17">
      <formula>F35&gt;0</formula>
    </cfRule>
    <cfRule type="expression" dxfId="1231" priority="18">
      <formula>F35&lt;0</formula>
    </cfRule>
  </conditionalFormatting>
  <conditionalFormatting sqref="H35">
    <cfRule type="expression" dxfId="1230" priority="15">
      <formula>H35&gt;0</formula>
    </cfRule>
    <cfRule type="expression" dxfId="1229" priority="16">
      <formula>H35&lt;0</formula>
    </cfRule>
  </conditionalFormatting>
  <conditionalFormatting sqref="F36">
    <cfRule type="expression" dxfId="1228" priority="13">
      <formula>F36&gt;0</formula>
    </cfRule>
    <cfRule type="expression" dxfId="1227" priority="14">
      <formula>F36&lt;0</formula>
    </cfRule>
  </conditionalFormatting>
  <conditionalFormatting sqref="H36">
    <cfRule type="expression" dxfId="1226" priority="11">
      <formula>H36&gt;0</formula>
    </cfRule>
    <cfRule type="expression" dxfId="1225" priority="12">
      <formula>H36&lt;0</formula>
    </cfRule>
  </conditionalFormatting>
  <conditionalFormatting sqref="H23:H24">
    <cfRule type="expression" dxfId="1224" priority="5">
      <formula>H23&gt;0</formula>
    </cfRule>
    <cfRule type="expression" dxfId="1223" priority="6">
      <formula>H23&lt;0</formula>
    </cfRule>
  </conditionalFormatting>
  <conditionalFormatting sqref="F23:F24">
    <cfRule type="expression" dxfId="1222" priority="7">
      <formula>F23&gt;0</formula>
    </cfRule>
    <cfRule type="expression" dxfId="1221" priority="8">
      <formula>F23&lt;0</formula>
    </cfRule>
  </conditionalFormatting>
  <conditionalFormatting sqref="Q7">
    <cfRule type="expression" dxfId="1220" priority="3">
      <formula>Q7&gt;0</formula>
    </cfRule>
    <cfRule type="expression" dxfId="1219" priority="4">
      <formula>Q7&lt;0</formula>
    </cfRule>
  </conditionalFormatting>
  <conditionalFormatting sqref="Q8">
    <cfRule type="expression" dxfId="1218" priority="1">
      <formula>Q8&gt;0</formula>
    </cfRule>
    <cfRule type="expression" dxfId="121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6" priority="84">
      <formula>F7&gt;0</formula>
    </cfRule>
    <cfRule type="expression" dxfId="1215" priority="85">
      <formula>F7&lt;0</formula>
    </cfRule>
  </conditionalFormatting>
  <conditionalFormatting sqref="Q8">
    <cfRule type="expression" dxfId="1214" priority="82">
      <formula>Q8&gt;0</formula>
    </cfRule>
    <cfRule type="expression" dxfId="1213" priority="83">
      <formula>Q8&lt;0</formula>
    </cfRule>
  </conditionalFormatting>
  <conditionalFormatting sqref="F29:F36">
    <cfRule type="expression" dxfId="1212" priority="62">
      <formula>F29&gt;0</formula>
    </cfRule>
    <cfRule type="expression" dxfId="1211" priority="63">
      <formula>F29&lt;0</formula>
    </cfRule>
  </conditionalFormatting>
  <conditionalFormatting sqref="J32:J38">
    <cfRule type="expression" dxfId="1210" priority="57">
      <formula>J32&gt;0</formula>
    </cfRule>
    <cfRule type="expression" dxfId="1209" priority="58">
      <formula>J32&lt;0</formula>
    </cfRule>
  </conditionalFormatting>
  <conditionalFormatting sqref="M42">
    <cfRule type="expression" dxfId="1208" priority="55">
      <formula>M42&gt;0</formula>
    </cfRule>
    <cfRule type="expression" dxfId="1207" priority="56">
      <formula>M42&lt;0</formula>
    </cfRule>
  </conditionalFormatting>
  <conditionalFormatting sqref="F98:F134 H98:H134 H137:H142 F137:F142 F144:F153 H144:H153">
    <cfRule type="expression" dxfId="1206" priority="53">
      <formula>F98&gt;0</formula>
    </cfRule>
    <cfRule type="expression" dxfId="1205" priority="54">
      <formula>F98&lt;0</formula>
    </cfRule>
  </conditionalFormatting>
  <conditionalFormatting sqref="F90:F97">
    <cfRule type="expression" dxfId="1204" priority="51">
      <formula>F90&gt;0</formula>
    </cfRule>
    <cfRule type="expression" dxfId="1203" priority="52">
      <formula>F90&lt;0</formula>
    </cfRule>
  </conditionalFormatting>
  <conditionalFormatting sqref="H90:H97">
    <cfRule type="expression" dxfId="1202" priority="49">
      <formula>H90&gt;0</formula>
    </cfRule>
    <cfRule type="expression" dxfId="1201" priority="50">
      <formula>H90&lt;0</formula>
    </cfRule>
  </conditionalFormatting>
  <conditionalFormatting sqref="F135:F136 H135:H136">
    <cfRule type="expression" dxfId="1200" priority="47">
      <formula>F135&gt;0</formula>
    </cfRule>
    <cfRule type="expression" dxfId="1199" priority="48">
      <formula>F135&lt;0</formula>
    </cfRule>
  </conditionalFormatting>
  <conditionalFormatting sqref="H143 F143">
    <cfRule type="expression" dxfId="1198" priority="45">
      <formula>F143&gt;0</formula>
    </cfRule>
    <cfRule type="expression" dxfId="1197" priority="46">
      <formula>F143&lt;0</formula>
    </cfRule>
  </conditionalFormatting>
  <conditionalFormatting sqref="F154:F161">
    <cfRule type="expression" dxfId="1196" priority="31">
      <formula>F154&gt;0</formula>
    </cfRule>
    <cfRule type="expression" dxfId="1195" priority="32">
      <formula>F154&lt;0</formula>
    </cfRule>
  </conditionalFormatting>
  <conditionalFormatting sqref="H154:H161">
    <cfRule type="expression" dxfId="1194" priority="29">
      <formula>H154&gt;0</formula>
    </cfRule>
    <cfRule type="expression" dxfId="1193" priority="30">
      <formula>H154&lt;0</formula>
    </cfRule>
  </conditionalFormatting>
  <conditionalFormatting sqref="Q10">
    <cfRule type="expression" dxfId="1192" priority="27">
      <formula>Q10&gt;0</formula>
    </cfRule>
    <cfRule type="expression" dxfId="1191" priority="28">
      <formula>Q10&lt;0</formula>
    </cfRule>
  </conditionalFormatting>
  <conditionalFormatting sqref="F37:F38">
    <cfRule type="expression" dxfId="1190" priority="25">
      <formula>F37&gt;0</formula>
    </cfRule>
    <cfRule type="expression" dxfId="1189" priority="26">
      <formula>F37&lt;0</formula>
    </cfRule>
  </conditionalFormatting>
  <conditionalFormatting sqref="H37:H38">
    <cfRule type="expression" dxfId="1188" priority="23">
      <formula>H37&gt;0</formula>
    </cfRule>
    <cfRule type="expression" dxfId="1187" priority="24">
      <formula>H37&lt;0</formula>
    </cfRule>
  </conditionalFormatting>
  <conditionalFormatting sqref="F167">
    <cfRule type="expression" dxfId="1186" priority="21">
      <formula>F167&gt;0</formula>
    </cfRule>
    <cfRule type="expression" dxfId="1185" priority="22">
      <formula>F167&lt;0</formula>
    </cfRule>
  </conditionalFormatting>
  <conditionalFormatting sqref="F168:F179">
    <cfRule type="expression" dxfId="1184" priority="19">
      <formula>F168&gt;0</formula>
    </cfRule>
    <cfRule type="expression" dxfId="1183" priority="20">
      <formula>F168&lt;0</formula>
    </cfRule>
  </conditionalFormatting>
  <conditionalFormatting sqref="H167:H179">
    <cfRule type="expression" dxfId="1182" priority="17">
      <formula>H167&gt;0</formula>
    </cfRule>
    <cfRule type="expression" dxfId="1181" priority="18">
      <formula>H167&lt;0</formula>
    </cfRule>
  </conditionalFormatting>
  <conditionalFormatting sqref="J175:J197 J201">
    <cfRule type="expression" dxfId="1180" priority="15">
      <formula>J175&gt;0</formula>
    </cfRule>
    <cfRule type="expression" dxfId="1179" priority="16">
      <formula>J175&lt;0</formula>
    </cfRule>
  </conditionalFormatting>
  <conditionalFormatting sqref="F180:F197 F201">
    <cfRule type="expression" dxfId="1178" priority="13">
      <formula>F180&gt;0</formula>
    </cfRule>
    <cfRule type="expression" dxfId="1177" priority="14">
      <formula>F180&lt;0</formula>
    </cfRule>
  </conditionalFormatting>
  <conditionalFormatting sqref="H180:H197 H201">
    <cfRule type="expression" dxfId="1176" priority="11">
      <formula>H180&gt;0</formula>
    </cfRule>
    <cfRule type="expression" dxfId="1175" priority="12">
      <formula>H180&lt;0</formula>
    </cfRule>
  </conditionalFormatting>
  <conditionalFormatting sqref="I32:J35">
    <cfRule type="expression" dxfId="1174" priority="9">
      <formula>I32&gt;0</formula>
    </cfRule>
    <cfRule type="expression" dxfId="1173" priority="10">
      <formula>I32&lt;0</formula>
    </cfRule>
  </conditionalFormatting>
  <conditionalFormatting sqref="F198:F200">
    <cfRule type="expression" dxfId="1172" priority="7">
      <formula>F198&gt;0</formula>
    </cfRule>
    <cfRule type="expression" dxfId="1171" priority="8">
      <formula>F198&lt;0</formula>
    </cfRule>
  </conditionalFormatting>
  <conditionalFormatting sqref="H198:H200">
    <cfRule type="expression" dxfId="1170" priority="5">
      <formula>H198&gt;0</formula>
    </cfRule>
    <cfRule type="expression" dxfId="1169" priority="6">
      <formula>H198&lt;0</formula>
    </cfRule>
  </conditionalFormatting>
  <conditionalFormatting sqref="J198:J200">
    <cfRule type="expression" dxfId="1168" priority="3">
      <formula>J198&gt;0</formula>
    </cfRule>
    <cfRule type="expression" dxfId="1167" priority="4">
      <formula>J198&lt;0</formula>
    </cfRule>
  </conditionalFormatting>
  <conditionalFormatting sqref="F202:F211 H202:H211 J202:J211">
    <cfRule type="expression" dxfId="1166" priority="1">
      <formula>F202&gt;0</formula>
    </cfRule>
    <cfRule type="expression" dxfId="116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5" t="s">
        <v>78</v>
      </c>
      <c r="P40" s="885"/>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4" priority="80">
      <formula>Q7&gt;0</formula>
    </cfRule>
    <cfRule type="expression" dxfId="1163" priority="81">
      <formula>Q7&lt;0</formula>
    </cfRule>
  </conditionalFormatting>
  <conditionalFormatting sqref="Q8">
    <cfRule type="expression" dxfId="1162" priority="78">
      <formula>Q8&gt;0</formula>
    </cfRule>
    <cfRule type="expression" dxfId="1161" priority="79">
      <formula>Q8&lt;0</formula>
    </cfRule>
  </conditionalFormatting>
  <conditionalFormatting sqref="F29:F43">
    <cfRule type="expression" dxfId="1160" priority="62">
      <formula>F29&gt;0</formula>
    </cfRule>
    <cfRule type="expression" dxfId="1159" priority="63">
      <formula>F29&lt;0</formula>
    </cfRule>
  </conditionalFormatting>
  <conditionalFormatting sqref="H45 H47:H48 H50:H51 H53 H29:H43">
    <cfRule type="expression" dxfId="1158" priority="60">
      <formula>H29&gt;0</formula>
    </cfRule>
    <cfRule type="expression" dxfId="1157" priority="61">
      <formula>H29&lt;0</formula>
    </cfRule>
  </conditionalFormatting>
  <conditionalFormatting sqref="J35">
    <cfRule type="expression" dxfId="1156" priority="56">
      <formula>J35&gt;0</formula>
    </cfRule>
    <cfRule type="expression" dxfId="1155" priority="57">
      <formula>J35&lt;0</formula>
    </cfRule>
  </conditionalFormatting>
  <conditionalFormatting sqref="J36:J37">
    <cfRule type="expression" dxfId="1154" priority="54">
      <formula>J36&gt;0</formula>
    </cfRule>
    <cfRule type="expression" dxfId="1153" priority="55">
      <formula>J36&lt;0</formula>
    </cfRule>
  </conditionalFormatting>
  <conditionalFormatting sqref="J38:J45 J48 J51">
    <cfRule type="expression" dxfId="1152" priority="52">
      <formula>J38&gt;0</formula>
    </cfRule>
    <cfRule type="expression" dxfId="115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0" priority="49">
      <formula>M59&gt;0</formula>
    </cfRule>
    <cfRule type="expression" dxfId="1149" priority="50">
      <formula>M59&lt;0</formula>
    </cfRule>
  </conditionalFormatting>
  <conditionalFormatting sqref="Q10">
    <cfRule type="expression" dxfId="1148" priority="47">
      <formula>Q10&gt;0</formula>
    </cfRule>
    <cfRule type="expression" dxfId="1147" priority="48">
      <formula>Q10&lt;0</formula>
    </cfRule>
  </conditionalFormatting>
  <conditionalFormatting sqref="F84:F103">
    <cfRule type="expression" dxfId="1146" priority="45">
      <formula>F84&gt;0</formula>
    </cfRule>
    <cfRule type="expression" dxfId="1145" priority="46">
      <formula>F84&lt;0</formula>
    </cfRule>
  </conditionalFormatting>
  <conditionalFormatting sqref="H107 H84:H103">
    <cfRule type="expression" dxfId="1144" priority="43">
      <formula>H84&gt;0</formula>
    </cfRule>
    <cfRule type="expression" dxfId="1143" priority="44">
      <formula>H84&lt;0</formula>
    </cfRule>
  </conditionalFormatting>
  <conditionalFormatting sqref="J89">
    <cfRule type="expression" dxfId="1142" priority="41">
      <formula>J89&gt;0</formula>
    </cfRule>
    <cfRule type="expression" dxfId="1141" priority="42">
      <formula>J89&lt;0</formula>
    </cfRule>
  </conditionalFormatting>
  <conditionalFormatting sqref="J90:J95">
    <cfRule type="expression" dxfId="1140" priority="39">
      <formula>J90&gt;0</formula>
    </cfRule>
    <cfRule type="expression" dxfId="1139" priority="40">
      <formula>J90&lt;0</formula>
    </cfRule>
  </conditionalFormatting>
  <conditionalFormatting sqref="J96:J97">
    <cfRule type="expression" dxfId="1138" priority="37">
      <formula>J96&gt;0</formula>
    </cfRule>
    <cfRule type="expression" dxfId="1137" priority="38">
      <formula>J96&lt;0</formula>
    </cfRule>
  </conditionalFormatting>
  <conditionalFormatting sqref="J98:J104">
    <cfRule type="expression" dxfId="1136" priority="35">
      <formula>J98&gt;0</formula>
    </cfRule>
    <cfRule type="expression" dxfId="1135" priority="36">
      <formula>J98&lt;0</formula>
    </cfRule>
  </conditionalFormatting>
  <conditionalFormatting sqref="J25">
    <cfRule type="expression" dxfId="1134" priority="31">
      <formula>J25&gt;0</formula>
    </cfRule>
    <cfRule type="expression" dxfId="1133" priority="32">
      <formula>J25&lt;0</formula>
    </cfRule>
  </conditionalFormatting>
  <conditionalFormatting sqref="F105:F106">
    <cfRule type="expression" dxfId="1132" priority="29">
      <formula>F105&gt;0</formula>
    </cfRule>
    <cfRule type="expression" dxfId="1131" priority="30">
      <formula>F105&lt;0</formula>
    </cfRule>
  </conditionalFormatting>
  <conditionalFormatting sqref="H105:H106">
    <cfRule type="expression" dxfId="1130" priority="27">
      <formula>H105&gt;0</formula>
    </cfRule>
    <cfRule type="expression" dxfId="1129" priority="28">
      <formula>H105&lt;0</formula>
    </cfRule>
  </conditionalFormatting>
  <conditionalFormatting sqref="J105">
    <cfRule type="expression" dxfId="1128" priority="25">
      <formula>J105&gt;0</formula>
    </cfRule>
    <cfRule type="expression" dxfId="1127" priority="26">
      <formula>J105&lt;0</formula>
    </cfRule>
  </conditionalFormatting>
  <conditionalFormatting sqref="J106">
    <cfRule type="expression" dxfId="1126" priority="23">
      <formula>J106&gt;0</formula>
    </cfRule>
    <cfRule type="expression" dxfId="1125" priority="24">
      <formula>J106&lt;0</formula>
    </cfRule>
  </conditionalFormatting>
  <conditionalFormatting sqref="F24 F27:F28">
    <cfRule type="expression" dxfId="1124" priority="21">
      <formula>F24&gt;0</formula>
    </cfRule>
    <cfRule type="expression" dxfId="1123" priority="22">
      <formula>F24&lt;0</formula>
    </cfRule>
  </conditionalFormatting>
  <conditionalFormatting sqref="H24:H28">
    <cfRule type="expression" dxfId="1122" priority="19">
      <formula>H24&gt;0</formula>
    </cfRule>
    <cfRule type="expression" dxfId="1121" priority="20">
      <formula>H24&lt;0</formula>
    </cfRule>
  </conditionalFormatting>
  <conditionalFormatting sqref="J26:J34">
    <cfRule type="expression" dxfId="1120" priority="17">
      <formula>J26&gt;0</formula>
    </cfRule>
    <cfRule type="expression" dxfId="1119" priority="18">
      <formula>J26&lt;0</formula>
    </cfRule>
  </conditionalFormatting>
  <conditionalFormatting sqref="F113">
    <cfRule type="expression" dxfId="1118" priority="15">
      <formula>F113&gt;0</formula>
    </cfRule>
    <cfRule type="expression" dxfId="1117" priority="16">
      <formula>F113&lt;0</formula>
    </cfRule>
  </conditionalFormatting>
  <conditionalFormatting sqref="H113">
    <cfRule type="expression" dxfId="1116" priority="13">
      <formula>H113&gt;0</formula>
    </cfRule>
    <cfRule type="expression" dxfId="1115" priority="14">
      <formula>H113&lt;0</formula>
    </cfRule>
  </conditionalFormatting>
  <conditionalFormatting sqref="J109">
    <cfRule type="expression" dxfId="1114" priority="11">
      <formula>J109&gt;0</formula>
    </cfRule>
    <cfRule type="expression" dxfId="1113" priority="12">
      <formula>J109&lt;0</formula>
    </cfRule>
  </conditionalFormatting>
  <conditionalFormatting sqref="F108:F112">
    <cfRule type="expression" dxfId="1112" priority="9">
      <formula>F108&gt;0</formula>
    </cfRule>
    <cfRule type="expression" dxfId="1111" priority="10">
      <formula>F108&lt;0</formula>
    </cfRule>
  </conditionalFormatting>
  <conditionalFormatting sqref="H108:H112">
    <cfRule type="expression" dxfId="1110" priority="7">
      <formula>H108&gt;0</formula>
    </cfRule>
    <cfRule type="expression" dxfId="1109" priority="8">
      <formula>H108&lt;0</formula>
    </cfRule>
  </conditionalFormatting>
  <conditionalFormatting sqref="J110:J113">
    <cfRule type="expression" dxfId="1108" priority="5">
      <formula>J110&gt;0</formula>
    </cfRule>
    <cfRule type="expression" dxfId="1107" priority="6">
      <formula>J110&lt;0</formula>
    </cfRule>
  </conditionalFormatting>
  <conditionalFormatting sqref="F25:F26">
    <cfRule type="expression" dxfId="1106" priority="3">
      <formula>F25&gt;0</formula>
    </cfRule>
    <cfRule type="expression" dxfId="1105" priority="4">
      <formula>F25&lt;0</formula>
    </cfRule>
  </conditionalFormatting>
  <conditionalFormatting sqref="Q9">
    <cfRule type="expression" dxfId="1104" priority="1">
      <formula>Q9&gt;0</formula>
    </cfRule>
    <cfRule type="expression" dxfId="110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1"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1"/>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1"/>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1"/>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1"/>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2"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2"/>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2"/>
      <c r="B32" s="360">
        <v>43378</v>
      </c>
      <c r="C32" s="7">
        <v>100</v>
      </c>
      <c r="D32" s="43">
        <v>19.39</v>
      </c>
      <c r="E32" s="43">
        <v>0</v>
      </c>
      <c r="F32" s="43">
        <f t="shared" si="2"/>
        <v>1939</v>
      </c>
      <c r="O32" s="78">
        <v>0.97</v>
      </c>
      <c r="P32" s="78">
        <f t="shared" si="3"/>
        <v>17.382400000000001</v>
      </c>
    </row>
    <row r="33" spans="1:21" x14ac:dyDescent="0.25">
      <c r="A33" s="892"/>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727</v>
      </c>
      <c r="AJ2">
        <f>$Q$2*$Q$4</f>
        <v>4060</v>
      </c>
      <c r="AK2">
        <f ca="1">AJ2*EXP(-$X$2 * AI2/365.25)</f>
        <v>34842.360338535109</v>
      </c>
      <c r="AM2" s="2">
        <f>Q10</f>
        <v>0</v>
      </c>
      <c r="AO2">
        <f ca="1" xml:space="preserve"> (SUM(AB:AB) - SUM(AE:AE) - SUM(AH:AH) - SUM(AK:AK))/SUM(AB:AB)</f>
        <v>-1.8411546707806865</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727</v>
      </c>
      <c r="AJ3">
        <f t="shared" ref="AJ3:AJ17" si="11">$Q$2*$Q$4</f>
        <v>4060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20.3</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727</v>
      </c>
      <c r="AJ4">
        <f t="shared" si="11"/>
        <v>4060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4060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727</v>
      </c>
      <c r="AJ5">
        <f t="shared" si="11"/>
        <v>4060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727</v>
      </c>
      <c r="AJ6">
        <f t="shared" si="11"/>
        <v>4060</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-1804.9700000000012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727</v>
      </c>
      <c r="AJ7">
        <f t="shared" si="11"/>
        <v>4060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-1804.9700000000012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727</v>
      </c>
      <c r="AJ8">
        <f t="shared" si="11"/>
        <v>4060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-0.30775434486450925</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727</v>
      </c>
      <c r="AJ9">
        <f t="shared" si="11"/>
        <v>4060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727</v>
      </c>
      <c r="AJ10">
        <f t="shared" si="11"/>
        <v>4060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5.123152709359606E-2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727</v>
      </c>
      <c r="AJ11">
        <f t="shared" si="11"/>
        <v>4060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727</v>
      </c>
      <c r="AJ12">
        <f t="shared" si="11"/>
        <v>4060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11.941176470588236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727</v>
      </c>
      <c r="AJ13">
        <f t="shared" si="11"/>
        <v>4060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727</v>
      </c>
      <c r="AJ14">
        <f t="shared" si="11"/>
        <v>4060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727</v>
      </c>
      <c r="AJ15">
        <f t="shared" si="11"/>
        <v>4060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727</v>
      </c>
      <c r="AJ16">
        <f t="shared" si="11"/>
        <v>4060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727</v>
      </c>
      <c r="AJ17">
        <f t="shared" si="11"/>
        <v>4060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5" t="s">
        <v>78</v>
      </c>
      <c r="P18" s="885"/>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22.330000000000002</v>
      </c>
      <c r="W19" s="131"/>
    </row>
    <row r="20" spans="1:39" x14ac:dyDescent="0.25">
      <c r="B20" s="360">
        <v>43440</v>
      </c>
      <c r="C20" s="7">
        <v>100</v>
      </c>
      <c r="D20" s="43">
        <v>23.38</v>
      </c>
      <c r="E20" s="43">
        <v>0</v>
      </c>
      <c r="F20" s="43">
        <f t="shared" si="12"/>
        <v>2338</v>
      </c>
      <c r="G20" s="4"/>
      <c r="H20" s="67"/>
      <c r="O20" s="78">
        <v>1.0900000000000001</v>
      </c>
      <c r="P20" s="78">
        <f t="shared" ref="P20:P39" si="13">O20*$Q$4</f>
        <v>22.127000000000002</v>
      </c>
      <c r="T20" s="1">
        <v>43244</v>
      </c>
      <c r="U20" t="s">
        <v>1026</v>
      </c>
      <c r="W20" s="131"/>
    </row>
    <row r="21" spans="1:39" x14ac:dyDescent="0.25">
      <c r="B21" s="360">
        <v>43647</v>
      </c>
      <c r="C21" s="7">
        <v>100</v>
      </c>
      <c r="D21" s="43">
        <v>22.215</v>
      </c>
      <c r="E21" s="43">
        <v>0</v>
      </c>
      <c r="F21" s="43">
        <f t="shared" si="12"/>
        <v>2221.5</v>
      </c>
      <c r="O21" s="78">
        <v>1.08</v>
      </c>
      <c r="P21" s="78">
        <f t="shared" si="13"/>
        <v>21.924000000000003</v>
      </c>
      <c r="W21" s="131"/>
    </row>
    <row r="22" spans="1:39" x14ac:dyDescent="0.25">
      <c r="B22" s="69">
        <v>43657</v>
      </c>
      <c r="C22" s="7">
        <v>100</v>
      </c>
      <c r="D22" s="43">
        <v>21.35</v>
      </c>
      <c r="E22" s="43">
        <v>0</v>
      </c>
      <c r="F22" s="43">
        <f t="shared" si="12"/>
        <v>2135</v>
      </c>
      <c r="H22" s="67"/>
      <c r="O22" s="78">
        <v>1.07</v>
      </c>
      <c r="P22" s="78">
        <f t="shared" si="13"/>
        <v>21.721000000000004</v>
      </c>
      <c r="T22" s="679">
        <v>43288</v>
      </c>
      <c r="U22" t="s">
        <v>1107</v>
      </c>
      <c r="W22" s="131"/>
    </row>
    <row r="23" spans="1:39" x14ac:dyDescent="0.25">
      <c r="B23" s="69">
        <v>43682</v>
      </c>
      <c r="C23" s="7">
        <v>100</v>
      </c>
      <c r="D23" s="43">
        <v>18.600000000000001</v>
      </c>
      <c r="E23" s="43">
        <v>0</v>
      </c>
      <c r="F23" s="43">
        <f t="shared" si="12"/>
        <v>1860.0000000000002</v>
      </c>
      <c r="O23" s="78">
        <v>1.06</v>
      </c>
      <c r="P23" s="78">
        <f t="shared" si="13"/>
        <v>21.518000000000001</v>
      </c>
      <c r="T23" s="694"/>
      <c r="W23" s="131"/>
    </row>
    <row r="24" spans="1:39" x14ac:dyDescent="0.25">
      <c r="A24" t="s">
        <v>1359</v>
      </c>
      <c r="C24" s="4"/>
      <c r="D24" s="3"/>
      <c r="E24" s="3"/>
      <c r="F24" s="3"/>
      <c r="H24" s="67"/>
      <c r="O24" s="78">
        <v>1.05</v>
      </c>
      <c r="P24" s="78">
        <f t="shared" si="13"/>
        <v>21.315000000000001</v>
      </c>
      <c r="T24" s="694"/>
      <c r="W24" s="131"/>
    </row>
    <row r="25" spans="1:39" x14ac:dyDescent="0.25">
      <c r="O25" s="78">
        <v>1.04</v>
      </c>
      <c r="P25" s="78">
        <f t="shared" si="13"/>
        <v>21.112000000000002</v>
      </c>
      <c r="T25" s="679">
        <v>43318</v>
      </c>
      <c r="U25" t="s">
        <v>1112</v>
      </c>
      <c r="W25" s="131"/>
    </row>
    <row r="26" spans="1:39" x14ac:dyDescent="0.25">
      <c r="C26" s="4"/>
      <c r="D26" s="3"/>
      <c r="E26" s="3"/>
      <c r="F26" s="3"/>
      <c r="H26" s="67"/>
      <c r="O26" s="78">
        <v>1.03</v>
      </c>
      <c r="P26" s="78">
        <f t="shared" si="13"/>
        <v>20.909000000000002</v>
      </c>
      <c r="T26" s="694"/>
      <c r="W26" s="131"/>
    </row>
    <row r="27" spans="1:39" x14ac:dyDescent="0.25">
      <c r="O27" s="78">
        <v>1.02</v>
      </c>
      <c r="P27" s="78">
        <f t="shared" si="13"/>
        <v>20.706</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20.503</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20.3</v>
      </c>
      <c r="U29" t="s">
        <v>1212</v>
      </c>
      <c r="W29" s="131"/>
    </row>
    <row r="30" spans="1:39" x14ac:dyDescent="0.25">
      <c r="O30" s="78">
        <v>0.99</v>
      </c>
      <c r="P30" s="78">
        <f t="shared" si="13"/>
        <v>20.097000000000001</v>
      </c>
      <c r="W30" s="131"/>
    </row>
    <row r="31" spans="1:39" x14ac:dyDescent="0.25">
      <c r="O31" s="78">
        <v>0.98</v>
      </c>
      <c r="P31" s="78">
        <f t="shared" si="13"/>
        <v>19.894000000000002</v>
      </c>
      <c r="T31" s="1">
        <v>43432</v>
      </c>
      <c r="U31" t="s">
        <v>1272</v>
      </c>
      <c r="W31" s="131"/>
    </row>
    <row r="32" spans="1:39" x14ac:dyDescent="0.25">
      <c r="O32" s="78">
        <v>0.97</v>
      </c>
      <c r="P32" s="78">
        <f t="shared" si="13"/>
        <v>19.690999999999999</v>
      </c>
      <c r="U32" t="s">
        <v>1270</v>
      </c>
      <c r="W32" s="131"/>
    </row>
    <row r="33" spans="1:23" x14ac:dyDescent="0.25">
      <c r="O33" s="78">
        <v>0.96</v>
      </c>
      <c r="P33" s="78">
        <f t="shared" si="13"/>
        <v>19.488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19.285</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19.082000000000001</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18.879000000000001</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18.676000000000002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18.473000000000003</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18.27</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8" si="27">C93*(E93-D93)</f>
        <v>-2592</v>
      </c>
      <c r="G93" s="39">
        <f t="shared" ref="G93:G98" si="28">D93*C93</f>
        <v>8406</v>
      </c>
      <c r="H93" s="175">
        <f t="shared" ref="H93:H98"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1"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1"/>
      <c r="B12" s="397">
        <v>43383</v>
      </c>
      <c r="C12" s="7">
        <v>10</v>
      </c>
      <c r="D12" s="43">
        <v>173.28</v>
      </c>
      <c r="E12" s="43">
        <v>0</v>
      </c>
      <c r="F12" s="43">
        <f t="shared" si="0"/>
        <v>1732.8</v>
      </c>
      <c r="G12" s="397">
        <v>43430</v>
      </c>
      <c r="H12" s="77">
        <v>20</v>
      </c>
      <c r="I12" s="43">
        <v>162.84</v>
      </c>
      <c r="J12" s="43">
        <v>0.04</v>
      </c>
      <c r="K12" s="43">
        <f t="shared" si="1"/>
        <v>3256.76</v>
      </c>
    </row>
    <row r="13" spans="1:21" x14ac:dyDescent="0.25">
      <c r="A13" s="891"/>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1"/>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5" t="s">
        <v>78</v>
      </c>
      <c r="Q17" s="885"/>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5" t="s">
        <v>78</v>
      </c>
      <c r="P35" s="885"/>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4"/>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4">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5"/>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5" t="s">
        <v>78</v>
      </c>
      <c r="P41" s="885"/>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5" t="s">
        <v>78</v>
      </c>
      <c r="P40" s="885"/>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5" t="s">
        <v>78</v>
      </c>
      <c r="P42" s="885"/>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6"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6"/>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6"/>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5" t="s">
        <v>78</v>
      </c>
      <c r="P17" s="885"/>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5" t="s">
        <v>78</v>
      </c>
      <c r="P40" s="885"/>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8"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1"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12.109816666666674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10.14</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18252</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21797.670000000013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-3260.700000000008</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-3545.6700000000128</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-0.16266279836331179</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7" t="s">
        <v>1350</v>
      </c>
      <c r="B13" s="360">
        <v>43452</v>
      </c>
      <c r="C13" s="4">
        <v>200</v>
      </c>
      <c r="D13" s="3">
        <v>17.2</v>
      </c>
      <c r="E13" s="3">
        <v>0</v>
      </c>
      <c r="F13" s="3">
        <f t="shared" si="0"/>
        <v>3440</v>
      </c>
      <c r="G13" s="360">
        <v>43633</v>
      </c>
      <c r="H13" s="77">
        <v>1000</v>
      </c>
      <c r="I13" s="43">
        <v>8.27</v>
      </c>
      <c r="J13" s="43">
        <v>0.17</v>
      </c>
      <c r="K13" s="43">
        <f t="shared" si="1"/>
        <v>8269.83</v>
      </c>
      <c r="O13" s="11" t="s">
        <v>901</v>
      </c>
      <c r="Q13" s="2">
        <f>Q4/2.45</f>
        <v>4.1387755102040815</v>
      </c>
      <c r="U13" t="s">
        <v>977</v>
      </c>
    </row>
    <row r="14" spans="1:29" x14ac:dyDescent="0.25">
      <c r="A14" s="887"/>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7"/>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7"/>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7"/>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11.154000000000002</v>
      </c>
      <c r="T17" s="1">
        <v>43235</v>
      </c>
      <c r="U17" t="s">
        <v>1005</v>
      </c>
    </row>
    <row r="18" spans="1:21" x14ac:dyDescent="0.25">
      <c r="A18" s="887"/>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11.052600000000002</v>
      </c>
      <c r="U18" t="s">
        <v>1006</v>
      </c>
    </row>
    <row r="19" spans="1:21" x14ac:dyDescent="0.25">
      <c r="A19" s="887"/>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10.951200000000002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10.849800000000002</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10.748400000000002</v>
      </c>
      <c r="T21" s="679">
        <v>43314</v>
      </c>
      <c r="U21" t="s">
        <v>1150</v>
      </c>
    </row>
    <row r="22" spans="1:21" x14ac:dyDescent="0.25">
      <c r="B22" s="360">
        <v>43628</v>
      </c>
      <c r="C22" s="7">
        <v>1400</v>
      </c>
      <c r="D22" s="43">
        <v>8.2799999999999994</v>
      </c>
      <c r="E22" s="43">
        <v>0</v>
      </c>
      <c r="F22" s="43">
        <f t="shared" ref="F22:F30" si="3">C22*D22+E22</f>
        <v>11592</v>
      </c>
      <c r="O22" s="78">
        <v>1.05</v>
      </c>
      <c r="P22" s="78">
        <f t="shared" si="2"/>
        <v>10.647</v>
      </c>
    </row>
    <row r="23" spans="1:21" x14ac:dyDescent="0.25">
      <c r="B23" s="360">
        <v>43631</v>
      </c>
      <c r="C23" s="7">
        <v>200</v>
      </c>
      <c r="D23" s="43">
        <v>8.23</v>
      </c>
      <c r="E23" s="43">
        <v>0</v>
      </c>
      <c r="F23" s="43">
        <f t="shared" si="3"/>
        <v>1646</v>
      </c>
      <c r="O23" s="78">
        <v>1.04</v>
      </c>
      <c r="P23" s="78">
        <f t="shared" si="2"/>
        <v>10.5456</v>
      </c>
      <c r="T23" s="1">
        <v>43358</v>
      </c>
      <c r="U23" t="s">
        <v>1221</v>
      </c>
    </row>
    <row r="24" spans="1:21" x14ac:dyDescent="0.25">
      <c r="B24" s="360">
        <v>43636</v>
      </c>
      <c r="C24" s="7">
        <v>400</v>
      </c>
      <c r="D24" s="43">
        <v>8.1</v>
      </c>
      <c r="E24" s="43">
        <v>0</v>
      </c>
      <c r="F24" s="43">
        <f t="shared" si="3"/>
        <v>3240</v>
      </c>
      <c r="O24" s="78">
        <v>1.03</v>
      </c>
      <c r="P24" s="78">
        <f t="shared" si="2"/>
        <v>10.4442</v>
      </c>
    </row>
    <row r="25" spans="1:21" x14ac:dyDescent="0.25">
      <c r="B25" s="360">
        <v>43683</v>
      </c>
      <c r="C25" s="7">
        <v>500</v>
      </c>
      <c r="D25" s="43">
        <v>7.45</v>
      </c>
      <c r="E25" s="43">
        <v>0</v>
      </c>
      <c r="F25" s="43">
        <f t="shared" si="3"/>
        <v>3725</v>
      </c>
      <c r="O25" s="78">
        <v>1.02</v>
      </c>
      <c r="P25" s="78">
        <f t="shared" si="2"/>
        <v>10.3428</v>
      </c>
    </row>
    <row r="26" spans="1:21" x14ac:dyDescent="0.25">
      <c r="B26" s="360">
        <v>43692</v>
      </c>
      <c r="C26" s="7">
        <v>1500</v>
      </c>
      <c r="D26" s="43">
        <v>6.08</v>
      </c>
      <c r="E26" s="43">
        <v>0</v>
      </c>
      <c r="F26" s="43">
        <f t="shared" si="3"/>
        <v>9120</v>
      </c>
      <c r="O26" s="78">
        <v>1.01</v>
      </c>
      <c r="P26" s="78">
        <f t="shared" si="2"/>
        <v>10.241400000000001</v>
      </c>
    </row>
    <row r="27" spans="1:21" x14ac:dyDescent="0.25">
      <c r="B27" s="360">
        <v>43734</v>
      </c>
      <c r="C27" s="7">
        <v>500</v>
      </c>
      <c r="D27" s="43">
        <v>6.56</v>
      </c>
      <c r="E27" s="43">
        <v>0</v>
      </c>
      <c r="F27" s="43">
        <f t="shared" si="3"/>
        <v>3280</v>
      </c>
      <c r="O27" s="78">
        <v>1</v>
      </c>
      <c r="P27" s="78">
        <f t="shared" si="2"/>
        <v>10.14</v>
      </c>
    </row>
    <row r="28" spans="1:21" x14ac:dyDescent="0.25">
      <c r="B28" s="69">
        <v>43761</v>
      </c>
      <c r="C28" s="7">
        <v>500</v>
      </c>
      <c r="D28" s="43">
        <v>7.72</v>
      </c>
      <c r="E28" s="43">
        <v>0</v>
      </c>
      <c r="F28" s="43">
        <f t="shared" si="3"/>
        <v>3860</v>
      </c>
      <c r="O28" s="78">
        <v>0.99</v>
      </c>
      <c r="P28" s="78">
        <f t="shared" si="2"/>
        <v>10.038600000000001</v>
      </c>
    </row>
    <row r="29" spans="1:21" x14ac:dyDescent="0.25">
      <c r="B29" s="69">
        <v>43776</v>
      </c>
      <c r="C29" s="7">
        <v>300</v>
      </c>
      <c r="D29" s="43">
        <v>8.14</v>
      </c>
      <c r="E29" s="43">
        <v>0</v>
      </c>
      <c r="F29" s="43">
        <f t="shared" si="3"/>
        <v>2442</v>
      </c>
      <c r="O29" s="78">
        <v>0.98</v>
      </c>
      <c r="P29" s="78">
        <f t="shared" si="2"/>
        <v>9.9372000000000007</v>
      </c>
    </row>
    <row r="30" spans="1:21" x14ac:dyDescent="0.25">
      <c r="B30" s="395">
        <v>43809</v>
      </c>
      <c r="C30" s="7">
        <v>200</v>
      </c>
      <c r="D30" s="43">
        <v>9.48</v>
      </c>
      <c r="E30" s="43">
        <v>0</v>
      </c>
      <c r="F30" s="43">
        <f t="shared" si="3"/>
        <v>1896</v>
      </c>
      <c r="O30" s="78">
        <v>0.97</v>
      </c>
      <c r="P30" s="78">
        <f t="shared" si="2"/>
        <v>9.8358000000000008</v>
      </c>
    </row>
    <row r="31" spans="1:21" x14ac:dyDescent="0.25">
      <c r="C31" s="4"/>
      <c r="D31" s="3"/>
      <c r="E31" s="3"/>
      <c r="F31" s="3"/>
      <c r="O31" s="78">
        <v>0.96</v>
      </c>
      <c r="P31" s="78">
        <f t="shared" si="2"/>
        <v>9.7344000000000008</v>
      </c>
    </row>
    <row r="32" spans="1:21" x14ac:dyDescent="0.25">
      <c r="C32" s="4"/>
      <c r="D32" s="3"/>
      <c r="E32" s="3"/>
      <c r="F32" s="3"/>
      <c r="O32" s="78">
        <v>0.95</v>
      </c>
      <c r="P32" s="78">
        <f t="shared" si="2"/>
        <v>9.6330000000000009</v>
      </c>
    </row>
    <row r="33" spans="1:18" x14ac:dyDescent="0.25">
      <c r="O33" s="78">
        <v>0.94</v>
      </c>
      <c r="P33" s="78">
        <f t="shared" si="2"/>
        <v>9.5315999999999992</v>
      </c>
    </row>
    <row r="34" spans="1:18" x14ac:dyDescent="0.25">
      <c r="A34" s="31" t="s">
        <v>81</v>
      </c>
      <c r="B34" s="14"/>
      <c r="C34" s="14">
        <f>SUM(C2:C33)</f>
        <v>10900</v>
      </c>
      <c r="D34" s="18"/>
      <c r="E34" s="18"/>
      <c r="F34" s="18">
        <f>SUM(F2:F33)</f>
        <v>117278</v>
      </c>
      <c r="G34" s="14"/>
      <c r="H34" s="68">
        <f>SUM(H2:H21)</f>
        <v>9100</v>
      </c>
      <c r="I34" s="18"/>
      <c r="J34" s="18"/>
      <c r="K34" s="18">
        <f>SUM(K2:K33)</f>
        <v>95480.329999999987</v>
      </c>
      <c r="L34" s="14"/>
      <c r="M34" s="18">
        <f>SUM(M2:M33)</f>
        <v>0</v>
      </c>
      <c r="O34" s="78">
        <v>0.93</v>
      </c>
      <c r="P34" s="78">
        <f t="shared" si="2"/>
        <v>9.430200000000001</v>
      </c>
    </row>
    <row r="35" spans="1:18" ht="15.75" thickBot="1" x14ac:dyDescent="0.3">
      <c r="A35" s="273" t="s">
        <v>189</v>
      </c>
      <c r="B35" s="274"/>
      <c r="C35" s="275">
        <f>SumByColor($A$35,C2:C33)</f>
        <v>9100</v>
      </c>
      <c r="D35" s="275"/>
      <c r="E35" s="275"/>
      <c r="F35" s="276">
        <f>SumByColor($A$35,F2:F33)</f>
        <v>87592</v>
      </c>
      <c r="G35" s="275"/>
      <c r="H35" s="275">
        <f>SumByColor($A$35,H2:H33)</f>
        <v>9100</v>
      </c>
      <c r="I35" s="275"/>
      <c r="J35" s="275"/>
      <c r="K35" s="276">
        <f>SumByColor($A$35,K3:K33)</f>
        <v>91476</v>
      </c>
      <c r="L35" s="275"/>
      <c r="M35" s="276">
        <f>SumByColor($A$35,M2:M33)</f>
        <v>0</v>
      </c>
      <c r="O35" s="78">
        <v>0.92</v>
      </c>
      <c r="P35" s="78">
        <f t="shared" si="2"/>
        <v>9.3288000000000011</v>
      </c>
    </row>
    <row r="36" spans="1:18" x14ac:dyDescent="0.25">
      <c r="O36" s="78">
        <v>0.91</v>
      </c>
      <c r="P36" s="78">
        <f t="shared" si="2"/>
        <v>9.2274000000000012</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9.1260000000000012</v>
      </c>
    </row>
    <row r="38" spans="1:18" x14ac:dyDescent="0.25">
      <c r="A38" s="10"/>
      <c r="B38" s="161">
        <v>43116</v>
      </c>
      <c r="C38" s="10">
        <v>100</v>
      </c>
      <c r="D38" s="39">
        <v>21.28</v>
      </c>
      <c r="E38" s="39">
        <v>21.41</v>
      </c>
      <c r="F38" s="39">
        <f t="shared" ref="F38:F44" si="4">C38*(E38-D38)</f>
        <v>12.999999999999901</v>
      </c>
      <c r="G38" s="39">
        <f t="shared" ref="G38:G44" si="5">D38*C38</f>
        <v>2128</v>
      </c>
      <c r="H38" s="175">
        <f t="shared" ref="H38:H44" si="6">(E38-D38)/D38</f>
        <v>6.1090225563909303E-3</v>
      </c>
      <c r="I38" s="175"/>
      <c r="J38" s="170">
        <f t="shared" ref="J38:J56" si="7">F38+$Q$10</f>
        <v>297.97000000000469</v>
      </c>
      <c r="K38" s="175"/>
      <c r="L38" s="175"/>
    </row>
    <row r="39" spans="1:18" x14ac:dyDescent="0.25">
      <c r="A39" s="10"/>
      <c r="B39" s="161">
        <v>43124</v>
      </c>
      <c r="C39" s="10">
        <v>100</v>
      </c>
      <c r="D39" s="39">
        <v>21.28</v>
      </c>
      <c r="E39" s="39">
        <v>20.57</v>
      </c>
      <c r="F39" s="39">
        <f t="shared" si="4"/>
        <v>-71.000000000000085</v>
      </c>
      <c r="G39" s="39">
        <f t="shared" si="5"/>
        <v>2128</v>
      </c>
      <c r="H39" s="175">
        <f t="shared" si="6"/>
        <v>-3.3364661654135375E-2</v>
      </c>
      <c r="I39" s="175"/>
      <c r="J39" s="170">
        <f t="shared" si="7"/>
        <v>213.97000000000472</v>
      </c>
      <c r="K39" s="175"/>
      <c r="L39" s="175"/>
    </row>
    <row r="40" spans="1:18" x14ac:dyDescent="0.25">
      <c r="A40" s="10"/>
      <c r="B40" s="161">
        <v>43139</v>
      </c>
      <c r="C40" s="10">
        <v>200</v>
      </c>
      <c r="D40" s="39">
        <v>19.88</v>
      </c>
      <c r="E40" s="39">
        <v>18.64</v>
      </c>
      <c r="F40" s="39">
        <f t="shared" si="4"/>
        <v>-247.99999999999969</v>
      </c>
      <c r="G40" s="39">
        <f t="shared" si="5"/>
        <v>3976</v>
      </c>
      <c r="H40" s="175">
        <f t="shared" si="6"/>
        <v>-6.2374245472836945E-2</v>
      </c>
      <c r="I40" s="175"/>
      <c r="J40" s="170">
        <f t="shared" si="7"/>
        <v>36.970000000005115</v>
      </c>
      <c r="K40" s="175"/>
      <c r="L40" s="175"/>
    </row>
    <row r="41" spans="1:18" x14ac:dyDescent="0.25">
      <c r="A41" s="10"/>
      <c r="B41" s="161">
        <v>43150</v>
      </c>
      <c r="C41" s="181">
        <v>200</v>
      </c>
      <c r="D41" s="182">
        <v>19.88</v>
      </c>
      <c r="E41" s="39">
        <v>20.9</v>
      </c>
      <c r="F41" s="39">
        <f t="shared" si="4"/>
        <v>203.99999999999991</v>
      </c>
      <c r="G41" s="39">
        <f t="shared" si="5"/>
        <v>3976</v>
      </c>
      <c r="H41" s="175">
        <f t="shared" si="6"/>
        <v>5.1307847082494952E-2</v>
      </c>
      <c r="I41" s="175"/>
      <c r="J41" s="170">
        <f t="shared" si="7"/>
        <v>488.97000000000469</v>
      </c>
      <c r="K41" s="639"/>
      <c r="L41" s="639"/>
      <c r="O41" s="33"/>
      <c r="R41" s="33"/>
    </row>
    <row r="42" spans="1:18" x14ac:dyDescent="0.25">
      <c r="A42" s="10"/>
      <c r="B42" s="161">
        <v>43151</v>
      </c>
      <c r="C42" s="10">
        <v>300</v>
      </c>
      <c r="D42" s="39">
        <v>19.853300000000001</v>
      </c>
      <c r="E42" s="39">
        <v>19.8</v>
      </c>
      <c r="F42" s="39">
        <f t="shared" si="4"/>
        <v>-15.990000000000038</v>
      </c>
      <c r="G42" s="39">
        <f t="shared" si="5"/>
        <v>5955.9900000000007</v>
      </c>
      <c r="H42" s="175">
        <f t="shared" si="6"/>
        <v>-2.6846922174147431E-3</v>
      </c>
      <c r="I42" s="176"/>
      <c r="J42" s="170">
        <f t="shared" si="7"/>
        <v>268.98000000000479</v>
      </c>
      <c r="K42" s="639"/>
      <c r="L42" s="639"/>
      <c r="Q42" s="33"/>
      <c r="R42" s="33"/>
    </row>
    <row r="43" spans="1:18" x14ac:dyDescent="0.25">
      <c r="A43" s="10"/>
      <c r="B43" s="161">
        <v>43158</v>
      </c>
      <c r="C43" s="10">
        <v>300</v>
      </c>
      <c r="D43" s="39">
        <v>19.853300000000001</v>
      </c>
      <c r="E43" s="39">
        <v>19.38</v>
      </c>
      <c r="F43" s="39">
        <f t="shared" si="4"/>
        <v>-141.99000000000055</v>
      </c>
      <c r="G43" s="39">
        <f t="shared" si="5"/>
        <v>5955.9900000000007</v>
      </c>
      <c r="H43" s="175">
        <f t="shared" si="6"/>
        <v>-2.3839865412803002E-2</v>
      </c>
      <c r="I43" s="176"/>
      <c r="J43" s="170">
        <f t="shared" si="7"/>
        <v>142.98000000000425</v>
      </c>
      <c r="K43" s="639"/>
      <c r="L43" s="639"/>
      <c r="Q43" s="33"/>
      <c r="R43" s="33"/>
    </row>
    <row r="44" spans="1:18" x14ac:dyDescent="0.25">
      <c r="A44" s="10">
        <v>200</v>
      </c>
      <c r="B44" s="161">
        <v>43178</v>
      </c>
      <c r="C44" s="7">
        <v>400</v>
      </c>
      <c r="D44" s="43">
        <v>19.327500000000001</v>
      </c>
      <c r="E44" s="39">
        <v>17.91</v>
      </c>
      <c r="F44" s="39">
        <f t="shared" si="4"/>
        <v>-567.00000000000023</v>
      </c>
      <c r="G44" s="39">
        <f t="shared" si="5"/>
        <v>7731</v>
      </c>
      <c r="H44" s="176">
        <f t="shared" si="6"/>
        <v>-7.3341094295692688E-2</v>
      </c>
      <c r="I44" s="176"/>
      <c r="J44" s="170">
        <f t="shared" si="7"/>
        <v>-282.02999999999543</v>
      </c>
      <c r="K44" s="639"/>
      <c r="L44" s="639"/>
      <c r="Q44" s="33"/>
      <c r="R44" s="33"/>
    </row>
    <row r="45" spans="1:18" x14ac:dyDescent="0.25">
      <c r="A45" s="10">
        <v>300</v>
      </c>
      <c r="B45" s="161">
        <v>43185</v>
      </c>
      <c r="C45" s="7">
        <v>400</v>
      </c>
      <c r="D45" s="43">
        <v>19.327500000000001</v>
      </c>
      <c r="E45" s="39">
        <v>16.87</v>
      </c>
      <c r="F45" s="39">
        <f t="shared" ref="F45:F57" si="8">C45*(E45-D45)</f>
        <v>-982.99999999999977</v>
      </c>
      <c r="G45" s="39">
        <f t="shared" ref="G45:G57" si="9">D45*C45</f>
        <v>7731</v>
      </c>
      <c r="H45" s="176">
        <f t="shared" ref="H45:H57" si="10">(E45-D45)/D45</f>
        <v>-0.12715043332039838</v>
      </c>
      <c r="I45" s="176"/>
      <c r="J45" s="170">
        <f t="shared" si="7"/>
        <v>-698.02999999999497</v>
      </c>
      <c r="K45" s="39">
        <v>36.6</v>
      </c>
      <c r="L45" s="39"/>
      <c r="Q45" s="33"/>
      <c r="R45" s="33"/>
    </row>
    <row r="46" spans="1:18" x14ac:dyDescent="0.25">
      <c r="A46" s="10">
        <v>400</v>
      </c>
      <c r="B46" s="161">
        <v>43216</v>
      </c>
      <c r="C46" s="7">
        <v>400</v>
      </c>
      <c r="D46" s="43">
        <v>19.327500000000001</v>
      </c>
      <c r="E46" s="39">
        <v>17.670000000000002</v>
      </c>
      <c r="F46" s="39">
        <f t="shared" si="8"/>
        <v>-662.99999999999955</v>
      </c>
      <c r="G46" s="39">
        <f t="shared" si="9"/>
        <v>7731</v>
      </c>
      <c r="H46" s="176">
        <f t="shared" si="10"/>
        <v>-8.5758634070624701E-2</v>
      </c>
      <c r="I46" s="176"/>
      <c r="J46" s="170">
        <f t="shared" si="7"/>
        <v>-378.02999999999474</v>
      </c>
      <c r="K46" s="39"/>
      <c r="L46" s="39"/>
      <c r="Q46" s="78"/>
      <c r="R46" s="33"/>
    </row>
    <row r="47" spans="1:18" x14ac:dyDescent="0.25">
      <c r="A47" s="10">
        <v>200</v>
      </c>
      <c r="B47" s="161">
        <v>43223</v>
      </c>
      <c r="C47" s="181">
        <v>200</v>
      </c>
      <c r="D47" s="182">
        <v>18.625499999999999</v>
      </c>
      <c r="E47" s="39">
        <v>20.03</v>
      </c>
      <c r="F47" s="39">
        <f t="shared" si="8"/>
        <v>280.90000000000043</v>
      </c>
      <c r="G47" s="39">
        <f t="shared" si="9"/>
        <v>3725.1</v>
      </c>
      <c r="H47" s="176">
        <f t="shared" si="10"/>
        <v>7.5407371614184981E-2</v>
      </c>
      <c r="I47" s="176" t="s">
        <v>978</v>
      </c>
      <c r="J47" s="170">
        <f t="shared" si="7"/>
        <v>565.87000000000523</v>
      </c>
      <c r="K47" s="639"/>
      <c r="L47" s="639"/>
      <c r="Q47" s="78"/>
      <c r="R47" s="33"/>
    </row>
    <row r="48" spans="1:18" x14ac:dyDescent="0.25">
      <c r="A48" s="10">
        <v>200</v>
      </c>
      <c r="B48" s="161">
        <v>43223</v>
      </c>
      <c r="C48" s="10">
        <v>200</v>
      </c>
      <c r="D48" s="39">
        <v>18.63</v>
      </c>
      <c r="E48" s="39">
        <v>17.78</v>
      </c>
      <c r="F48" s="39">
        <f t="shared" si="8"/>
        <v>-169.99999999999957</v>
      </c>
      <c r="G48" s="39">
        <f t="shared" si="9"/>
        <v>3726</v>
      </c>
      <c r="H48" s="176">
        <f t="shared" si="10"/>
        <v>-4.5625335480407835E-2</v>
      </c>
      <c r="I48" s="176" t="s">
        <v>979</v>
      </c>
      <c r="J48" s="170">
        <f t="shared" si="7"/>
        <v>114.97000000000523</v>
      </c>
      <c r="K48" s="639"/>
      <c r="L48" s="639"/>
      <c r="Q48" s="78"/>
      <c r="R48" s="33"/>
    </row>
    <row r="49" spans="1:18" x14ac:dyDescent="0.25">
      <c r="A49" s="10">
        <v>200</v>
      </c>
      <c r="B49" s="161">
        <v>43224</v>
      </c>
      <c r="C49" s="7">
        <v>400</v>
      </c>
      <c r="D49" s="43">
        <v>18.037700000000001</v>
      </c>
      <c r="E49" s="39">
        <v>17.829999999999998</v>
      </c>
      <c r="F49" s="39">
        <f t="shared" si="8"/>
        <v>-83.080000000001064</v>
      </c>
      <c r="G49" s="39">
        <f t="shared" si="9"/>
        <v>7215.08</v>
      </c>
      <c r="H49" s="176">
        <f t="shared" si="10"/>
        <v>-1.1514771838981835E-2</v>
      </c>
      <c r="I49" s="176"/>
      <c r="J49" s="170">
        <f t="shared" si="7"/>
        <v>201.89000000000374</v>
      </c>
      <c r="K49" s="639"/>
      <c r="L49" s="639"/>
      <c r="Q49" s="78"/>
      <c r="R49" s="33"/>
    </row>
    <row r="50" spans="1:18" x14ac:dyDescent="0.25">
      <c r="A50" s="10">
        <v>0</v>
      </c>
      <c r="B50" s="161">
        <v>43224</v>
      </c>
      <c r="C50" s="181">
        <v>200</v>
      </c>
      <c r="D50" s="182">
        <v>18.245899999999999</v>
      </c>
      <c r="E50" s="39">
        <v>17.829999999999998</v>
      </c>
      <c r="F50" s="39">
        <f t="shared" si="8"/>
        <v>-83.180000000000121</v>
      </c>
      <c r="G50" s="39">
        <f t="shared" si="9"/>
        <v>3649.18</v>
      </c>
      <c r="H50" s="176">
        <f t="shared" si="10"/>
        <v>-2.2794161976115217E-2</v>
      </c>
      <c r="I50" s="176"/>
      <c r="J50" s="170">
        <f t="shared" si="7"/>
        <v>201.79000000000468</v>
      </c>
      <c r="K50" s="639"/>
      <c r="L50" s="639"/>
      <c r="Q50" s="78"/>
      <c r="R50" s="33"/>
    </row>
    <row r="51" spans="1:18" x14ac:dyDescent="0.25">
      <c r="A51" s="10">
        <v>0</v>
      </c>
      <c r="B51" s="161">
        <v>43227</v>
      </c>
      <c r="C51" s="10">
        <v>200</v>
      </c>
      <c r="D51" s="39">
        <v>18.25</v>
      </c>
      <c r="E51" s="39">
        <v>18.62</v>
      </c>
      <c r="F51" s="39">
        <f t="shared" si="8"/>
        <v>74.000000000000199</v>
      </c>
      <c r="G51" s="39">
        <f t="shared" si="9"/>
        <v>3650</v>
      </c>
      <c r="H51" s="176">
        <f t="shared" si="10"/>
        <v>2.0273972602739779E-2</v>
      </c>
      <c r="I51" s="39"/>
      <c r="J51" s="170">
        <f t="shared" si="7"/>
        <v>358.97000000000503</v>
      </c>
      <c r="K51" s="639"/>
      <c r="L51" s="639"/>
      <c r="Q51" s="78"/>
      <c r="R51" s="33"/>
    </row>
    <row r="52" spans="1:18" x14ac:dyDescent="0.25">
      <c r="A52" s="10"/>
      <c r="B52" s="161">
        <v>43235</v>
      </c>
      <c r="C52" s="10">
        <v>200</v>
      </c>
      <c r="D52" s="39">
        <v>18.25</v>
      </c>
      <c r="E52" s="39">
        <v>20.3</v>
      </c>
      <c r="F52" s="39">
        <f t="shared" si="8"/>
        <v>410.00000000000011</v>
      </c>
      <c r="G52" s="39">
        <f t="shared" si="9"/>
        <v>3650</v>
      </c>
      <c r="H52" s="176">
        <f t="shared" si="10"/>
        <v>0.11232876712328771</v>
      </c>
      <c r="I52" s="176"/>
      <c r="J52" s="170">
        <f t="shared" si="7"/>
        <v>694.97000000000492</v>
      </c>
      <c r="K52" s="639"/>
      <c r="L52" s="639"/>
      <c r="Q52" s="78"/>
      <c r="R52" s="33"/>
    </row>
    <row r="53" spans="1:18" x14ac:dyDescent="0.25">
      <c r="A53" s="10">
        <v>0</v>
      </c>
      <c r="B53" s="161">
        <v>43314</v>
      </c>
      <c r="C53" s="181">
        <v>200</v>
      </c>
      <c r="D53" s="182">
        <v>17.246200000000002</v>
      </c>
      <c r="E53" s="39">
        <v>21.88</v>
      </c>
      <c r="F53" s="39">
        <f t="shared" si="8"/>
        <v>926.75999999999942</v>
      </c>
      <c r="G53" s="39">
        <f t="shared" si="9"/>
        <v>3449.2400000000002</v>
      </c>
      <c r="H53" s="176">
        <f t="shared" si="10"/>
        <v>0.26868527559694289</v>
      </c>
      <c r="I53" s="39"/>
      <c r="J53" s="170">
        <f t="shared" si="7"/>
        <v>1211.7300000000041</v>
      </c>
      <c r="K53" s="639"/>
      <c r="L53" s="639"/>
      <c r="Q53" s="78"/>
      <c r="R53" s="33"/>
    </row>
    <row r="54" spans="1:18" x14ac:dyDescent="0.25">
      <c r="A54" s="10"/>
      <c r="B54" s="161">
        <v>43316</v>
      </c>
      <c r="C54" s="10">
        <v>200</v>
      </c>
      <c r="D54" s="39">
        <v>17.25</v>
      </c>
      <c r="E54" s="39">
        <v>22.17</v>
      </c>
      <c r="F54" s="39">
        <f t="shared" si="8"/>
        <v>984.00000000000034</v>
      </c>
      <c r="G54" s="39">
        <f t="shared" si="9"/>
        <v>3450</v>
      </c>
      <c r="H54" s="176">
        <f t="shared" si="10"/>
        <v>0.28521739130434792</v>
      </c>
      <c r="I54" s="39"/>
      <c r="J54" s="170">
        <f t="shared" si="7"/>
        <v>1268.9700000000053</v>
      </c>
      <c r="K54" s="639"/>
      <c r="L54" s="639"/>
      <c r="Q54" s="78"/>
      <c r="R54" s="33"/>
    </row>
    <row r="55" spans="1:18" x14ac:dyDescent="0.25">
      <c r="A55" s="10"/>
      <c r="B55" s="161">
        <v>43325</v>
      </c>
      <c r="C55" s="10">
        <v>200</v>
      </c>
      <c r="D55" s="39">
        <v>17.25</v>
      </c>
      <c r="E55" s="39">
        <v>21.88</v>
      </c>
      <c r="F55" s="39">
        <f t="shared" si="8"/>
        <v>925.99999999999977</v>
      </c>
      <c r="G55" s="39">
        <f t="shared" si="9"/>
        <v>3450</v>
      </c>
      <c r="H55" s="176">
        <f t="shared" si="10"/>
        <v>0.26840579710144924</v>
      </c>
      <c r="I55" s="176"/>
      <c r="J55" s="170">
        <f t="shared" si="7"/>
        <v>1210.9700000000046</v>
      </c>
      <c r="K55" s="176"/>
      <c r="L55" s="176"/>
      <c r="Q55" s="78"/>
    </row>
    <row r="56" spans="1:18" x14ac:dyDescent="0.25">
      <c r="A56" s="10">
        <v>0</v>
      </c>
      <c r="B56" s="161">
        <v>43332</v>
      </c>
      <c r="C56" s="10">
        <v>200</v>
      </c>
      <c r="D56" s="39">
        <v>17.25</v>
      </c>
      <c r="E56" s="39">
        <v>25.65</v>
      </c>
      <c r="F56" s="39">
        <f t="shared" si="8"/>
        <v>1679.9999999999998</v>
      </c>
      <c r="G56" s="39">
        <f t="shared" si="9"/>
        <v>3450</v>
      </c>
      <c r="H56" s="176">
        <f t="shared" si="10"/>
        <v>0.48695652173913034</v>
      </c>
      <c r="I56" s="170"/>
      <c r="J56" s="170">
        <f t="shared" si="7"/>
        <v>1964.9700000000046</v>
      </c>
      <c r="K56" s="170"/>
      <c r="L56" s="170"/>
      <c r="Q56" s="78"/>
    </row>
    <row r="57" spans="1:18" x14ac:dyDescent="0.25">
      <c r="A57" s="161">
        <v>43346</v>
      </c>
      <c r="B57" s="161">
        <v>43340</v>
      </c>
      <c r="C57" s="10">
        <v>200</v>
      </c>
      <c r="D57" s="39">
        <v>17.25</v>
      </c>
      <c r="E57" s="39">
        <v>23.48</v>
      </c>
      <c r="F57" s="39">
        <f t="shared" si="8"/>
        <v>1246</v>
      </c>
      <c r="G57" s="39">
        <f t="shared" si="9"/>
        <v>3450</v>
      </c>
      <c r="H57" s="176">
        <f t="shared" si="10"/>
        <v>0.36115942028985509</v>
      </c>
      <c r="I57" s="176"/>
      <c r="J57" s="170">
        <f t="shared" ref="J57:J73" si="11">F57+$Q$10</f>
        <v>1530.9700000000048</v>
      </c>
      <c r="K57" s="176"/>
      <c r="L57" s="39">
        <v>9.58</v>
      </c>
      <c r="Q57" s="78"/>
    </row>
    <row r="58" spans="1:18" x14ac:dyDescent="0.25">
      <c r="A58" s="10">
        <v>200</v>
      </c>
      <c r="B58" s="161">
        <v>43350</v>
      </c>
      <c r="C58" s="10">
        <v>200</v>
      </c>
      <c r="D58" s="39">
        <v>17.25</v>
      </c>
      <c r="E58" s="39">
        <v>21.75</v>
      </c>
      <c r="F58" s="39">
        <f t="shared" ref="F58:F72" si="12">C58*(E58-D58)</f>
        <v>900</v>
      </c>
      <c r="G58" s="39">
        <f t="shared" ref="G58:G72" si="13">D58*C58</f>
        <v>3450</v>
      </c>
      <c r="H58" s="176">
        <f t="shared" ref="H58:H72" si="14">(E58-D58)/D58</f>
        <v>0.2608695652173913</v>
      </c>
      <c r="I58" s="176"/>
      <c r="J58" s="170">
        <f t="shared" si="11"/>
        <v>1184.9700000000048</v>
      </c>
      <c r="K58" s="176"/>
      <c r="L58" s="39">
        <v>8.8800000000000008</v>
      </c>
      <c r="Q58" s="78"/>
    </row>
    <row r="59" spans="1:18" x14ac:dyDescent="0.25">
      <c r="A59" s="10">
        <v>200</v>
      </c>
      <c r="B59" s="161">
        <v>43353</v>
      </c>
      <c r="C59" s="7">
        <v>400</v>
      </c>
      <c r="D59" s="43">
        <v>19.223099999999999</v>
      </c>
      <c r="E59" s="39">
        <v>21.06</v>
      </c>
      <c r="F59" s="39">
        <f t="shared" si="12"/>
        <v>734.76</v>
      </c>
      <c r="G59" s="39">
        <f t="shared" si="13"/>
        <v>7689.24</v>
      </c>
      <c r="H59" s="176">
        <f t="shared" si="14"/>
        <v>9.5556908094948267E-2</v>
      </c>
      <c r="I59" s="39" t="s">
        <v>1202</v>
      </c>
      <c r="J59" s="170">
        <f t="shared" si="11"/>
        <v>1019.7300000000048</v>
      </c>
      <c r="K59" s="176"/>
      <c r="L59" s="39">
        <v>8.6</v>
      </c>
      <c r="Q59" s="78"/>
    </row>
    <row r="60" spans="1:18" x14ac:dyDescent="0.25">
      <c r="A60" s="10">
        <v>0</v>
      </c>
      <c r="B60" s="161">
        <v>43355</v>
      </c>
      <c r="C60" s="181">
        <v>200</v>
      </c>
      <c r="D60" s="182">
        <v>16.116499999999998</v>
      </c>
      <c r="E60" s="39">
        <v>22.2</v>
      </c>
      <c r="F60" s="39">
        <f t="shared" si="12"/>
        <v>1216.7000000000003</v>
      </c>
      <c r="G60" s="39">
        <f t="shared" si="13"/>
        <v>3223.2999999999997</v>
      </c>
      <c r="H60" s="176">
        <f t="shared" si="14"/>
        <v>0.37747029441876345</v>
      </c>
      <c r="I60" s="176"/>
      <c r="J60" s="170">
        <f t="shared" si="11"/>
        <v>1501.6700000000051</v>
      </c>
      <c r="K60" s="176"/>
      <c r="L60" s="39">
        <v>9.06</v>
      </c>
      <c r="Q60" s="78"/>
    </row>
    <row r="61" spans="1:18" x14ac:dyDescent="0.25">
      <c r="A61" s="161">
        <v>43383</v>
      </c>
      <c r="B61" s="161">
        <v>43362</v>
      </c>
      <c r="C61" s="10">
        <v>200</v>
      </c>
      <c r="D61" s="39">
        <v>16.116499999999998</v>
      </c>
      <c r="E61" s="39">
        <v>24.64</v>
      </c>
      <c r="F61" s="39">
        <f t="shared" si="12"/>
        <v>1704.7000000000005</v>
      </c>
      <c r="G61" s="39">
        <f t="shared" si="13"/>
        <v>3223.2999999999997</v>
      </c>
      <c r="H61" s="176">
        <f t="shared" si="14"/>
        <v>0.52886793038190694</v>
      </c>
      <c r="I61" s="176"/>
      <c r="J61" s="761">
        <f t="shared" si="11"/>
        <v>1989.6700000000053</v>
      </c>
      <c r="K61" s="176"/>
      <c r="L61" s="39">
        <v>10.06</v>
      </c>
      <c r="Q61" s="78"/>
    </row>
    <row r="62" spans="1:18" x14ac:dyDescent="0.25">
      <c r="A62" s="10">
        <v>0</v>
      </c>
      <c r="B62" s="161">
        <v>43369</v>
      </c>
      <c r="C62" s="7">
        <v>400</v>
      </c>
      <c r="D62" s="43">
        <v>18.958200000000001</v>
      </c>
      <c r="E62" s="39">
        <v>21.96</v>
      </c>
      <c r="F62" s="39">
        <f t="shared" si="12"/>
        <v>1200.7199999999998</v>
      </c>
      <c r="G62" s="39">
        <f t="shared" si="13"/>
        <v>7583.2800000000007</v>
      </c>
      <c r="H62" s="176">
        <f t="shared" si="14"/>
        <v>0.15833781688134946</v>
      </c>
      <c r="I62" s="176"/>
      <c r="J62" s="762">
        <f t="shared" si="11"/>
        <v>1485.6900000000046</v>
      </c>
      <c r="K62" s="176"/>
      <c r="L62" s="39">
        <v>8.9600000000000009</v>
      </c>
      <c r="Q62" s="78"/>
    </row>
    <row r="63" spans="1:18" x14ac:dyDescent="0.25">
      <c r="A63" s="10">
        <v>200</v>
      </c>
      <c r="B63" s="161">
        <v>43405</v>
      </c>
      <c r="C63" s="181">
        <v>200</v>
      </c>
      <c r="D63" s="182">
        <v>15.3668</v>
      </c>
      <c r="E63" s="39">
        <v>23</v>
      </c>
      <c r="F63" s="39">
        <f t="shared" si="12"/>
        <v>1526.64</v>
      </c>
      <c r="G63" s="39">
        <f t="shared" si="13"/>
        <v>3073.36</v>
      </c>
      <c r="H63" s="176">
        <f t="shared" si="14"/>
        <v>0.49673321706536172</v>
      </c>
      <c r="I63" s="176"/>
      <c r="J63" s="762">
        <f t="shared" si="11"/>
        <v>1811.6100000000049</v>
      </c>
      <c r="K63" s="176"/>
      <c r="L63" s="39">
        <v>9.39</v>
      </c>
      <c r="Q63" s="78"/>
    </row>
    <row r="64" spans="1:18" x14ac:dyDescent="0.25">
      <c r="A64" s="10">
        <v>200</v>
      </c>
      <c r="B64" s="161">
        <v>43407</v>
      </c>
      <c r="C64" s="10">
        <v>200</v>
      </c>
      <c r="D64" s="39">
        <v>15.37</v>
      </c>
      <c r="E64" s="39">
        <v>22.59</v>
      </c>
      <c r="F64" s="39">
        <f t="shared" si="12"/>
        <v>1444.0000000000002</v>
      </c>
      <c r="G64" s="39">
        <f t="shared" si="13"/>
        <v>3074</v>
      </c>
      <c r="H64" s="176">
        <f t="shared" si="14"/>
        <v>0.46974625894599875</v>
      </c>
      <c r="I64" s="176"/>
      <c r="J64" s="762">
        <f t="shared" si="11"/>
        <v>1728.970000000005</v>
      </c>
      <c r="K64" s="176"/>
      <c r="L64" s="39">
        <v>9.2200000000000006</v>
      </c>
      <c r="O64" s="33"/>
    </row>
    <row r="65" spans="1:15" x14ac:dyDescent="0.25">
      <c r="A65" s="10">
        <v>41</v>
      </c>
      <c r="B65" s="161">
        <v>43423</v>
      </c>
      <c r="C65" s="10">
        <v>241</v>
      </c>
      <c r="D65" s="39">
        <v>15.0718</v>
      </c>
      <c r="E65" s="39">
        <v>22</v>
      </c>
      <c r="F65" s="39">
        <f t="shared" si="12"/>
        <v>1669.6962000000001</v>
      </c>
      <c r="G65" s="39">
        <f t="shared" si="13"/>
        <v>3632.3038000000001</v>
      </c>
      <c r="H65" s="176">
        <f t="shared" si="14"/>
        <v>0.45967966666224341</v>
      </c>
      <c r="I65" s="176"/>
      <c r="J65" s="762">
        <f t="shared" si="11"/>
        <v>1954.6662000000049</v>
      </c>
      <c r="K65" s="176"/>
      <c r="L65" s="39">
        <v>8.98</v>
      </c>
    </row>
    <row r="66" spans="1:15" x14ac:dyDescent="0.25">
      <c r="A66" s="10">
        <v>0</v>
      </c>
      <c r="B66" s="161">
        <v>43427</v>
      </c>
      <c r="C66" s="181">
        <v>200</v>
      </c>
      <c r="D66" s="182">
        <v>13.6065</v>
      </c>
      <c r="E66" s="39">
        <v>22.22</v>
      </c>
      <c r="F66" s="39">
        <f t="shared" si="12"/>
        <v>1722.6999999999996</v>
      </c>
      <c r="G66" s="39">
        <f t="shared" si="13"/>
        <v>2721.3</v>
      </c>
      <c r="H66" s="176">
        <f t="shared" si="14"/>
        <v>0.63304303090434699</v>
      </c>
      <c r="I66" s="176"/>
      <c r="J66" s="761">
        <f t="shared" si="11"/>
        <v>2007.6700000000044</v>
      </c>
      <c r="K66" s="176"/>
      <c r="L66" s="39">
        <v>9</v>
      </c>
    </row>
    <row r="67" spans="1:15" x14ac:dyDescent="0.25">
      <c r="A67" s="10">
        <v>0</v>
      </c>
      <c r="B67" s="161">
        <v>43434</v>
      </c>
      <c r="C67" s="7">
        <v>400</v>
      </c>
      <c r="D67" s="43">
        <v>17.5732</v>
      </c>
      <c r="E67" s="39">
        <v>21.54</v>
      </c>
      <c r="F67" s="39">
        <f t="shared" si="12"/>
        <v>1586.7199999999998</v>
      </c>
      <c r="G67" s="39">
        <f t="shared" si="13"/>
        <v>7029.28</v>
      </c>
      <c r="H67" s="176">
        <f t="shared" si="14"/>
        <v>0.22573008899915775</v>
      </c>
      <c r="I67" s="176"/>
      <c r="J67" s="762">
        <f t="shared" si="11"/>
        <v>1871.6900000000046</v>
      </c>
      <c r="K67" s="176"/>
      <c r="L67" s="176"/>
    </row>
    <row r="68" spans="1:15" x14ac:dyDescent="0.25">
      <c r="A68" s="10">
        <v>0</v>
      </c>
      <c r="B68" s="161">
        <v>43444</v>
      </c>
      <c r="C68" s="10">
        <v>600</v>
      </c>
      <c r="D68" s="39">
        <v>17.848800000000001</v>
      </c>
      <c r="E68" s="39">
        <v>18.440000000000001</v>
      </c>
      <c r="F68" s="39">
        <f t="shared" si="12"/>
        <v>354.72000000000037</v>
      </c>
      <c r="G68" s="39">
        <f t="shared" si="13"/>
        <v>10709.28</v>
      </c>
      <c r="H68" s="176">
        <f t="shared" si="14"/>
        <v>3.3122674913719723E-2</v>
      </c>
      <c r="I68" s="176"/>
      <c r="J68" s="762">
        <f t="shared" si="11"/>
        <v>639.69000000000517</v>
      </c>
      <c r="K68" s="176"/>
      <c r="L68" s="39">
        <v>7.92</v>
      </c>
    </row>
    <row r="69" spans="1:15" x14ac:dyDescent="0.25">
      <c r="A69" s="10">
        <v>0</v>
      </c>
      <c r="B69" s="161">
        <v>43446</v>
      </c>
      <c r="C69" s="7">
        <v>400</v>
      </c>
      <c r="D69" s="43">
        <v>17.2334</v>
      </c>
      <c r="E69" s="39">
        <v>18.989999999999998</v>
      </c>
      <c r="F69" s="39">
        <f t="shared" si="12"/>
        <v>702.63999999999953</v>
      </c>
      <c r="G69" s="39">
        <f t="shared" si="13"/>
        <v>6893.36</v>
      </c>
      <c r="H69" s="176">
        <f t="shared" si="14"/>
        <v>0.101929973191593</v>
      </c>
      <c r="I69" s="176"/>
      <c r="J69" s="762">
        <f t="shared" si="11"/>
        <v>987.61000000000433</v>
      </c>
      <c r="K69" s="176"/>
      <c r="L69" s="176"/>
      <c r="O69" s="33"/>
    </row>
    <row r="70" spans="1:15" x14ac:dyDescent="0.25">
      <c r="A70" s="10">
        <v>0</v>
      </c>
      <c r="B70" s="161">
        <v>43452</v>
      </c>
      <c r="C70" s="10">
        <v>600</v>
      </c>
      <c r="D70" s="39">
        <v>17.222200000000001</v>
      </c>
      <c r="E70" s="39">
        <v>17.010000000000002</v>
      </c>
      <c r="F70" s="39">
        <f t="shared" si="12"/>
        <v>-127.31999999999957</v>
      </c>
      <c r="G70" s="39">
        <f t="shared" si="13"/>
        <v>10333.32</v>
      </c>
      <c r="H70" s="176">
        <f t="shared" si="14"/>
        <v>-1.2321306221040242E-2</v>
      </c>
      <c r="I70" s="176"/>
      <c r="J70" s="762">
        <f t="shared" si="11"/>
        <v>157.65000000000524</v>
      </c>
      <c r="K70" s="176"/>
      <c r="L70" s="39">
        <v>6.94</v>
      </c>
    </row>
    <row r="71" spans="1:15" x14ac:dyDescent="0.25">
      <c r="A71" s="10">
        <v>0</v>
      </c>
      <c r="B71" s="161">
        <v>43472</v>
      </c>
      <c r="C71" s="7">
        <v>400</v>
      </c>
      <c r="D71" s="43">
        <v>16.808499999999999</v>
      </c>
      <c r="E71" s="39">
        <v>17.670000000000002</v>
      </c>
      <c r="F71" s="39">
        <f t="shared" si="12"/>
        <v>344.60000000000122</v>
      </c>
      <c r="G71" s="39">
        <f t="shared" si="13"/>
        <v>6723.4</v>
      </c>
      <c r="H71" s="176">
        <f t="shared" si="14"/>
        <v>5.1253829907487468E-2</v>
      </c>
      <c r="I71" s="176"/>
      <c r="J71" s="762">
        <f t="shared" si="11"/>
        <v>629.57000000000608</v>
      </c>
      <c r="K71" s="176"/>
      <c r="L71" s="39">
        <v>7.21</v>
      </c>
    </row>
    <row r="72" spans="1:15" x14ac:dyDescent="0.25">
      <c r="A72" s="10">
        <v>200</v>
      </c>
      <c r="B72" s="161">
        <v>43476</v>
      </c>
      <c r="C72" s="10">
        <v>400</v>
      </c>
      <c r="D72" s="39">
        <v>16.809999999999999</v>
      </c>
      <c r="E72" s="39">
        <v>18.45</v>
      </c>
      <c r="F72" s="39">
        <f t="shared" si="12"/>
        <v>656.00000000000023</v>
      </c>
      <c r="G72" s="39">
        <f t="shared" si="13"/>
        <v>6723.9999999999991</v>
      </c>
      <c r="H72" s="176">
        <f t="shared" si="14"/>
        <v>9.7560975609756143E-2</v>
      </c>
      <c r="I72" s="176"/>
      <c r="J72" s="762">
        <f t="shared" si="11"/>
        <v>940.97000000000503</v>
      </c>
      <c r="K72" s="176"/>
      <c r="L72" s="39">
        <v>7.53</v>
      </c>
    </row>
    <row r="73" spans="1:15" x14ac:dyDescent="0.25">
      <c r="A73" s="10"/>
      <c r="B73" s="161">
        <v>43491</v>
      </c>
      <c r="C73" s="10">
        <v>400</v>
      </c>
      <c r="D73" s="39">
        <v>16.809999999999999</v>
      </c>
      <c r="E73" s="39">
        <v>19.559999999999999</v>
      </c>
      <c r="F73" s="39">
        <f t="shared" ref="F73:F81" si="15">C73*(E73-D73)</f>
        <v>1100</v>
      </c>
      <c r="G73" s="39">
        <f t="shared" ref="G73:G81" si="16">D73*C73</f>
        <v>6723.9999999999991</v>
      </c>
      <c r="H73" s="176">
        <f t="shared" ref="H73:H81" si="17">(E73-D73)/D73</f>
        <v>0.1635930993456276</v>
      </c>
      <c r="I73" s="176"/>
      <c r="J73" s="762">
        <f t="shared" si="11"/>
        <v>1384.9700000000048</v>
      </c>
      <c r="K73" s="176"/>
      <c r="L73" s="39"/>
    </row>
    <row r="74" spans="1:15" x14ac:dyDescent="0.25">
      <c r="A74" s="10">
        <v>400</v>
      </c>
      <c r="B74" s="161">
        <v>43535</v>
      </c>
      <c r="C74" s="10">
        <v>400</v>
      </c>
      <c r="D74" s="39">
        <v>16.809999999999999</v>
      </c>
      <c r="E74" s="39">
        <v>15.78</v>
      </c>
      <c r="F74" s="39">
        <f t="shared" si="15"/>
        <v>-411.99999999999977</v>
      </c>
      <c r="G74" s="39">
        <f t="shared" si="16"/>
        <v>6723.9999999999991</v>
      </c>
      <c r="H74" s="176">
        <f t="shared" si="17"/>
        <v>-6.1273051754907756E-2</v>
      </c>
      <c r="I74" s="176"/>
      <c r="J74" s="762">
        <f t="shared" ref="J74:J81" si="18">F74+$Q$10</f>
        <v>-127.02999999999497</v>
      </c>
      <c r="K74" s="176"/>
      <c r="L74" s="39">
        <v>6.44</v>
      </c>
    </row>
    <row r="75" spans="1:15" x14ac:dyDescent="0.25">
      <c r="A75" s="10">
        <v>400</v>
      </c>
      <c r="B75" s="161">
        <v>43564</v>
      </c>
      <c r="C75" s="10">
        <v>800</v>
      </c>
      <c r="D75" s="39">
        <v>15.734</v>
      </c>
      <c r="E75" s="39">
        <v>14.55</v>
      </c>
      <c r="F75" s="39">
        <f t="shared" si="15"/>
        <v>-947.19999999999936</v>
      </c>
      <c r="G75" s="39">
        <f t="shared" si="16"/>
        <v>12587.2</v>
      </c>
      <c r="H75" s="176">
        <f t="shared" si="17"/>
        <v>-7.5251048684377736E-2</v>
      </c>
      <c r="I75" s="176"/>
      <c r="J75" s="762">
        <f t="shared" si="18"/>
        <v>-662.22999999999456</v>
      </c>
      <c r="K75" s="176"/>
      <c r="L75" s="176"/>
    </row>
    <row r="76" spans="1:15" x14ac:dyDescent="0.25">
      <c r="A76" s="10">
        <v>400</v>
      </c>
      <c r="B76" s="161">
        <v>43572</v>
      </c>
      <c r="C76" s="352">
        <v>1000</v>
      </c>
      <c r="D76" s="353">
        <v>15.4214</v>
      </c>
      <c r="E76" s="39">
        <v>14.22</v>
      </c>
      <c r="F76" s="39">
        <f t="shared" si="15"/>
        <v>-1201.3999999999996</v>
      </c>
      <c r="G76" s="39">
        <f t="shared" si="16"/>
        <v>15421.4</v>
      </c>
      <c r="H76" s="176">
        <f t="shared" si="17"/>
        <v>-7.7904729791069521E-2</v>
      </c>
      <c r="I76" s="176"/>
      <c r="J76" s="762">
        <f t="shared" si="18"/>
        <v>-916.42999999999483</v>
      </c>
      <c r="K76" s="176"/>
      <c r="L76" s="39">
        <v>5.8</v>
      </c>
    </row>
    <row r="77" spans="1:15" x14ac:dyDescent="0.25">
      <c r="A77" s="10">
        <v>200</v>
      </c>
      <c r="B77" s="161">
        <v>43584</v>
      </c>
      <c r="C77" s="10">
        <v>800</v>
      </c>
      <c r="D77" s="39">
        <v>15.3568</v>
      </c>
      <c r="E77" s="39">
        <v>15.61</v>
      </c>
      <c r="F77" s="39">
        <f t="shared" si="15"/>
        <v>202.55999999999972</v>
      </c>
      <c r="G77" s="39">
        <f t="shared" si="16"/>
        <v>12285.44</v>
      </c>
      <c r="H77" s="176">
        <f t="shared" si="17"/>
        <v>1.6487809960408394E-2</v>
      </c>
      <c r="I77" s="176"/>
      <c r="J77" s="762">
        <f t="shared" si="18"/>
        <v>487.53000000000452</v>
      </c>
      <c r="K77" s="176"/>
      <c r="L77" s="176"/>
    </row>
    <row r="78" spans="1:15" x14ac:dyDescent="0.25">
      <c r="A78" s="10">
        <v>200</v>
      </c>
      <c r="B78" s="161">
        <v>43585</v>
      </c>
      <c r="C78" s="352">
        <v>1000</v>
      </c>
      <c r="D78" s="353">
        <v>15.2995</v>
      </c>
      <c r="E78" s="39">
        <v>15.22</v>
      </c>
      <c r="F78" s="39">
        <f t="shared" si="15"/>
        <v>-79.49999999999946</v>
      </c>
      <c r="G78" s="39">
        <f t="shared" si="16"/>
        <v>15299.5</v>
      </c>
      <c r="H78" s="176">
        <f t="shared" si="17"/>
        <v>-5.1962482434066122E-3</v>
      </c>
      <c r="I78" s="176"/>
      <c r="J78" s="762">
        <f t="shared" si="18"/>
        <v>205.47000000000534</v>
      </c>
      <c r="K78" s="176"/>
      <c r="L78" s="39">
        <v>6.21</v>
      </c>
    </row>
    <row r="79" spans="1:15" x14ac:dyDescent="0.25">
      <c r="A79" s="10">
        <v>600</v>
      </c>
      <c r="B79" s="161">
        <v>43598</v>
      </c>
      <c r="C79" s="10">
        <v>1400</v>
      </c>
      <c r="D79" s="39">
        <v>14.531000000000001</v>
      </c>
      <c r="E79" s="39">
        <v>12.23</v>
      </c>
      <c r="F79" s="39">
        <f t="shared" si="15"/>
        <v>-3221.4</v>
      </c>
      <c r="G79" s="39">
        <f t="shared" si="16"/>
        <v>20343.400000000001</v>
      </c>
      <c r="H79" s="176">
        <f t="shared" si="17"/>
        <v>-0.15835111141697061</v>
      </c>
      <c r="I79" s="176"/>
      <c r="J79" s="762">
        <f t="shared" si="18"/>
        <v>-2936.4299999999953</v>
      </c>
      <c r="K79" s="176"/>
      <c r="L79" s="39">
        <v>4.99</v>
      </c>
    </row>
    <row r="80" spans="1:15" x14ac:dyDescent="0.25">
      <c r="A80" s="10">
        <v>800</v>
      </c>
      <c r="B80" s="161">
        <v>43608</v>
      </c>
      <c r="C80" s="10">
        <v>1800</v>
      </c>
      <c r="D80" s="39">
        <v>13.77</v>
      </c>
      <c r="E80" s="39">
        <v>11.04</v>
      </c>
      <c r="F80" s="39">
        <f t="shared" si="15"/>
        <v>-4914.0000000000009</v>
      </c>
      <c r="G80" s="39">
        <f t="shared" si="16"/>
        <v>24786</v>
      </c>
      <c r="H80" s="176">
        <f t="shared" si="17"/>
        <v>-0.19825708061002181</v>
      </c>
      <c r="I80" s="176"/>
      <c r="J80" s="762">
        <f t="shared" si="18"/>
        <v>-4629.0299999999961</v>
      </c>
      <c r="K80" s="176"/>
      <c r="L80" s="39">
        <v>4.71</v>
      </c>
    </row>
    <row r="81" spans="1:12" x14ac:dyDescent="0.25">
      <c r="A81" s="10">
        <v>800</v>
      </c>
      <c r="B81" s="161">
        <v>43613</v>
      </c>
      <c r="C81" s="10">
        <v>2200</v>
      </c>
      <c r="D81" s="39">
        <v>12.9598</v>
      </c>
      <c r="E81" s="39">
        <v>9.52</v>
      </c>
      <c r="F81" s="39">
        <f t="shared" si="15"/>
        <v>-7567.5599999999995</v>
      </c>
      <c r="G81" s="39">
        <f t="shared" si="16"/>
        <v>28511.559999999998</v>
      </c>
      <c r="H81" s="176">
        <f t="shared" si="17"/>
        <v>-0.26542076266609055</v>
      </c>
      <c r="I81" s="176"/>
      <c r="J81" s="762">
        <f t="shared" si="18"/>
        <v>-7282.5899999999947</v>
      </c>
      <c r="K81" s="176"/>
      <c r="L81" s="176"/>
    </row>
    <row r="82" spans="1:12" x14ac:dyDescent="0.25">
      <c r="A82" s="10">
        <v>800</v>
      </c>
      <c r="B82" s="161">
        <v>43614</v>
      </c>
      <c r="C82" s="10">
        <v>2200</v>
      </c>
      <c r="D82" s="39">
        <v>12.96</v>
      </c>
      <c r="E82" s="39">
        <v>9.6999999999999993</v>
      </c>
      <c r="F82" s="39">
        <f t="shared" ref="F82:F103" si="19">C82*(E82-D82)</f>
        <v>-7172.0000000000036</v>
      </c>
      <c r="G82" s="39">
        <f t="shared" ref="G82:G87" si="20">D82*C82</f>
        <v>28512.000000000004</v>
      </c>
      <c r="H82" s="176">
        <f t="shared" ref="H82:H103" si="21">(E82-D82)/D82</f>
        <v>-0.25154320987654333</v>
      </c>
      <c r="I82" s="176"/>
      <c r="J82" s="762">
        <f t="shared" ref="J82:J103" si="22">F82+$Q$10</f>
        <v>-6887.0299999999988</v>
      </c>
      <c r="K82" s="176"/>
      <c r="L82" s="39"/>
    </row>
    <row r="83" spans="1:12" x14ac:dyDescent="0.25">
      <c r="A83" s="10">
        <v>0</v>
      </c>
      <c r="B83" s="161">
        <v>43628</v>
      </c>
      <c r="C83" s="10">
        <v>2800</v>
      </c>
      <c r="D83" s="39">
        <v>11.6035</v>
      </c>
      <c r="E83" s="39">
        <v>8.7100000000000009</v>
      </c>
      <c r="F83" s="39">
        <f t="shared" si="19"/>
        <v>-8101.7999999999984</v>
      </c>
      <c r="G83" s="39">
        <f t="shared" si="20"/>
        <v>32489.8</v>
      </c>
      <c r="H83" s="176">
        <f t="shared" si="21"/>
        <v>-0.24936441590899291</v>
      </c>
      <c r="I83" s="176"/>
      <c r="J83" s="762">
        <f t="shared" si="22"/>
        <v>-7816.8299999999936</v>
      </c>
      <c r="K83" s="176"/>
      <c r="L83" s="176"/>
    </row>
    <row r="84" spans="1:12" x14ac:dyDescent="0.25">
      <c r="A84" s="10">
        <v>0</v>
      </c>
      <c r="B84" s="161">
        <v>43631</v>
      </c>
      <c r="C84" s="10">
        <v>3000</v>
      </c>
      <c r="D84" s="39">
        <v>11.3786</v>
      </c>
      <c r="E84" s="39">
        <v>8.24</v>
      </c>
      <c r="F84" s="39">
        <f t="shared" si="19"/>
        <v>-9415.8000000000011</v>
      </c>
      <c r="G84" s="39">
        <f t="shared" si="20"/>
        <v>34135.800000000003</v>
      </c>
      <c r="H84" s="176">
        <f t="shared" si="21"/>
        <v>-0.27583358233877631</v>
      </c>
      <c r="I84" s="176"/>
      <c r="J84" s="762">
        <f t="shared" si="22"/>
        <v>-9130.8299999999963</v>
      </c>
      <c r="K84" s="176"/>
      <c r="L84" s="39"/>
    </row>
    <row r="85" spans="1:12" x14ac:dyDescent="0.25">
      <c r="A85" s="10">
        <v>0</v>
      </c>
      <c r="B85" s="161">
        <v>43633</v>
      </c>
      <c r="C85" s="348">
        <v>2000</v>
      </c>
      <c r="D85" s="739">
        <v>12.933</v>
      </c>
      <c r="E85" s="39">
        <v>8.1999999999999993</v>
      </c>
      <c r="F85" s="39">
        <f t="shared" si="19"/>
        <v>-9466.0000000000018</v>
      </c>
      <c r="G85" s="39">
        <f t="shared" si="20"/>
        <v>25866</v>
      </c>
      <c r="H85" s="176">
        <f t="shared" si="21"/>
        <v>-0.36596304028454346</v>
      </c>
      <c r="I85" s="176"/>
      <c r="J85" s="762">
        <f t="shared" si="22"/>
        <v>-9181.029999999997</v>
      </c>
      <c r="K85" s="176"/>
      <c r="L85" s="176"/>
    </row>
    <row r="86" spans="1:12" x14ac:dyDescent="0.25">
      <c r="A86" s="10">
        <v>0</v>
      </c>
      <c r="B86" s="161">
        <v>43636</v>
      </c>
      <c r="C86" s="10">
        <v>2400</v>
      </c>
      <c r="D86" s="39">
        <v>12.13</v>
      </c>
      <c r="E86" s="39">
        <v>8.1199999999999992</v>
      </c>
      <c r="F86" s="39">
        <f t="shared" si="19"/>
        <v>-9624.0000000000036</v>
      </c>
      <c r="G86" s="39">
        <f t="shared" si="20"/>
        <v>29112.000000000004</v>
      </c>
      <c r="H86" s="176">
        <f t="shared" si="21"/>
        <v>-0.33058532563891191</v>
      </c>
      <c r="I86" s="176"/>
      <c r="J86" s="762">
        <f t="shared" si="22"/>
        <v>-9339.0299999999988</v>
      </c>
      <c r="K86" s="176"/>
      <c r="L86" s="176"/>
    </row>
    <row r="87" spans="1:12" x14ac:dyDescent="0.25">
      <c r="A87" s="10">
        <v>0</v>
      </c>
      <c r="B87" s="161">
        <v>43637</v>
      </c>
      <c r="C87" s="10">
        <v>2000</v>
      </c>
      <c r="D87" s="39">
        <v>12.9</v>
      </c>
      <c r="E87" s="39">
        <v>8.4499999999999993</v>
      </c>
      <c r="F87" s="39">
        <f t="shared" si="19"/>
        <v>-8900.0000000000018</v>
      </c>
      <c r="G87" s="39">
        <f t="shared" si="20"/>
        <v>25800</v>
      </c>
      <c r="H87" s="176">
        <f t="shared" si="21"/>
        <v>-0.34496124031007758</v>
      </c>
      <c r="I87" s="176"/>
      <c r="J87" s="762">
        <f t="shared" si="22"/>
        <v>-8615.029999999997</v>
      </c>
      <c r="K87" s="176"/>
      <c r="L87" s="39"/>
    </row>
    <row r="88" spans="1:12" x14ac:dyDescent="0.25">
      <c r="A88" s="10">
        <v>2000</v>
      </c>
      <c r="B88" s="161">
        <v>43683</v>
      </c>
      <c r="C88" s="10">
        <v>2500</v>
      </c>
      <c r="D88" s="39">
        <v>11.808999999999999</v>
      </c>
      <c r="E88" s="39">
        <v>7.06</v>
      </c>
      <c r="F88" s="39">
        <f t="shared" si="19"/>
        <v>-11872.5</v>
      </c>
      <c r="G88" s="39">
        <f t="shared" ref="G88:G94" si="23">D88*C88</f>
        <v>29522.5</v>
      </c>
      <c r="H88" s="176">
        <f t="shared" si="21"/>
        <v>-0.40215090185451774</v>
      </c>
      <c r="I88" s="176"/>
      <c r="J88" s="762">
        <f t="shared" si="22"/>
        <v>-11587.529999999995</v>
      </c>
      <c r="K88" s="176"/>
      <c r="L88" s="176"/>
    </row>
    <row r="89" spans="1:12" x14ac:dyDescent="0.25">
      <c r="A89" s="10">
        <v>2000</v>
      </c>
      <c r="B89" s="161">
        <v>43692</v>
      </c>
      <c r="C89" s="10">
        <v>4000</v>
      </c>
      <c r="D89" s="39">
        <v>9.66</v>
      </c>
      <c r="E89" s="39">
        <v>6.16</v>
      </c>
      <c r="F89" s="39">
        <f t="shared" si="19"/>
        <v>-14000</v>
      </c>
      <c r="G89" s="39">
        <f t="shared" si="23"/>
        <v>38640</v>
      </c>
      <c r="H89" s="176">
        <f t="shared" si="21"/>
        <v>-0.36231884057971014</v>
      </c>
      <c r="I89" s="176"/>
      <c r="J89" s="762">
        <f t="shared" si="22"/>
        <v>-13715.029999999995</v>
      </c>
      <c r="K89" s="176"/>
      <c r="L89" s="176"/>
    </row>
    <row r="90" spans="1:12" x14ac:dyDescent="0.25">
      <c r="A90" s="10">
        <v>500</v>
      </c>
      <c r="B90" s="161">
        <v>43696</v>
      </c>
      <c r="C90" s="10">
        <v>2500</v>
      </c>
      <c r="D90" s="39">
        <v>11.377000000000001</v>
      </c>
      <c r="E90" s="39">
        <v>6.71</v>
      </c>
      <c r="F90" s="39">
        <f t="shared" si="19"/>
        <v>-11667.500000000002</v>
      </c>
      <c r="G90" s="39">
        <f t="shared" si="23"/>
        <v>28442.5</v>
      </c>
      <c r="H90" s="176">
        <f t="shared" si="21"/>
        <v>-0.41021358881954822</v>
      </c>
      <c r="I90" s="176"/>
      <c r="J90" s="762">
        <f t="shared" si="22"/>
        <v>-11382.529999999997</v>
      </c>
      <c r="K90" s="176"/>
      <c r="L90" s="176"/>
    </row>
    <row r="91" spans="1:12" x14ac:dyDescent="0.25">
      <c r="A91" s="10">
        <v>500</v>
      </c>
      <c r="B91" s="161">
        <v>43698</v>
      </c>
      <c r="C91" s="10">
        <v>2500</v>
      </c>
      <c r="D91" s="39">
        <v>11.38</v>
      </c>
      <c r="E91" s="39">
        <v>7.45</v>
      </c>
      <c r="F91" s="39">
        <f t="shared" si="19"/>
        <v>-9825.0000000000018</v>
      </c>
      <c r="G91" s="39">
        <f t="shared" si="23"/>
        <v>28450.000000000004</v>
      </c>
      <c r="H91" s="176">
        <f t="shared" si="21"/>
        <v>-0.34534270650263621</v>
      </c>
      <c r="I91" s="176"/>
      <c r="J91" s="762">
        <f t="shared" si="22"/>
        <v>-9540.029999999997</v>
      </c>
      <c r="K91" s="176"/>
      <c r="L91" s="39"/>
    </row>
    <row r="92" spans="1:12" x14ac:dyDescent="0.25">
      <c r="A92" s="10">
        <v>500</v>
      </c>
      <c r="B92" s="161">
        <v>43718</v>
      </c>
      <c r="C92" s="348">
        <v>2000</v>
      </c>
      <c r="D92" s="739">
        <v>12.3</v>
      </c>
      <c r="E92" s="39">
        <v>7.68</v>
      </c>
      <c r="F92" s="39">
        <f t="shared" si="19"/>
        <v>-9240.0000000000018</v>
      </c>
      <c r="G92" s="39">
        <f t="shared" si="23"/>
        <v>24600</v>
      </c>
      <c r="H92" s="176">
        <f t="shared" si="21"/>
        <v>-0.37560975609756103</v>
      </c>
      <c r="I92" s="176"/>
      <c r="J92" s="762">
        <f t="shared" si="22"/>
        <v>-8955.029999999997</v>
      </c>
      <c r="K92" s="176"/>
      <c r="L92" s="176"/>
    </row>
    <row r="93" spans="1:12" x14ac:dyDescent="0.25">
      <c r="A93" s="10">
        <v>2000</v>
      </c>
      <c r="B93" s="161">
        <v>43734</v>
      </c>
      <c r="C93" s="10">
        <v>2500</v>
      </c>
      <c r="D93" s="39">
        <v>11.1534</v>
      </c>
      <c r="E93" s="39">
        <v>6.54</v>
      </c>
      <c r="F93" s="39">
        <f t="shared" si="19"/>
        <v>-11533.499999999998</v>
      </c>
      <c r="G93" s="39">
        <f t="shared" si="23"/>
        <v>27883.5</v>
      </c>
      <c r="H93" s="176">
        <f t="shared" si="21"/>
        <v>-0.4136317176825004</v>
      </c>
      <c r="I93" s="176"/>
      <c r="J93" s="762">
        <f t="shared" si="22"/>
        <v>-11248.529999999993</v>
      </c>
      <c r="K93" s="176"/>
      <c r="L93" s="39"/>
    </row>
    <row r="94" spans="1:12" x14ac:dyDescent="0.25">
      <c r="A94" s="10">
        <v>1500</v>
      </c>
      <c r="B94" s="161">
        <v>43736</v>
      </c>
      <c r="C94" s="10">
        <v>2000</v>
      </c>
      <c r="D94" s="39">
        <v>12.1717</v>
      </c>
      <c r="E94" s="39">
        <v>6.92</v>
      </c>
      <c r="F94" s="39">
        <f t="shared" si="19"/>
        <v>-10503.4</v>
      </c>
      <c r="G94" s="39">
        <f t="shared" si="23"/>
        <v>24343.399999999998</v>
      </c>
      <c r="H94" s="176">
        <f t="shared" si="21"/>
        <v>-0.43146807758981898</v>
      </c>
      <c r="I94" s="176"/>
      <c r="J94" s="762">
        <f t="shared" si="22"/>
        <v>-10218.429999999995</v>
      </c>
      <c r="K94" s="176"/>
      <c r="L94" s="176"/>
    </row>
    <row r="95" spans="1:12" x14ac:dyDescent="0.25">
      <c r="A95" s="10">
        <v>1500</v>
      </c>
      <c r="B95" s="161">
        <v>43761</v>
      </c>
      <c r="C95" s="10">
        <v>2500</v>
      </c>
      <c r="D95" s="39">
        <v>11.2814</v>
      </c>
      <c r="E95" s="39">
        <v>7.93</v>
      </c>
      <c r="F95" s="39">
        <f t="shared" si="19"/>
        <v>-8378.5</v>
      </c>
      <c r="G95" s="39">
        <f t="shared" ref="G95:G103" si="24">D95*C95</f>
        <v>28203.5</v>
      </c>
      <c r="H95" s="176">
        <f t="shared" si="21"/>
        <v>-0.297073058308366</v>
      </c>
      <c r="I95" s="176" t="s">
        <v>1202</v>
      </c>
      <c r="J95" s="762">
        <f t="shared" si="22"/>
        <v>-8093.5299999999952</v>
      </c>
      <c r="K95" s="176"/>
      <c r="L95" s="176"/>
    </row>
    <row r="96" spans="1:12" x14ac:dyDescent="0.25">
      <c r="A96" s="10">
        <v>1500</v>
      </c>
      <c r="B96" s="161">
        <v>43771</v>
      </c>
      <c r="C96" s="10">
        <v>2000</v>
      </c>
      <c r="D96" s="39">
        <v>12.001799999999999</v>
      </c>
      <c r="E96" s="39">
        <v>8.35</v>
      </c>
      <c r="F96" s="39">
        <f t="shared" si="19"/>
        <v>-7303.5999999999995</v>
      </c>
      <c r="G96" s="39">
        <f t="shared" si="24"/>
        <v>24003.599999999999</v>
      </c>
      <c r="H96" s="176">
        <f t="shared" si="21"/>
        <v>-0.30427102601276473</v>
      </c>
      <c r="I96" s="176"/>
      <c r="J96" s="762">
        <f t="shared" si="22"/>
        <v>-7018.6299999999947</v>
      </c>
      <c r="K96" s="176"/>
      <c r="L96" s="39"/>
    </row>
    <row r="97" spans="1:12" x14ac:dyDescent="0.25">
      <c r="A97" s="10">
        <v>1200</v>
      </c>
      <c r="B97" s="161">
        <v>43776</v>
      </c>
      <c r="C97" s="10">
        <v>2000</v>
      </c>
      <c r="D97" s="39">
        <v>11.9208</v>
      </c>
      <c r="E97" s="39">
        <v>8.4600000000000009</v>
      </c>
      <c r="F97" s="39">
        <f t="shared" si="19"/>
        <v>-6921.5999999999976</v>
      </c>
      <c r="G97" s="39">
        <f t="shared" si="24"/>
        <v>23841.599999999999</v>
      </c>
      <c r="H97" s="176">
        <f t="shared" si="21"/>
        <v>-0.29031608616871341</v>
      </c>
      <c r="I97" s="176"/>
      <c r="J97" s="762">
        <f t="shared" si="22"/>
        <v>-6636.6299999999928</v>
      </c>
      <c r="K97" s="176"/>
      <c r="L97" s="176"/>
    </row>
    <row r="98" spans="1:12" x14ac:dyDescent="0.25">
      <c r="A98" s="10">
        <v>1200</v>
      </c>
      <c r="B98" s="161">
        <v>43778</v>
      </c>
      <c r="C98" s="10">
        <v>2000</v>
      </c>
      <c r="D98" s="39">
        <v>11.92</v>
      </c>
      <c r="E98" s="39">
        <v>9.3000000000000007</v>
      </c>
      <c r="F98" s="39">
        <f t="shared" si="19"/>
        <v>-5239.9999999999982</v>
      </c>
      <c r="G98" s="39">
        <f t="shared" si="24"/>
        <v>23840</v>
      </c>
      <c r="H98" s="176">
        <f t="shared" si="21"/>
        <v>-0.21979865771812074</v>
      </c>
      <c r="I98" s="176"/>
      <c r="J98" s="762">
        <f t="shared" si="22"/>
        <v>-4955.0299999999934</v>
      </c>
      <c r="K98" s="176"/>
      <c r="L98" s="176"/>
    </row>
    <row r="99" spans="1:12" x14ac:dyDescent="0.25">
      <c r="A99" s="10">
        <v>1200</v>
      </c>
      <c r="B99" s="161">
        <v>43781</v>
      </c>
      <c r="C99" s="348">
        <v>2000</v>
      </c>
      <c r="D99" s="739">
        <v>11.92</v>
      </c>
      <c r="E99" s="39">
        <v>9.61</v>
      </c>
      <c r="F99" s="39">
        <f t="shared" si="19"/>
        <v>-4620.0000000000009</v>
      </c>
      <c r="G99" s="39">
        <f t="shared" si="24"/>
        <v>23840</v>
      </c>
      <c r="H99" s="176">
        <f t="shared" si="21"/>
        <v>-0.19379194630872487</v>
      </c>
      <c r="I99" s="176"/>
      <c r="J99" s="762">
        <f t="shared" si="22"/>
        <v>-4335.0299999999961</v>
      </c>
      <c r="K99" s="176"/>
      <c r="L99" s="39"/>
    </row>
    <row r="100" spans="1:12" x14ac:dyDescent="0.25">
      <c r="A100" s="10">
        <v>1000</v>
      </c>
      <c r="B100" s="161">
        <v>43782</v>
      </c>
      <c r="C100" s="10">
        <v>1800</v>
      </c>
      <c r="D100" s="39">
        <v>12.162000000000001</v>
      </c>
      <c r="E100" s="39">
        <v>9.7799999999999994</v>
      </c>
      <c r="F100" s="39">
        <f t="shared" si="19"/>
        <v>-4287.6000000000022</v>
      </c>
      <c r="G100" s="39">
        <f t="shared" si="24"/>
        <v>21891.600000000002</v>
      </c>
      <c r="H100" s="176">
        <f t="shared" si="21"/>
        <v>-0.19585594474593004</v>
      </c>
      <c r="I100" s="176"/>
      <c r="J100" s="762">
        <f t="shared" si="22"/>
        <v>-4002.6299999999974</v>
      </c>
      <c r="K100" s="176"/>
      <c r="L100" s="176"/>
    </row>
    <row r="101" spans="1:12" x14ac:dyDescent="0.25">
      <c r="A101" s="10">
        <v>1500</v>
      </c>
      <c r="B101" s="161">
        <v>43797</v>
      </c>
      <c r="C101" s="10">
        <v>1800</v>
      </c>
      <c r="D101" s="39">
        <v>12.16</v>
      </c>
      <c r="E101" s="39">
        <v>10.45</v>
      </c>
      <c r="F101" s="39">
        <f t="shared" si="19"/>
        <v>-3078.0000000000014</v>
      </c>
      <c r="G101" s="39">
        <f t="shared" si="24"/>
        <v>21888</v>
      </c>
      <c r="H101" s="176">
        <f t="shared" si="21"/>
        <v>-0.14062500000000006</v>
      </c>
      <c r="I101" s="176"/>
      <c r="J101" s="762">
        <f t="shared" si="22"/>
        <v>-2793.0299999999966</v>
      </c>
      <c r="K101" s="176"/>
      <c r="L101" s="176"/>
    </row>
    <row r="102" spans="1:12" x14ac:dyDescent="0.25">
      <c r="A102" s="10">
        <v>1500</v>
      </c>
      <c r="B102" s="161">
        <v>43804</v>
      </c>
      <c r="C102" s="10">
        <v>1800</v>
      </c>
      <c r="D102" s="39">
        <v>12.16</v>
      </c>
      <c r="E102" s="39">
        <v>9.82</v>
      </c>
      <c r="F102" s="39">
        <f t="shared" si="19"/>
        <v>-4212</v>
      </c>
      <c r="G102" s="39">
        <f t="shared" si="24"/>
        <v>21888</v>
      </c>
      <c r="H102" s="176">
        <f t="shared" si="21"/>
        <v>-0.19243421052631576</v>
      </c>
      <c r="I102" s="176"/>
      <c r="J102" s="762">
        <f t="shared" si="22"/>
        <v>-3927.0299999999952</v>
      </c>
      <c r="K102" s="176"/>
      <c r="L102" s="39"/>
    </row>
    <row r="103" spans="1:12" x14ac:dyDescent="0.25">
      <c r="A103" s="10">
        <v>1800</v>
      </c>
      <c r="B103" s="161">
        <v>43809</v>
      </c>
      <c r="C103" s="348">
        <v>2000</v>
      </c>
      <c r="D103" s="739">
        <v>11.894</v>
      </c>
      <c r="E103" s="39">
        <v>9.4849999999999994</v>
      </c>
      <c r="F103" s="39">
        <f t="shared" si="19"/>
        <v>-4818.0000000000018</v>
      </c>
      <c r="G103" s="39">
        <f t="shared" si="24"/>
        <v>23788</v>
      </c>
      <c r="H103" s="176">
        <f t="shared" si="21"/>
        <v>-0.20253909534218939</v>
      </c>
      <c r="I103" s="176"/>
      <c r="J103" s="762">
        <f t="shared" si="22"/>
        <v>-4533.029999999997</v>
      </c>
      <c r="K103" s="176"/>
      <c r="L103" s="176"/>
    </row>
    <row r="104" spans="1:12" x14ac:dyDescent="0.25">
      <c r="A104" s="10">
        <v>1600</v>
      </c>
      <c r="B104" s="161">
        <v>43818</v>
      </c>
      <c r="C104" s="10">
        <v>1800</v>
      </c>
      <c r="D104" s="39">
        <v>12.11</v>
      </c>
      <c r="E104" s="39">
        <v>9.9700000000000006</v>
      </c>
      <c r="F104" s="39">
        <f t="shared" ref="F104" si="25">C104*(E104-D104)</f>
        <v>-3851.9999999999977</v>
      </c>
      <c r="G104" s="39">
        <f t="shared" ref="G104" si="26">D104*C104</f>
        <v>21798</v>
      </c>
      <c r="H104" s="176">
        <f t="shared" ref="H104" si="27">(E104-D104)/D104</f>
        <v>-0.17671345995045407</v>
      </c>
      <c r="I104" s="176"/>
      <c r="J104" s="762">
        <f t="shared" ref="J104" si="28">F104+$Q$10</f>
        <v>-3567.0299999999929</v>
      </c>
      <c r="K104" s="176"/>
      <c r="L104" s="39"/>
    </row>
    <row r="105" spans="1:12" x14ac:dyDescent="0.25">
      <c r="A105" s="10"/>
      <c r="B105" s="10"/>
      <c r="C105" s="10"/>
      <c r="D105" s="39"/>
      <c r="E105" s="39"/>
      <c r="F105" s="39"/>
      <c r="G105" s="39"/>
      <c r="H105" s="176"/>
      <c r="I105" s="176"/>
      <c r="J105" s="762"/>
      <c r="K105" s="176"/>
      <c r="L105" s="176"/>
    </row>
    <row r="106" spans="1:12" x14ac:dyDescent="0.25">
      <c r="A106" s="10"/>
      <c r="B106" s="10"/>
      <c r="C106" s="10"/>
      <c r="D106" s="39"/>
      <c r="E106" s="39"/>
      <c r="F106" s="39"/>
      <c r="G106" s="39"/>
      <c r="H106" s="176"/>
      <c r="I106" s="176"/>
      <c r="J106" s="762"/>
      <c r="K106" s="176"/>
      <c r="L106" s="39"/>
    </row>
    <row r="107" spans="1:12" x14ac:dyDescent="0.25">
      <c r="A107" s="10"/>
      <c r="B107" s="10"/>
      <c r="C107" s="10"/>
      <c r="D107" s="39"/>
      <c r="E107" s="39"/>
      <c r="F107" s="39"/>
      <c r="G107" s="39"/>
      <c r="H107" s="176"/>
      <c r="I107" s="176"/>
      <c r="J107" s="762"/>
      <c r="K107" s="176"/>
      <c r="L107" s="176"/>
    </row>
    <row r="108" spans="1:12" x14ac:dyDescent="0.25">
      <c r="A108" s="10"/>
      <c r="B108" s="10"/>
      <c r="C108" s="10"/>
      <c r="D108" s="39"/>
      <c r="E108" s="39"/>
      <c r="F108" s="39"/>
      <c r="G108" s="39"/>
      <c r="H108" s="176"/>
      <c r="I108" s="176"/>
      <c r="J108" s="762"/>
      <c r="K108" s="176"/>
      <c r="L108" s="39"/>
    </row>
    <row r="109" spans="1:12" x14ac:dyDescent="0.25">
      <c r="A109" s="10"/>
      <c r="B109" s="10"/>
      <c r="C109" s="10"/>
      <c r="D109" s="39"/>
      <c r="E109" s="39"/>
      <c r="F109" s="39"/>
      <c r="G109" s="39"/>
      <c r="H109" s="176"/>
      <c r="I109" s="176"/>
      <c r="J109" s="762"/>
      <c r="K109" s="176"/>
      <c r="L109" s="176"/>
    </row>
    <row r="110" spans="1:12" x14ac:dyDescent="0.25">
      <c r="A110" s="10"/>
      <c r="B110" s="10"/>
      <c r="C110" s="10"/>
      <c r="D110" s="39"/>
      <c r="E110" s="39"/>
      <c r="F110" s="39"/>
      <c r="G110" s="39"/>
      <c r="H110" s="176"/>
      <c r="I110" s="176"/>
      <c r="J110" s="762"/>
      <c r="K110" s="176"/>
      <c r="L110" s="39"/>
    </row>
    <row r="111" spans="1:12" x14ac:dyDescent="0.25">
      <c r="A111" s="10"/>
      <c r="B111" s="10"/>
      <c r="C111" s="10"/>
      <c r="D111" s="39"/>
      <c r="E111" s="39"/>
      <c r="F111" s="39"/>
      <c r="G111" s="39"/>
      <c r="H111" s="176"/>
      <c r="I111" s="176"/>
      <c r="J111" s="762"/>
      <c r="K111" s="176"/>
      <c r="L111" s="176"/>
    </row>
    <row r="112" spans="1:12" x14ac:dyDescent="0.25">
      <c r="A112" s="10"/>
      <c r="B112" s="10"/>
      <c r="C112" s="10"/>
      <c r="D112" s="39"/>
      <c r="E112" s="39"/>
      <c r="F112" s="39"/>
      <c r="G112" s="39"/>
      <c r="H112" s="176"/>
      <c r="I112" s="176"/>
      <c r="J112" s="762"/>
      <c r="K112" s="176"/>
      <c r="L112" s="39"/>
    </row>
    <row r="113" spans="1:13" x14ac:dyDescent="0.25">
      <c r="A113" s="10"/>
      <c r="B113" s="10"/>
      <c r="C113" s="10"/>
      <c r="D113" s="39"/>
      <c r="E113" s="39"/>
      <c r="F113" s="39"/>
      <c r="G113" s="39"/>
      <c r="H113" s="176"/>
      <c r="I113" s="176"/>
      <c r="J113" s="762"/>
      <c r="K113" s="176"/>
      <c r="L113" s="176"/>
    </row>
    <row r="114" spans="1:13" x14ac:dyDescent="0.25">
      <c r="A114" s="10"/>
      <c r="B114" s="10"/>
      <c r="C114" s="10"/>
      <c r="D114" s="39"/>
      <c r="E114" s="39"/>
      <c r="F114" s="39"/>
      <c r="G114" s="39"/>
      <c r="H114" s="176"/>
      <c r="I114" s="176"/>
      <c r="J114" s="762"/>
      <c r="K114" s="176"/>
      <c r="L114" s="39"/>
    </row>
    <row r="115" spans="1:13" x14ac:dyDescent="0.25">
      <c r="A115" s="10"/>
      <c r="B115" s="10"/>
      <c r="C115" s="10"/>
      <c r="D115" s="39"/>
      <c r="E115" s="39"/>
      <c r="F115" s="39"/>
      <c r="G115" s="39"/>
      <c r="H115" s="176"/>
      <c r="I115" s="176"/>
      <c r="J115" s="762"/>
      <c r="K115" s="176"/>
      <c r="L115" s="176"/>
    </row>
    <row r="116" spans="1:13" x14ac:dyDescent="0.25">
      <c r="A116" s="10"/>
      <c r="B116" s="10"/>
      <c r="C116" s="10"/>
      <c r="D116" s="39"/>
      <c r="E116" s="39"/>
      <c r="F116" s="39"/>
      <c r="G116" s="39"/>
      <c r="H116" s="176"/>
      <c r="I116" s="176"/>
      <c r="J116" s="762"/>
      <c r="K116" s="176"/>
      <c r="L116" s="39"/>
    </row>
    <row r="117" spans="1:13" x14ac:dyDescent="0.25">
      <c r="A117" s="10"/>
      <c r="B117" s="10"/>
      <c r="C117" s="10"/>
      <c r="D117" s="39"/>
      <c r="E117" s="39"/>
      <c r="F117" s="39"/>
      <c r="G117" s="39"/>
      <c r="H117" s="176"/>
      <c r="I117" s="176"/>
      <c r="J117" s="762"/>
      <c r="K117" s="176"/>
      <c r="L117" s="176"/>
    </row>
    <row r="118" spans="1:13" x14ac:dyDescent="0.25">
      <c r="A118" s="10"/>
      <c r="B118" s="10"/>
      <c r="C118" s="10"/>
      <c r="D118" s="39"/>
      <c r="E118" s="39"/>
      <c r="F118" s="39"/>
      <c r="G118" s="39"/>
      <c r="H118" s="176"/>
      <c r="I118" s="176"/>
      <c r="J118" s="762"/>
      <c r="K118" s="176"/>
      <c r="L118" s="39"/>
    </row>
    <row r="119" spans="1:13" x14ac:dyDescent="0.25">
      <c r="A119" s="10"/>
      <c r="B119" s="10"/>
      <c r="C119" s="10"/>
      <c r="D119" s="39"/>
      <c r="E119" s="39"/>
      <c r="F119" s="39"/>
      <c r="G119" s="39"/>
      <c r="H119" s="176"/>
      <c r="I119" s="176"/>
      <c r="J119" s="762"/>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29">C123*D123+E123</f>
        <v>2721.6000000000004</v>
      </c>
      <c r="G123" s="360">
        <v>42760</v>
      </c>
      <c r="H123" s="77">
        <v>80</v>
      </c>
      <c r="I123" s="43">
        <v>33.68</v>
      </c>
      <c r="J123" s="43">
        <v>0.06</v>
      </c>
      <c r="K123" s="43">
        <f t="shared" ref="K123:K131" si="30">H123*I123-J123</f>
        <v>2694.34</v>
      </c>
      <c r="L123" s="69">
        <v>42908</v>
      </c>
      <c r="M123" s="43">
        <v>54.4</v>
      </c>
    </row>
    <row r="124" spans="1:13" x14ac:dyDescent="0.25">
      <c r="A124" s="301" t="s">
        <v>71</v>
      </c>
      <c r="B124" s="360">
        <v>42758</v>
      </c>
      <c r="C124" s="7">
        <v>40</v>
      </c>
      <c r="D124" s="43">
        <v>32.28</v>
      </c>
      <c r="E124" s="43">
        <v>0</v>
      </c>
      <c r="F124" s="43">
        <f t="shared" si="29"/>
        <v>1291.2</v>
      </c>
      <c r="G124" s="360">
        <v>42766</v>
      </c>
      <c r="H124" s="77">
        <v>40</v>
      </c>
      <c r="I124" s="43">
        <v>31.8</v>
      </c>
      <c r="J124" s="43">
        <v>0.03</v>
      </c>
      <c r="K124" s="43">
        <f t="shared" si="30"/>
        <v>1271.97</v>
      </c>
      <c r="L124" s="69">
        <v>42908</v>
      </c>
      <c r="M124" s="43">
        <v>-8.16</v>
      </c>
    </row>
    <row r="125" spans="1:13" x14ac:dyDescent="0.25">
      <c r="A125" s="291"/>
      <c r="B125" s="360">
        <v>42843</v>
      </c>
      <c r="C125" s="7">
        <v>80</v>
      </c>
      <c r="D125" s="43">
        <v>31.08</v>
      </c>
      <c r="E125" s="43">
        <v>0</v>
      </c>
      <c r="F125" s="43">
        <f t="shared" si="29"/>
        <v>2486.3999999999996</v>
      </c>
      <c r="G125" s="360">
        <v>42901</v>
      </c>
      <c r="H125" s="77">
        <v>80</v>
      </c>
      <c r="I125" s="43">
        <v>31.3</v>
      </c>
      <c r="J125" s="43">
        <v>0.05</v>
      </c>
      <c r="K125" s="43">
        <f t="shared" si="30"/>
        <v>2503.9499999999998</v>
      </c>
      <c r="L125" s="69">
        <v>42992</v>
      </c>
      <c r="M125" s="43">
        <v>15.3</v>
      </c>
    </row>
    <row r="126" spans="1:13" x14ac:dyDescent="0.25">
      <c r="A126" s="291"/>
      <c r="B126" s="360">
        <v>42873</v>
      </c>
      <c r="C126" s="7">
        <v>80</v>
      </c>
      <c r="D126" s="43">
        <v>29.68</v>
      </c>
      <c r="E126" s="43">
        <v>0</v>
      </c>
      <c r="F126" s="43">
        <f t="shared" si="29"/>
        <v>2374.4</v>
      </c>
      <c r="G126" s="360">
        <v>42989</v>
      </c>
      <c r="H126" s="77">
        <v>100</v>
      </c>
      <c r="I126" s="43">
        <v>18.559999999999999</v>
      </c>
      <c r="J126" s="43">
        <v>0.04</v>
      </c>
      <c r="K126" s="43">
        <f t="shared" si="30"/>
        <v>1855.9599999999998</v>
      </c>
      <c r="L126" s="69">
        <v>42992</v>
      </c>
      <c r="M126" s="43">
        <v>-2.2999999999999998</v>
      </c>
    </row>
    <row r="127" spans="1:13" x14ac:dyDescent="0.25">
      <c r="A127" s="291"/>
      <c r="B127" s="360">
        <v>42957</v>
      </c>
      <c r="C127" s="7">
        <v>100</v>
      </c>
      <c r="D127" s="43">
        <v>17.28</v>
      </c>
      <c r="E127" s="43">
        <v>0</v>
      </c>
      <c r="F127" s="43">
        <f t="shared" si="29"/>
        <v>1728</v>
      </c>
      <c r="G127" s="360">
        <v>43010</v>
      </c>
      <c r="H127" s="77">
        <v>80</v>
      </c>
      <c r="I127" s="43">
        <v>18.68</v>
      </c>
      <c r="J127" s="43">
        <v>0.03</v>
      </c>
      <c r="K127" s="43">
        <f t="shared" si="30"/>
        <v>1494.3700000000001</v>
      </c>
      <c r="L127" s="69">
        <v>43082</v>
      </c>
      <c r="M127" s="7">
        <f>23.8-3.57</f>
        <v>20.23</v>
      </c>
    </row>
    <row r="128" spans="1:13" x14ac:dyDescent="0.25">
      <c r="A128" s="291"/>
      <c r="B128" s="360">
        <v>42996</v>
      </c>
      <c r="C128" s="7">
        <v>100</v>
      </c>
      <c r="D128" s="43">
        <v>17.68</v>
      </c>
      <c r="E128" s="43">
        <v>0</v>
      </c>
      <c r="F128" s="43">
        <f t="shared" si="29"/>
        <v>1768</v>
      </c>
      <c r="G128" s="360">
        <v>43045</v>
      </c>
      <c r="H128" s="77">
        <v>200</v>
      </c>
      <c r="I128" s="43">
        <v>12.08</v>
      </c>
      <c r="J128" s="43">
        <v>0.06</v>
      </c>
      <c r="K128" s="43">
        <f t="shared" si="30"/>
        <v>2415.94</v>
      </c>
      <c r="L128" s="4"/>
      <c r="M128" s="4"/>
    </row>
    <row r="129" spans="1:13" x14ac:dyDescent="0.25">
      <c r="A129" s="291"/>
      <c r="B129" s="360">
        <v>43011</v>
      </c>
      <c r="C129" s="7">
        <v>80</v>
      </c>
      <c r="D129" s="43">
        <v>17.95</v>
      </c>
      <c r="E129" s="43">
        <v>0</v>
      </c>
      <c r="F129" s="43">
        <f t="shared" si="29"/>
        <v>1436</v>
      </c>
      <c r="G129" s="360">
        <v>43070</v>
      </c>
      <c r="H129" s="77">
        <v>80</v>
      </c>
      <c r="I129" s="43">
        <v>15.27</v>
      </c>
      <c r="J129" s="43">
        <v>0.03</v>
      </c>
      <c r="K129" s="43">
        <f t="shared" si="30"/>
        <v>1221.57</v>
      </c>
    </row>
    <row r="130" spans="1:13" x14ac:dyDescent="0.25">
      <c r="A130" s="291"/>
      <c r="B130" s="360">
        <v>43013</v>
      </c>
      <c r="C130" s="7">
        <v>100</v>
      </c>
      <c r="D130" s="43">
        <v>15.8</v>
      </c>
      <c r="E130" s="43">
        <v>0</v>
      </c>
      <c r="F130" s="43">
        <f t="shared" si="29"/>
        <v>1580</v>
      </c>
      <c r="G130" s="360">
        <v>43111</v>
      </c>
      <c r="H130" s="77">
        <v>100</v>
      </c>
      <c r="I130" s="43">
        <v>21.31</v>
      </c>
      <c r="J130" s="43">
        <v>-0.05</v>
      </c>
      <c r="K130" s="43">
        <f t="shared" si="30"/>
        <v>2131.0500000000002</v>
      </c>
    </row>
    <row r="131" spans="1:13" x14ac:dyDescent="0.25">
      <c r="A131" s="291"/>
      <c r="B131" s="360">
        <v>43041</v>
      </c>
      <c r="C131" s="7">
        <v>200</v>
      </c>
      <c r="D131" s="43">
        <v>11.28</v>
      </c>
      <c r="E131" s="43">
        <v>0</v>
      </c>
      <c r="F131" s="43">
        <f t="shared" si="29"/>
        <v>2256</v>
      </c>
      <c r="G131" s="360">
        <v>43112</v>
      </c>
      <c r="H131" s="77">
        <v>100</v>
      </c>
      <c r="I131" s="43">
        <v>22.58</v>
      </c>
      <c r="J131" s="43">
        <v>0.05</v>
      </c>
      <c r="K131" s="43">
        <f t="shared" si="30"/>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1" t="s">
        <v>222</v>
      </c>
      <c r="B145" s="661" t="s">
        <v>113</v>
      </c>
      <c r="C145" s="661" t="s">
        <v>143</v>
      </c>
      <c r="D145" s="662" t="s">
        <v>142</v>
      </c>
      <c r="E145" s="663" t="s">
        <v>144</v>
      </c>
      <c r="F145" s="664" t="s">
        <v>65</v>
      </c>
      <c r="G145" s="665" t="s">
        <v>148</v>
      </c>
      <c r="H145" s="664" t="s">
        <v>88</v>
      </c>
      <c r="I145" s="664" t="s">
        <v>151</v>
      </c>
    </row>
    <row r="146" spans="1:9" x14ac:dyDescent="0.25">
      <c r="A146" s="666"/>
      <c r="B146" s="667"/>
      <c r="C146" s="666"/>
      <c r="D146" s="668"/>
      <c r="E146" s="668"/>
      <c r="F146" s="668"/>
      <c r="G146" s="668"/>
      <c r="H146" s="669"/>
      <c r="I146" s="669"/>
    </row>
    <row r="147" spans="1:9" x14ac:dyDescent="0.25">
      <c r="A147" s="666"/>
      <c r="B147" s="667">
        <v>42746</v>
      </c>
      <c r="C147" s="666">
        <v>80</v>
      </c>
      <c r="D147" s="668">
        <v>34.020000000000003</v>
      </c>
      <c r="E147" s="668">
        <v>34.28</v>
      </c>
      <c r="F147" s="668">
        <f>C147*(E147-D147)</f>
        <v>20.799999999999841</v>
      </c>
      <c r="G147" s="668">
        <f>D147*C147</f>
        <v>2721.6000000000004</v>
      </c>
      <c r="H147" s="669">
        <f>(E147-D147)/D147</f>
        <v>7.6425631981186948E-3</v>
      </c>
      <c r="I147" s="669"/>
    </row>
    <row r="148" spans="1:9" x14ac:dyDescent="0.25">
      <c r="A148" s="666"/>
      <c r="B148" s="667">
        <v>42758</v>
      </c>
      <c r="C148" s="666">
        <v>120</v>
      </c>
      <c r="D148" s="668">
        <v>33.44</v>
      </c>
      <c r="E148" s="668">
        <v>32.71</v>
      </c>
      <c r="F148" s="668">
        <f>C148*(E148-D148)</f>
        <v>-87.599999999999625</v>
      </c>
      <c r="G148" s="668">
        <f>D148*C148</f>
        <v>4012.7999999999997</v>
      </c>
      <c r="H148" s="669">
        <f>(E148-D148)/D148</f>
        <v>-2.1830143540669766E-2</v>
      </c>
      <c r="I148" s="669"/>
    </row>
    <row r="149" spans="1:9" x14ac:dyDescent="0.25">
      <c r="A149" s="666" t="s">
        <v>337</v>
      </c>
      <c r="B149" s="667">
        <v>42760</v>
      </c>
      <c r="C149" s="666">
        <v>40</v>
      </c>
      <c r="D149" s="668">
        <v>32.961500000000001</v>
      </c>
      <c r="E149" s="668">
        <v>33.68</v>
      </c>
      <c r="F149" s="668">
        <f>C149*(E149-D149)</f>
        <v>28.739999999999952</v>
      </c>
      <c r="G149" s="668">
        <f>D149*C149</f>
        <v>1318.46</v>
      </c>
      <c r="H149" s="669">
        <f>(E149-D149)/D149</f>
        <v>2.1798158457594429E-2</v>
      </c>
      <c r="I149" s="669"/>
    </row>
    <row r="150" spans="1:9" x14ac:dyDescent="0.25">
      <c r="A150" s="666"/>
      <c r="B150" s="667">
        <v>42766</v>
      </c>
      <c r="C150" s="666">
        <v>0</v>
      </c>
      <c r="D150" s="668"/>
      <c r="E150" s="668"/>
      <c r="F150" s="668">
        <v>-46.49</v>
      </c>
      <c r="G150" s="668"/>
      <c r="H150" s="669"/>
      <c r="I150" s="669"/>
    </row>
    <row r="151" spans="1:9" x14ac:dyDescent="0.25">
      <c r="A151" s="666">
        <v>0</v>
      </c>
      <c r="B151" s="667">
        <v>42843</v>
      </c>
      <c r="C151" s="666">
        <v>80</v>
      </c>
      <c r="D151" s="668">
        <v>31.661100000000001</v>
      </c>
      <c r="E151" s="668">
        <v>30.99</v>
      </c>
      <c r="F151" s="668">
        <f t="shared" ref="F151:F170" si="31">C151*(E151-D151)</f>
        <v>-53.688000000000216</v>
      </c>
      <c r="G151" s="668">
        <f t="shared" ref="G151:G170" si="32">D151*C151</f>
        <v>2532.8879999999999</v>
      </c>
      <c r="H151" s="669">
        <f t="shared" ref="H151:H170" si="33">(E151-D151)/D151</f>
        <v>-2.1196357675507253E-2</v>
      </c>
      <c r="I151" s="670"/>
    </row>
    <row r="152" spans="1:9" x14ac:dyDescent="0.25">
      <c r="A152" s="666">
        <v>0</v>
      </c>
      <c r="B152" s="667">
        <v>42873</v>
      </c>
      <c r="C152" s="666">
        <v>160</v>
      </c>
      <c r="D152" s="668">
        <v>30.6706</v>
      </c>
      <c r="E152" s="668">
        <v>29.73</v>
      </c>
      <c r="F152" s="668">
        <f t="shared" si="31"/>
        <v>-150.49599999999998</v>
      </c>
      <c r="G152" s="668">
        <f t="shared" si="32"/>
        <v>4907.2960000000003</v>
      </c>
      <c r="H152" s="670">
        <f t="shared" si="33"/>
        <v>-3.0667805651014322E-2</v>
      </c>
      <c r="I152" s="670"/>
    </row>
    <row r="153" spans="1:9" x14ac:dyDescent="0.25">
      <c r="A153" s="666"/>
      <c r="B153" s="667">
        <v>42901</v>
      </c>
      <c r="C153" s="666">
        <v>80</v>
      </c>
      <c r="D153" s="668">
        <v>30.041799999999999</v>
      </c>
      <c r="E153" s="668">
        <v>30.43</v>
      </c>
      <c r="F153" s="668">
        <f t="shared" si="31"/>
        <v>31.056000000000097</v>
      </c>
      <c r="G153" s="668">
        <f t="shared" si="32"/>
        <v>2403.3440000000001</v>
      </c>
      <c r="H153" s="670">
        <f t="shared" si="33"/>
        <v>1.2921995353141331E-2</v>
      </c>
      <c r="I153" s="670"/>
    </row>
    <row r="154" spans="1:9" x14ac:dyDescent="0.25">
      <c r="A154" s="666">
        <v>80</v>
      </c>
      <c r="B154" s="667">
        <v>42917</v>
      </c>
      <c r="C154" s="666">
        <v>80</v>
      </c>
      <c r="D154" s="668">
        <v>29.463799999999999</v>
      </c>
      <c r="E154" s="668">
        <v>33.22</v>
      </c>
      <c r="F154" s="668">
        <f t="shared" si="31"/>
        <v>300.49599999999998</v>
      </c>
      <c r="G154" s="668">
        <f t="shared" si="32"/>
        <v>2357.1039999999998</v>
      </c>
      <c r="H154" s="670">
        <f t="shared" si="33"/>
        <v>0.12748525309023276</v>
      </c>
      <c r="I154" s="670"/>
    </row>
    <row r="155" spans="1:9" x14ac:dyDescent="0.25">
      <c r="A155" s="666">
        <v>80</v>
      </c>
      <c r="B155" s="667">
        <v>42957</v>
      </c>
      <c r="C155" s="666">
        <v>180</v>
      </c>
      <c r="D155" s="668">
        <v>22.695</v>
      </c>
      <c r="E155" s="668">
        <v>17.190000000000001</v>
      </c>
      <c r="F155" s="668">
        <f t="shared" si="31"/>
        <v>-990.89999999999986</v>
      </c>
      <c r="G155" s="668">
        <f t="shared" si="32"/>
        <v>4085.1</v>
      </c>
      <c r="H155" s="670">
        <f t="shared" si="33"/>
        <v>-0.24256444150693982</v>
      </c>
      <c r="I155" s="670"/>
    </row>
    <row r="156" spans="1:9" x14ac:dyDescent="0.25">
      <c r="A156" s="666">
        <v>80</v>
      </c>
      <c r="B156" s="667">
        <v>42983</v>
      </c>
      <c r="C156" s="666">
        <v>180</v>
      </c>
      <c r="D156" s="668">
        <v>22.695</v>
      </c>
      <c r="E156" s="668">
        <v>15.41</v>
      </c>
      <c r="F156" s="668">
        <f t="shared" si="31"/>
        <v>-1311.3</v>
      </c>
      <c r="G156" s="668">
        <f t="shared" si="32"/>
        <v>4085.1</v>
      </c>
      <c r="H156" s="670">
        <f t="shared" si="33"/>
        <v>-0.32099581405595945</v>
      </c>
      <c r="I156" s="670"/>
    </row>
    <row r="157" spans="1:9" x14ac:dyDescent="0.25">
      <c r="A157" s="666">
        <v>80</v>
      </c>
      <c r="B157" s="667">
        <v>42989</v>
      </c>
      <c r="C157" s="666">
        <v>80</v>
      </c>
      <c r="D157" s="668">
        <v>27.8643</v>
      </c>
      <c r="E157" s="668">
        <v>18.5</v>
      </c>
      <c r="F157" s="668">
        <f t="shared" si="31"/>
        <v>-749.14400000000001</v>
      </c>
      <c r="G157" s="668">
        <f t="shared" si="32"/>
        <v>2229.1440000000002</v>
      </c>
      <c r="H157" s="670">
        <f t="shared" si="33"/>
        <v>-0.33606801534580089</v>
      </c>
      <c r="I157" s="670"/>
    </row>
    <row r="158" spans="1:9" x14ac:dyDescent="0.25">
      <c r="A158" s="666">
        <v>80</v>
      </c>
      <c r="B158" s="667">
        <v>42996</v>
      </c>
      <c r="C158" s="666">
        <v>180</v>
      </c>
      <c r="D158" s="668">
        <v>22.1341</v>
      </c>
      <c r="E158" s="668">
        <v>16.989999999999998</v>
      </c>
      <c r="F158" s="668">
        <f t="shared" si="31"/>
        <v>-925.93800000000033</v>
      </c>
      <c r="G158" s="668">
        <f t="shared" si="32"/>
        <v>3984.1379999999999</v>
      </c>
      <c r="H158" s="670">
        <f t="shared" si="33"/>
        <v>-0.23240610641498871</v>
      </c>
      <c r="I158" s="670"/>
    </row>
    <row r="159" spans="1:9" x14ac:dyDescent="0.25">
      <c r="A159" s="666">
        <v>0</v>
      </c>
      <c r="B159" s="667">
        <v>43010</v>
      </c>
      <c r="C159" s="666">
        <v>100</v>
      </c>
      <c r="D159" s="668">
        <v>24.8977</v>
      </c>
      <c r="E159" s="668">
        <v>18.47</v>
      </c>
      <c r="F159" s="668">
        <f t="shared" si="31"/>
        <v>-642.77000000000021</v>
      </c>
      <c r="G159" s="668">
        <f t="shared" si="32"/>
        <v>2489.77</v>
      </c>
      <c r="H159" s="670">
        <f t="shared" si="33"/>
        <v>-0.25816440876064861</v>
      </c>
      <c r="I159" s="670"/>
    </row>
    <row r="160" spans="1:9" x14ac:dyDescent="0.25">
      <c r="A160" s="666">
        <v>0</v>
      </c>
      <c r="B160" s="667">
        <v>43011</v>
      </c>
      <c r="C160" s="666">
        <v>180</v>
      </c>
      <c r="D160" s="668">
        <v>21.809799999999999</v>
      </c>
      <c r="E160" s="668">
        <v>18.82</v>
      </c>
      <c r="F160" s="668">
        <f t="shared" si="31"/>
        <v>-538.16399999999976</v>
      </c>
      <c r="G160" s="668">
        <f t="shared" si="32"/>
        <v>3925.7639999999997</v>
      </c>
      <c r="H160" s="670">
        <f t="shared" si="33"/>
        <v>-0.13708516355033054</v>
      </c>
      <c r="I160" s="668">
        <v>21.5</v>
      </c>
    </row>
    <row r="161" spans="1:9" x14ac:dyDescent="0.25">
      <c r="A161" s="666">
        <v>0</v>
      </c>
      <c r="B161" s="667">
        <v>43012</v>
      </c>
      <c r="C161" s="666">
        <v>180</v>
      </c>
      <c r="D161" s="668">
        <v>21.81</v>
      </c>
      <c r="E161" s="668">
        <v>16.079999999999998</v>
      </c>
      <c r="F161" s="668">
        <f t="shared" si="31"/>
        <v>-1031.4000000000001</v>
      </c>
      <c r="G161" s="668">
        <f t="shared" si="32"/>
        <v>3925.7999999999997</v>
      </c>
      <c r="H161" s="670">
        <f t="shared" si="33"/>
        <v>-0.2627235213204952</v>
      </c>
      <c r="I161" s="670"/>
    </row>
    <row r="162" spans="1:9" x14ac:dyDescent="0.25">
      <c r="A162" s="666">
        <v>0</v>
      </c>
      <c r="B162" s="667">
        <v>43013</v>
      </c>
      <c r="C162" s="666">
        <v>280</v>
      </c>
      <c r="D162" s="668">
        <v>19.663499999999999</v>
      </c>
      <c r="E162" s="668">
        <v>15.68</v>
      </c>
      <c r="F162" s="668">
        <f t="shared" si="31"/>
        <v>-1115.3799999999999</v>
      </c>
      <c r="G162" s="668">
        <f t="shared" si="32"/>
        <v>5505.78</v>
      </c>
      <c r="H162" s="670">
        <f t="shared" si="33"/>
        <v>-0.2025834668294047</v>
      </c>
      <c r="I162" s="668">
        <v>19.5</v>
      </c>
    </row>
    <row r="163" spans="1:9" x14ac:dyDescent="0.25">
      <c r="A163" s="666">
        <v>100</v>
      </c>
      <c r="B163" s="667">
        <v>43031</v>
      </c>
      <c r="C163" s="666">
        <v>280</v>
      </c>
      <c r="D163" s="668">
        <v>19.663499999999999</v>
      </c>
      <c r="E163" s="668">
        <v>14.54</v>
      </c>
      <c r="F163" s="668">
        <f t="shared" si="31"/>
        <v>-1434.58</v>
      </c>
      <c r="G163" s="668">
        <f t="shared" si="32"/>
        <v>5505.78</v>
      </c>
      <c r="H163" s="670">
        <f t="shared" si="33"/>
        <v>-0.26055890355226691</v>
      </c>
      <c r="I163" s="668"/>
    </row>
    <row r="164" spans="1:9" x14ac:dyDescent="0.25">
      <c r="A164" s="666"/>
      <c r="B164" s="667">
        <v>43044</v>
      </c>
      <c r="C164" s="666">
        <v>480</v>
      </c>
      <c r="D164" s="668">
        <v>16.170000000000002</v>
      </c>
      <c r="E164" s="668">
        <v>11.4</v>
      </c>
      <c r="F164" s="668">
        <f t="shared" si="31"/>
        <v>-2289.6000000000008</v>
      </c>
      <c r="G164" s="668">
        <f t="shared" si="32"/>
        <v>7761.6</v>
      </c>
      <c r="H164" s="670">
        <f t="shared" si="33"/>
        <v>-0.29499072356215217</v>
      </c>
      <c r="I164" s="670"/>
    </row>
    <row r="165" spans="1:9" x14ac:dyDescent="0.25">
      <c r="A165" s="666">
        <v>80</v>
      </c>
      <c r="B165" s="667">
        <v>43045</v>
      </c>
      <c r="C165" s="666">
        <v>280</v>
      </c>
      <c r="D165" s="668">
        <v>19.092300000000002</v>
      </c>
      <c r="E165" s="668">
        <v>12.41</v>
      </c>
      <c r="F165" s="668">
        <f t="shared" si="31"/>
        <v>-1871.0440000000003</v>
      </c>
      <c r="G165" s="668">
        <f t="shared" si="32"/>
        <v>5345.8440000000001</v>
      </c>
      <c r="H165" s="670">
        <f t="shared" si="33"/>
        <v>-0.34999973811431839</v>
      </c>
      <c r="I165" s="671" t="s">
        <v>693</v>
      </c>
    </row>
    <row r="166" spans="1:9" x14ac:dyDescent="0.25">
      <c r="A166" s="666">
        <v>0</v>
      </c>
      <c r="B166" s="667">
        <v>43070</v>
      </c>
      <c r="C166" s="666">
        <v>200</v>
      </c>
      <c r="D166" s="668">
        <v>20.621300000000002</v>
      </c>
      <c r="E166" s="668">
        <v>15.26</v>
      </c>
      <c r="F166" s="668">
        <f t="shared" si="31"/>
        <v>-1072.2600000000004</v>
      </c>
      <c r="G166" s="668">
        <f t="shared" si="32"/>
        <v>4124.26</v>
      </c>
      <c r="H166" s="670">
        <f t="shared" si="33"/>
        <v>-0.25998845853559188</v>
      </c>
      <c r="I166" s="670"/>
    </row>
    <row r="167" spans="1:9" x14ac:dyDescent="0.25">
      <c r="A167" s="666">
        <v>200</v>
      </c>
      <c r="B167" s="667">
        <v>43077</v>
      </c>
      <c r="C167" s="666">
        <v>200</v>
      </c>
      <c r="D167" s="668">
        <v>20.62</v>
      </c>
      <c r="E167" s="668">
        <v>16.059999999999999</v>
      </c>
      <c r="F167" s="668">
        <f t="shared" si="31"/>
        <v>-912.00000000000045</v>
      </c>
      <c r="G167" s="668">
        <f t="shared" si="32"/>
        <v>4124</v>
      </c>
      <c r="H167" s="670">
        <f t="shared" si="33"/>
        <v>-0.22114451988360825</v>
      </c>
      <c r="I167" s="670"/>
    </row>
    <row r="168" spans="1:9" x14ac:dyDescent="0.25">
      <c r="A168" s="666">
        <v>200</v>
      </c>
      <c r="B168" s="667">
        <v>43082</v>
      </c>
      <c r="C168" s="666">
        <v>200</v>
      </c>
      <c r="D168" s="668">
        <v>20.52</v>
      </c>
      <c r="E168" s="668">
        <v>15.7</v>
      </c>
      <c r="F168" s="668">
        <f t="shared" si="31"/>
        <v>-964</v>
      </c>
      <c r="G168" s="668">
        <f t="shared" si="32"/>
        <v>4104</v>
      </c>
      <c r="H168" s="670">
        <f t="shared" si="33"/>
        <v>-0.23489278752436649</v>
      </c>
      <c r="I168" s="670" t="s">
        <v>182</v>
      </c>
    </row>
    <row r="169" spans="1:9" x14ac:dyDescent="0.25">
      <c r="A169" s="666">
        <v>200</v>
      </c>
      <c r="B169" s="667">
        <v>43083</v>
      </c>
      <c r="C169" s="666">
        <v>200</v>
      </c>
      <c r="D169" s="668">
        <v>20.520199999999999</v>
      </c>
      <c r="E169" s="668">
        <v>19.22</v>
      </c>
      <c r="F169" s="668">
        <f t="shared" si="31"/>
        <v>-260.04000000000008</v>
      </c>
      <c r="G169" s="668">
        <f t="shared" si="32"/>
        <v>4104.04</v>
      </c>
      <c r="H169" s="670">
        <f t="shared" si="33"/>
        <v>-6.3361955536495762E-2</v>
      </c>
      <c r="I169" s="670"/>
    </row>
    <row r="170" spans="1:9" x14ac:dyDescent="0.25">
      <c r="A170" s="666">
        <v>100</v>
      </c>
      <c r="B170" s="667">
        <v>43111</v>
      </c>
      <c r="C170" s="666">
        <v>100</v>
      </c>
      <c r="D170" s="668">
        <v>19.73</v>
      </c>
      <c r="E170" s="668">
        <v>21.74</v>
      </c>
      <c r="F170" s="668">
        <f t="shared" si="31"/>
        <v>200.9999999999998</v>
      </c>
      <c r="G170" s="668">
        <f t="shared" si="32"/>
        <v>1973</v>
      </c>
      <c r="H170" s="670">
        <f t="shared" si="33"/>
        <v>0.10187531677648241</v>
      </c>
      <c r="I170" s="670"/>
    </row>
    <row r="171" spans="1:9" x14ac:dyDescent="0.25">
      <c r="A171" s="666"/>
      <c r="B171" s="667">
        <v>43112</v>
      </c>
      <c r="C171" s="666">
        <v>0</v>
      </c>
      <c r="D171" s="668"/>
      <c r="E171" s="668">
        <v>22.07</v>
      </c>
      <c r="F171" s="668">
        <v>284.97000000000003</v>
      </c>
      <c r="G171" s="668"/>
      <c r="H171" s="670"/>
      <c r="I171" s="670"/>
    </row>
    <row r="172" spans="1:9" x14ac:dyDescent="0.25">
      <c r="A172" s="666"/>
      <c r="B172" s="667"/>
      <c r="C172" s="666"/>
      <c r="D172" s="668"/>
      <c r="E172" s="668"/>
      <c r="F172" s="668"/>
      <c r="G172" s="668"/>
      <c r="H172" s="670"/>
      <c r="I172" s="670"/>
    </row>
    <row r="173" spans="1:9" x14ac:dyDescent="0.25">
      <c r="A173" s="666"/>
      <c r="B173" s="667"/>
      <c r="C173" s="666"/>
      <c r="D173" s="668"/>
      <c r="E173" s="668"/>
      <c r="F173" s="668"/>
      <c r="G173" s="668"/>
      <c r="H173" s="670"/>
      <c r="I173" s="670"/>
    </row>
    <row r="174" spans="1:9" x14ac:dyDescent="0.25">
      <c r="A174" s="666"/>
      <c r="B174" s="667"/>
      <c r="C174" s="666"/>
      <c r="D174" s="668"/>
      <c r="E174" s="668"/>
      <c r="F174" s="668"/>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H104:J104 F102:F104">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K104 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5" t="s">
        <v>78</v>
      </c>
      <c r="P19" s="885"/>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0">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0">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0">
        <v>100</v>
      </c>
      <c r="I4" s="43">
        <v>29.48</v>
      </c>
      <c r="J4" s="43">
        <v>0.06</v>
      </c>
      <c r="K4" s="43">
        <f>H4*I4-J4</f>
        <v>2947.94</v>
      </c>
      <c r="L4" s="4"/>
      <c r="M4" s="4"/>
      <c r="O4" s="11" t="s">
        <v>66</v>
      </c>
      <c r="Q4" s="53">
        <v>29.84</v>
      </c>
      <c r="R4" s="416">
        <v>-5.4000000000000003E-3</v>
      </c>
      <c r="T4" s="679"/>
      <c r="U4" s="30"/>
    </row>
    <row r="5" spans="1:21" x14ac:dyDescent="0.25">
      <c r="B5" s="360">
        <v>43661</v>
      </c>
      <c r="C5" s="7">
        <v>100</v>
      </c>
      <c r="D5" s="43">
        <v>27.28</v>
      </c>
      <c r="E5" s="43">
        <v>0</v>
      </c>
      <c r="F5" s="43">
        <f>C5*D5+E5</f>
        <v>2728</v>
      </c>
      <c r="G5" s="69">
        <v>43732</v>
      </c>
      <c r="H5" s="880">
        <v>100</v>
      </c>
      <c r="I5" s="43">
        <v>29.88</v>
      </c>
      <c r="J5" s="43">
        <v>0.06</v>
      </c>
      <c r="K5" s="43">
        <f>H5*I5-J5</f>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0">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0"/>
        <v>32.227200000000003</v>
      </c>
    </row>
    <row r="20" spans="1:16" x14ac:dyDescent="0.25">
      <c r="O20" s="78">
        <v>1.07</v>
      </c>
      <c r="P20" s="78">
        <f t="shared" si="0"/>
        <v>31.928800000000003</v>
      </c>
    </row>
    <row r="21" spans="1:16" x14ac:dyDescent="0.25">
      <c r="O21" s="78">
        <v>1.06</v>
      </c>
      <c r="P21" s="78">
        <f t="shared" si="0"/>
        <v>31.630400000000002</v>
      </c>
    </row>
    <row r="22" spans="1:16" x14ac:dyDescent="0.25">
      <c r="O22" s="78">
        <v>1.05</v>
      </c>
      <c r="P22" s="78">
        <f t="shared" si="0"/>
        <v>31.332000000000001</v>
      </c>
    </row>
    <row r="23" spans="1:16" x14ac:dyDescent="0.25">
      <c r="O23" s="78">
        <v>1.04</v>
      </c>
      <c r="P23" s="78">
        <f t="shared" si="0"/>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30.735199999999999</v>
      </c>
    </row>
    <row r="25" spans="1:16" x14ac:dyDescent="0.25">
      <c r="B25" s="161">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0"/>
        <v>30.436800000000002</v>
      </c>
    </row>
    <row r="26" spans="1:16" x14ac:dyDescent="0.25">
      <c r="B26" s="161">
        <v>43661</v>
      </c>
      <c r="C26" s="10">
        <v>500</v>
      </c>
      <c r="D26" s="39">
        <v>28.396000000000001</v>
      </c>
      <c r="E26" s="39">
        <v>27.48</v>
      </c>
      <c r="F26" s="39">
        <f t="shared" ref="F26:F31" si="1">C26*(E26-D26)</f>
        <v>-458.00000000000017</v>
      </c>
      <c r="G26" s="39">
        <f t="shared" ref="G26:G31" si="2">D26*C26</f>
        <v>14198</v>
      </c>
      <c r="H26" s="175">
        <f t="shared" ref="H26:H31" si="3">(E26-D26)/D26</f>
        <v>-3.2258064516129045E-2</v>
      </c>
      <c r="I26" s="39"/>
      <c r="J26" s="39"/>
      <c r="K26" s="39"/>
      <c r="L26" s="39"/>
      <c r="O26" s="78">
        <v>1.01</v>
      </c>
      <c r="P26" s="78">
        <f t="shared" si="0"/>
        <v>30.138400000000001</v>
      </c>
    </row>
    <row r="27" spans="1:16" x14ac:dyDescent="0.25">
      <c r="B27" s="161">
        <v>43663</v>
      </c>
      <c r="C27" s="10">
        <v>500</v>
      </c>
      <c r="D27" s="39">
        <v>28.268000000000001</v>
      </c>
      <c r="E27" s="39">
        <v>26.94</v>
      </c>
      <c r="F27" s="39">
        <f t="shared" si="1"/>
        <v>-663.99999999999966</v>
      </c>
      <c r="G27" s="39">
        <f t="shared" si="2"/>
        <v>14134</v>
      </c>
      <c r="H27" s="175">
        <f t="shared" si="3"/>
        <v>-4.6978916088863711E-2</v>
      </c>
      <c r="I27" s="39"/>
      <c r="J27" s="39"/>
      <c r="K27" s="39"/>
      <c r="L27" s="39"/>
      <c r="O27" s="78">
        <v>1</v>
      </c>
      <c r="P27" s="78">
        <f t="shared" si="0"/>
        <v>29.84</v>
      </c>
    </row>
    <row r="28" spans="1:16" x14ac:dyDescent="0.25">
      <c r="B28" s="161">
        <v>43686</v>
      </c>
      <c r="C28" s="10">
        <v>200</v>
      </c>
      <c r="D28" s="39">
        <v>27.6509</v>
      </c>
      <c r="E28" s="39">
        <v>27.85</v>
      </c>
      <c r="F28" s="39">
        <f t="shared" si="1"/>
        <v>39.820000000000277</v>
      </c>
      <c r="G28" s="39">
        <f t="shared" si="2"/>
        <v>5530.18</v>
      </c>
      <c r="H28" s="175">
        <f t="shared" si="3"/>
        <v>7.2004889533433406E-3</v>
      </c>
      <c r="I28" s="39"/>
      <c r="J28" s="39"/>
      <c r="K28" s="39"/>
      <c r="L28" s="39"/>
      <c r="O28" s="78">
        <v>0.99</v>
      </c>
      <c r="P28" s="78">
        <f t="shared" si="0"/>
        <v>29.541599999999999</v>
      </c>
    </row>
    <row r="29" spans="1:16" x14ac:dyDescent="0.25">
      <c r="B29" s="161">
        <v>43702</v>
      </c>
      <c r="C29" s="7">
        <v>300</v>
      </c>
      <c r="D29" s="43">
        <v>27.3673</v>
      </c>
      <c r="E29" s="39">
        <v>26.26</v>
      </c>
      <c r="F29" s="39">
        <f t="shared" si="1"/>
        <v>-332.1899999999996</v>
      </c>
      <c r="G29" s="39">
        <f t="shared" si="2"/>
        <v>8210.19</v>
      </c>
      <c r="H29" s="175">
        <f t="shared" si="3"/>
        <v>-4.0460695793885351E-2</v>
      </c>
      <c r="I29" s="39"/>
      <c r="J29" s="39"/>
      <c r="K29" s="39"/>
      <c r="L29" s="39"/>
      <c r="O29" s="78">
        <v>0.98</v>
      </c>
      <c r="P29" s="78">
        <f t="shared" si="0"/>
        <v>29.243199999999998</v>
      </c>
    </row>
    <row r="30" spans="1:16" x14ac:dyDescent="0.25">
      <c r="B30" s="161">
        <v>43718</v>
      </c>
      <c r="C30" s="10">
        <v>200</v>
      </c>
      <c r="D30" s="39">
        <v>27.161200000000001</v>
      </c>
      <c r="E30" s="39">
        <v>27.78</v>
      </c>
      <c r="F30" s="39">
        <f t="shared" si="1"/>
        <v>123.76000000000005</v>
      </c>
      <c r="G30" s="39">
        <f t="shared" si="2"/>
        <v>5432.24</v>
      </c>
      <c r="H30" s="175">
        <f t="shared" si="3"/>
        <v>2.2782498564128249E-2</v>
      </c>
      <c r="I30" s="39"/>
      <c r="J30" s="39"/>
      <c r="K30" s="39"/>
      <c r="L30" s="39"/>
      <c r="O30" s="78">
        <v>0.97</v>
      </c>
      <c r="P30" s="78">
        <f t="shared" si="0"/>
        <v>28.944800000000001</v>
      </c>
    </row>
    <row r="31" spans="1:16" x14ac:dyDescent="0.25">
      <c r="B31" s="161">
        <v>43732</v>
      </c>
      <c r="C31" s="10">
        <v>0</v>
      </c>
      <c r="D31" s="39">
        <v>27.16</v>
      </c>
      <c r="E31" s="39">
        <v>29.84</v>
      </c>
      <c r="F31" s="39">
        <f t="shared" si="1"/>
        <v>0</v>
      </c>
      <c r="G31" s="39">
        <f t="shared" si="2"/>
        <v>0</v>
      </c>
      <c r="H31" s="175">
        <f t="shared" si="3"/>
        <v>9.8674521354933709E-2</v>
      </c>
      <c r="I31" s="39"/>
      <c r="J31" s="39">
        <v>503.64</v>
      </c>
      <c r="K31" s="39"/>
      <c r="L31" s="39"/>
      <c r="O31" s="78">
        <v>0.96</v>
      </c>
      <c r="P31" s="78">
        <f t="shared" si="0"/>
        <v>28.6464</v>
      </c>
    </row>
    <row r="32" spans="1:16" x14ac:dyDescent="0.25">
      <c r="B32" s="161"/>
      <c r="C32" s="10"/>
      <c r="D32" s="39"/>
      <c r="E32" s="39"/>
      <c r="F32" s="39"/>
      <c r="G32" s="39"/>
      <c r="H32" s="175"/>
      <c r="I32" s="39"/>
      <c r="J32" s="39"/>
      <c r="K32" s="39"/>
      <c r="L32" s="39"/>
      <c r="O32" s="78">
        <v>0.95</v>
      </c>
      <c r="P32" s="78">
        <f t="shared" si="0"/>
        <v>28.347999999999999</v>
      </c>
    </row>
    <row r="33" spans="2:17" x14ac:dyDescent="0.25">
      <c r="B33" s="161"/>
      <c r="C33" s="10"/>
      <c r="D33" s="39"/>
      <c r="E33" s="39"/>
      <c r="F33" s="39"/>
      <c r="G33" s="39"/>
      <c r="H33" s="175"/>
      <c r="I33" s="39"/>
      <c r="J33" s="39"/>
      <c r="K33" s="39"/>
      <c r="L33" s="39"/>
      <c r="O33" s="78">
        <v>0.94</v>
      </c>
      <c r="P33" s="78">
        <f t="shared" si="0"/>
        <v>28.049599999999998</v>
      </c>
    </row>
    <row r="34" spans="2:17" x14ac:dyDescent="0.25">
      <c r="B34" s="161"/>
      <c r="C34" s="10"/>
      <c r="D34" s="39"/>
      <c r="E34" s="39"/>
      <c r="F34" s="39"/>
      <c r="G34" s="39"/>
      <c r="H34" s="175"/>
      <c r="I34" s="39"/>
      <c r="J34" s="39"/>
      <c r="K34" s="39"/>
      <c r="L34" s="39"/>
      <c r="O34" s="78">
        <v>0.93</v>
      </c>
      <c r="P34" s="78">
        <f t="shared" si="0"/>
        <v>27.751200000000001</v>
      </c>
    </row>
    <row r="35" spans="2:17" x14ac:dyDescent="0.25">
      <c r="B35" s="161"/>
      <c r="C35" s="10"/>
      <c r="D35" s="39"/>
      <c r="E35" s="39"/>
      <c r="F35" s="39"/>
      <c r="G35" s="39"/>
      <c r="H35" s="175"/>
      <c r="I35" s="39"/>
      <c r="J35" s="39"/>
      <c r="K35" s="39"/>
      <c r="L35" s="39"/>
      <c r="O35" s="78">
        <v>0.92</v>
      </c>
      <c r="P35" s="78">
        <f t="shared" si="0"/>
        <v>27.4528</v>
      </c>
    </row>
    <row r="36" spans="2:17" x14ac:dyDescent="0.25">
      <c r="B36" s="161"/>
      <c r="C36" s="10"/>
      <c r="D36" s="39"/>
      <c r="E36" s="39"/>
      <c r="F36" s="39"/>
      <c r="G36" s="39"/>
      <c r="H36" s="175"/>
      <c r="I36" s="39"/>
      <c r="J36" s="39"/>
      <c r="K36" s="39"/>
      <c r="L36" s="39"/>
      <c r="O36" s="78">
        <v>0.91</v>
      </c>
      <c r="P36" s="78">
        <f t="shared" si="0"/>
        <v>27.154400000000003</v>
      </c>
    </row>
    <row r="37" spans="2:17" x14ac:dyDescent="0.25">
      <c r="B37" s="161"/>
      <c r="C37" s="10"/>
      <c r="D37" s="39"/>
      <c r="E37" s="39"/>
      <c r="F37" s="39"/>
      <c r="G37" s="39"/>
      <c r="H37" s="175"/>
      <c r="I37" s="39"/>
      <c r="J37" s="39"/>
      <c r="K37" s="39"/>
      <c r="L37" s="39"/>
      <c r="O37" s="78">
        <v>0.9</v>
      </c>
      <c r="P37" s="78">
        <f t="shared" si="0"/>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5" t="s">
        <v>78</v>
      </c>
      <c r="Q39" s="885"/>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5" t="s">
        <v>78</v>
      </c>
      <c r="P41" s="885"/>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5" t="s">
        <v>78</v>
      </c>
      <c r="P21" s="885"/>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54.15</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4332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2841.7799999999988</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1237.1999999999971</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0.3997673516866993</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3.1763619575253928E-2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11.980088495575222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59.565000000000005</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59.023500000000006</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58.481999999999999</v>
      </c>
      <c r="W19" s="2"/>
      <c r="X19" s="131"/>
      <c r="AD19" s="178"/>
      <c r="AG19" s="178"/>
    </row>
    <row r="20" spans="1:33" x14ac:dyDescent="0.25">
      <c r="P20" s="78">
        <v>1.07</v>
      </c>
      <c r="Q20" s="78">
        <f t="shared" si="2"/>
        <v>57.9405</v>
      </c>
      <c r="W20" s="2"/>
      <c r="X20" s="131"/>
    </row>
    <row r="21" spans="1:33" x14ac:dyDescent="0.25">
      <c r="P21" s="78">
        <v>1.06</v>
      </c>
      <c r="Q21" s="78">
        <f t="shared" si="2"/>
        <v>57.399000000000001</v>
      </c>
      <c r="W21" s="2"/>
      <c r="X21" s="131"/>
      <c r="AD21" s="178"/>
      <c r="AG21" s="178"/>
    </row>
    <row r="22" spans="1:33" x14ac:dyDescent="0.25">
      <c r="P22" s="78">
        <v>1.05</v>
      </c>
      <c r="Q22" s="78">
        <f t="shared" si="2"/>
        <v>56.857500000000002</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56.316000000000003</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55.774500000000003</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55.232999999999997</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54.691499999999998</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54.15</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53.608499999999999</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53.067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52.525499999999994</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51.983999999999995</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51.442499999999995</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50.900999999999996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50.359500000000004</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49.817999999999998</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49.276499999999999</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48.734999999999999</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0"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0">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42.97</v>
      </c>
      <c r="R4" s="416">
        <v>-7.7000000000000002E-3</v>
      </c>
      <c r="T4" s="679"/>
      <c r="U4" s="754"/>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12891</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0"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-223.45000000001164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-223.45000000001164</v>
      </c>
      <c r="T8" s="1">
        <v>43362</v>
      </c>
      <c r="U8" s="740"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-1.7038457579235992E-2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4.2355131487084016E-2</v>
      </c>
      <c r="R11">
        <f>1.82/4</f>
        <v>0.45500000000000002</v>
      </c>
      <c r="T11" s="1">
        <v>43391</v>
      </c>
      <c r="U11" s="740"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9.3413043478260871</v>
      </c>
      <c r="T13" s="1">
        <v>43421</v>
      </c>
      <c r="U13" s="740" t="s">
        <v>1260</v>
      </c>
    </row>
    <row r="14" spans="1:21" x14ac:dyDescent="0.25">
      <c r="B14" s="360">
        <v>43605</v>
      </c>
      <c r="C14" s="7">
        <v>100</v>
      </c>
      <c r="D14" s="43">
        <v>35.200000000000003</v>
      </c>
      <c r="E14" s="43">
        <v>0</v>
      </c>
      <c r="F14" s="43">
        <f t="shared" si="0"/>
        <v>3520.0000000000005</v>
      </c>
      <c r="H14" s="67"/>
      <c r="O14" s="11" t="s">
        <v>988</v>
      </c>
      <c r="Q14" s="1">
        <v>43423</v>
      </c>
      <c r="T14" s="679"/>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5" t="s">
        <v>78</v>
      </c>
      <c r="P16" s="885"/>
    </row>
    <row r="17" spans="1:20" ht="15.75" thickTop="1" x14ac:dyDescent="0.25">
      <c r="B17" s="69">
        <v>43657</v>
      </c>
      <c r="C17" s="7">
        <v>100</v>
      </c>
      <c r="D17" s="43">
        <v>36.4</v>
      </c>
      <c r="E17" s="43">
        <v>0</v>
      </c>
      <c r="F17" s="43">
        <f t="shared" si="0"/>
        <v>3640</v>
      </c>
      <c r="O17" s="78">
        <v>1.1000000000000001</v>
      </c>
      <c r="P17" s="78">
        <f>O17*$Q$4</f>
        <v>47.267000000000003</v>
      </c>
    </row>
    <row r="18" spans="1:20" x14ac:dyDescent="0.25">
      <c r="B18" s="69">
        <v>43682</v>
      </c>
      <c r="C18" s="7">
        <v>100</v>
      </c>
      <c r="D18" s="43">
        <v>35.200000000000003</v>
      </c>
      <c r="E18" s="43">
        <v>0</v>
      </c>
      <c r="F18" s="43">
        <f t="shared" si="0"/>
        <v>3520.0000000000005</v>
      </c>
      <c r="H18" s="67"/>
      <c r="O18" s="78">
        <v>1.0900000000000001</v>
      </c>
      <c r="P18" s="78">
        <f t="shared" ref="P18:P37" si="2">O18*$Q$4</f>
        <v>46.837299999999999</v>
      </c>
      <c r="T18" s="1"/>
    </row>
    <row r="19" spans="1:20" x14ac:dyDescent="0.25">
      <c r="O19" s="78">
        <v>1.08</v>
      </c>
      <c r="P19" s="78">
        <f t="shared" si="2"/>
        <v>46.407600000000002</v>
      </c>
    </row>
    <row r="20" spans="1:20" x14ac:dyDescent="0.25">
      <c r="C20" s="4"/>
      <c r="D20" s="3"/>
      <c r="E20" s="3"/>
      <c r="F20" s="3"/>
      <c r="H20" s="67"/>
      <c r="O20" s="78">
        <v>1.07</v>
      </c>
      <c r="P20" s="78">
        <f t="shared" si="2"/>
        <v>45.977899999999998</v>
      </c>
    </row>
    <row r="21" spans="1:20" x14ac:dyDescent="0.25">
      <c r="O21" s="78">
        <v>1.06</v>
      </c>
      <c r="P21" s="78">
        <f t="shared" si="2"/>
        <v>45.548200000000001</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45.118499999999997</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44.688800000000001</v>
      </c>
    </row>
    <row r="24" spans="1:20" x14ac:dyDescent="0.25">
      <c r="O24" s="78">
        <v>1.03</v>
      </c>
      <c r="P24" s="78">
        <f t="shared" si="2"/>
        <v>44.259099999999997</v>
      </c>
    </row>
    <row r="25" spans="1:20" x14ac:dyDescent="0.25">
      <c r="O25" s="78">
        <v>1.02</v>
      </c>
      <c r="P25" s="78">
        <f t="shared" si="2"/>
        <v>43.8294</v>
      </c>
    </row>
    <row r="26" spans="1:20" x14ac:dyDescent="0.25">
      <c r="O26" s="78">
        <v>1.01</v>
      </c>
      <c r="P26" s="78">
        <f t="shared" si="2"/>
        <v>43.399699999999996</v>
      </c>
    </row>
    <row r="27" spans="1:20" x14ac:dyDescent="0.25">
      <c r="O27" s="78">
        <v>1</v>
      </c>
      <c r="P27" s="78">
        <f t="shared" si="2"/>
        <v>42.97</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42.540300000000002</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42.110599999999998</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41.680900000000001</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41.251199999999997</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40.8215</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40.391799999999996</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39.9621</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39.532400000000003</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39.102699999999999</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38.673000000000002</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0"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C73*(E73-D73)</f>
        <v>-2468.9999999999991</v>
      </c>
      <c r="G73" s="39">
        <f>D73*C73</f>
        <v>13254</v>
      </c>
      <c r="H73" s="175">
        <f>(E73-D73)/D73</f>
        <v>-0.18628338614757803</v>
      </c>
      <c r="I73" s="39"/>
      <c r="J73" s="39"/>
      <c r="K73" s="39"/>
      <c r="L73" s="39"/>
    </row>
    <row r="74" spans="1:12" x14ac:dyDescent="0.25">
      <c r="A74" s="4">
        <v>300</v>
      </c>
      <c r="B74" s="161">
        <v>43777</v>
      </c>
      <c r="C74" s="10">
        <v>300</v>
      </c>
      <c r="D74" s="39">
        <v>44.18</v>
      </c>
      <c r="E74" s="39">
        <v>39.75</v>
      </c>
      <c r="F74" s="39">
        <f>C74*(E74-D74)</f>
        <v>-1329</v>
      </c>
      <c r="G74" s="39">
        <f>D74*C74</f>
        <v>13254</v>
      </c>
      <c r="H74" s="175">
        <f>(E74-D74)/D74</f>
        <v>-0.10027161611588954</v>
      </c>
      <c r="I74" s="39"/>
      <c r="J74" s="39"/>
      <c r="K74" s="39"/>
      <c r="L74" s="39"/>
    </row>
    <row r="75" spans="1:12" x14ac:dyDescent="0.25">
      <c r="A75" s="4">
        <v>300</v>
      </c>
      <c r="B75" s="161">
        <v>43781</v>
      </c>
      <c r="C75" s="10">
        <v>300</v>
      </c>
      <c r="D75" s="39">
        <v>44.18</v>
      </c>
      <c r="E75" s="39">
        <v>40.64</v>
      </c>
      <c r="F75" s="39">
        <f>C75*(E75-D75)</f>
        <v>-1061.9999999999998</v>
      </c>
      <c r="G75" s="39">
        <f>D75*C75</f>
        <v>13254</v>
      </c>
      <c r="H75" s="175">
        <f>(E75-D75)/D75</f>
        <v>-8.0126754187415106E-2</v>
      </c>
      <c r="I75" s="39"/>
      <c r="J75" s="39"/>
      <c r="K75" s="39"/>
      <c r="L75" s="39"/>
    </row>
    <row r="76" spans="1:12" x14ac:dyDescent="0.25">
      <c r="A76" s="4">
        <v>300</v>
      </c>
      <c r="B76" s="161">
        <v>43802</v>
      </c>
      <c r="C76" s="7">
        <v>300</v>
      </c>
      <c r="D76" s="43">
        <v>43.715000000000003</v>
      </c>
      <c r="E76" s="39">
        <v>39.5</v>
      </c>
      <c r="F76" s="39">
        <f>C76*(E76-D76)</f>
        <v>-1264.5000000000009</v>
      </c>
      <c r="G76" s="39">
        <f>D76*C76</f>
        <v>13114.500000000002</v>
      </c>
      <c r="H76" s="175">
        <f>(E76-D76)/D76</f>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4">
        <v>400</v>
      </c>
      <c r="D2" s="3">
        <v>25.35</v>
      </c>
      <c r="E2" s="3">
        <v>0</v>
      </c>
      <c r="F2" s="3">
        <f t="shared" ref="F2:F11" si="0">C2*D2+E2</f>
        <v>10140</v>
      </c>
      <c r="G2" s="397">
        <v>43706</v>
      </c>
      <c r="H2" s="7">
        <v>100</v>
      </c>
      <c r="I2" s="43">
        <v>21.98</v>
      </c>
      <c r="J2" s="43">
        <v>0.05</v>
      </c>
      <c r="K2" s="43">
        <f t="shared" ref="K2:K10" si="1">H2*I2-J2</f>
        <v>2197.9499999999998</v>
      </c>
      <c r="L2" s="69">
        <v>43642</v>
      </c>
      <c r="M2" s="43">
        <v>36.909999999999997</v>
      </c>
      <c r="O2" s="11" t="s">
        <v>57</v>
      </c>
      <c r="Q2">
        <f>C18-H18</f>
        <v>400</v>
      </c>
      <c r="T2" s="1"/>
    </row>
    <row r="3" spans="1:21" x14ac:dyDescent="0.25">
      <c r="A3" s="22" t="s">
        <v>71</v>
      </c>
      <c r="B3" s="743">
        <v>43663</v>
      </c>
      <c r="C3" s="7">
        <v>100</v>
      </c>
      <c r="D3" s="43">
        <v>24.7</v>
      </c>
      <c r="E3" s="43">
        <v>0</v>
      </c>
      <c r="F3" s="43">
        <f t="shared" si="0"/>
        <v>2470</v>
      </c>
      <c r="G3" s="397">
        <v>43713</v>
      </c>
      <c r="H3" s="77">
        <v>100</v>
      </c>
      <c r="I3" s="43">
        <v>22.48</v>
      </c>
      <c r="J3" s="43">
        <v>0.05</v>
      </c>
      <c r="K3" s="43">
        <f t="shared" si="1"/>
        <v>2247.9499999999998</v>
      </c>
      <c r="L3" s="69">
        <v>43733</v>
      </c>
      <c r="M3" s="43">
        <v>33.03</v>
      </c>
      <c r="O3" s="11" t="s">
        <v>58</v>
      </c>
      <c r="Q3" s="174">
        <f>IF(Q2=0, Q4, (F18-K18-M18)/Q2)</f>
        <v>22.521475000000006</v>
      </c>
      <c r="T3" s="1"/>
    </row>
    <row r="4" spans="1:21" x14ac:dyDescent="0.25">
      <c r="B4" s="397">
        <v>43678</v>
      </c>
      <c r="C4" s="7">
        <v>200</v>
      </c>
      <c r="D4" s="43">
        <v>23.18</v>
      </c>
      <c r="E4" s="43">
        <v>0</v>
      </c>
      <c r="F4" s="43">
        <f t="shared" si="0"/>
        <v>4636</v>
      </c>
      <c r="G4" s="397">
        <v>43718</v>
      </c>
      <c r="H4" s="77">
        <v>200</v>
      </c>
      <c r="I4" s="43">
        <v>23.88</v>
      </c>
      <c r="J4" s="43">
        <v>0.1</v>
      </c>
      <c r="K4" s="43">
        <f t="shared" si="1"/>
        <v>4775.8999999999996</v>
      </c>
      <c r="L4" s="69">
        <v>43825</v>
      </c>
      <c r="M4" s="43">
        <v>50</v>
      </c>
      <c r="O4" s="11" t="s">
        <v>66</v>
      </c>
      <c r="Q4" s="53">
        <v>23.79</v>
      </c>
      <c r="R4" s="416">
        <v>-5.1999999999999998E-3</v>
      </c>
      <c r="T4" s="679"/>
      <c r="U4" s="30"/>
    </row>
    <row r="5" spans="1:21" x14ac:dyDescent="0.25">
      <c r="B5" s="397">
        <v>43700</v>
      </c>
      <c r="C5" s="7">
        <v>100</v>
      </c>
      <c r="D5" s="43">
        <v>20.88</v>
      </c>
      <c r="E5" s="43">
        <v>0</v>
      </c>
      <c r="F5" s="43">
        <f t="shared" si="0"/>
        <v>2088</v>
      </c>
      <c r="G5" s="397">
        <v>43718</v>
      </c>
      <c r="H5" s="77">
        <v>100</v>
      </c>
      <c r="I5" s="43">
        <v>24.33</v>
      </c>
      <c r="J5" s="43">
        <v>0.05</v>
      </c>
      <c r="K5" s="43">
        <f t="shared" si="1"/>
        <v>2432.9499999999998</v>
      </c>
      <c r="L5" s="4"/>
      <c r="M5" s="4"/>
      <c r="O5" s="11" t="s">
        <v>67</v>
      </c>
      <c r="Q5" s="3">
        <f>Q4*Q2</f>
        <v>9516</v>
      </c>
    </row>
    <row r="6" spans="1:21" x14ac:dyDescent="0.25">
      <c r="B6" s="397">
        <v>43711</v>
      </c>
      <c r="C6" s="7">
        <v>100</v>
      </c>
      <c r="D6" s="43">
        <v>20.85</v>
      </c>
      <c r="E6" s="43">
        <v>0</v>
      </c>
      <c r="F6" s="43">
        <f t="shared" si="0"/>
        <v>2085</v>
      </c>
      <c r="G6" s="397">
        <v>43749</v>
      </c>
      <c r="H6" s="77">
        <v>100</v>
      </c>
      <c r="I6" s="43">
        <v>21.4</v>
      </c>
      <c r="J6" s="43">
        <v>0.04</v>
      </c>
      <c r="K6" s="43">
        <f t="shared" si="1"/>
        <v>2139.96</v>
      </c>
      <c r="L6" s="4"/>
      <c r="M6" s="4"/>
      <c r="O6" s="11" t="s">
        <v>64</v>
      </c>
      <c r="Q6" s="2">
        <f>Q3*Q2</f>
        <v>9008.590000000002</v>
      </c>
    </row>
    <row r="7" spans="1:21" x14ac:dyDescent="0.25">
      <c r="B7" s="397">
        <v>43734</v>
      </c>
      <c r="C7" s="7">
        <v>200</v>
      </c>
      <c r="D7" s="43">
        <v>22.41</v>
      </c>
      <c r="E7" s="43">
        <v>0</v>
      </c>
      <c r="F7" s="43">
        <f t="shared" si="0"/>
        <v>4482</v>
      </c>
      <c r="G7" s="397">
        <v>43774</v>
      </c>
      <c r="H7" s="77">
        <v>100</v>
      </c>
      <c r="I7" s="43">
        <v>23.47</v>
      </c>
      <c r="J7" s="43">
        <v>0.05</v>
      </c>
      <c r="K7" s="43">
        <f t="shared" si="1"/>
        <v>2346.9499999999998</v>
      </c>
      <c r="L7" s="4"/>
      <c r="M7" s="4"/>
      <c r="O7" s="11" t="s">
        <v>175</v>
      </c>
      <c r="Q7" s="2">
        <f>Q10+Q8</f>
        <v>507.40999999999622</v>
      </c>
      <c r="R7">
        <v>400</v>
      </c>
      <c r="T7" s="1"/>
    </row>
    <row r="8" spans="1:21" x14ac:dyDescent="0.25">
      <c r="B8" s="398">
        <v>43739</v>
      </c>
      <c r="C8" s="7">
        <v>100</v>
      </c>
      <c r="D8" s="43">
        <v>21.68</v>
      </c>
      <c r="E8" s="43">
        <v>0</v>
      </c>
      <c r="F8" s="43">
        <f t="shared" si="0"/>
        <v>2168</v>
      </c>
      <c r="G8" s="397">
        <v>43807</v>
      </c>
      <c r="H8" s="77">
        <v>100</v>
      </c>
      <c r="I8" s="43">
        <v>21.18</v>
      </c>
      <c r="J8" s="43">
        <v>0.04</v>
      </c>
      <c r="K8" s="43">
        <f t="shared" si="1"/>
        <v>2117.96</v>
      </c>
      <c r="L8" s="4"/>
      <c r="M8" s="4"/>
      <c r="O8" s="11" t="s">
        <v>177</v>
      </c>
      <c r="P8" s="33"/>
      <c r="Q8" s="2">
        <f>K18+M18-F18+Q2*Q4</f>
        <v>507.40999999999622</v>
      </c>
    </row>
    <row r="9" spans="1:21" x14ac:dyDescent="0.25">
      <c r="B9" s="398">
        <v>43746</v>
      </c>
      <c r="C9" s="7">
        <v>100</v>
      </c>
      <c r="D9" s="43">
        <v>20.38</v>
      </c>
      <c r="E9" s="43">
        <v>0</v>
      </c>
      <c r="F9" s="43">
        <f t="shared" si="0"/>
        <v>2038</v>
      </c>
      <c r="G9" s="397">
        <v>43817</v>
      </c>
      <c r="H9" s="77">
        <v>200</v>
      </c>
      <c r="I9" s="43">
        <v>23.27</v>
      </c>
      <c r="J9" s="43">
        <v>0.1</v>
      </c>
      <c r="K9" s="43">
        <f t="shared" si="1"/>
        <v>4653.8999999999996</v>
      </c>
      <c r="L9" s="4"/>
      <c r="M9" s="4"/>
      <c r="O9" s="11" t="s">
        <v>202</v>
      </c>
      <c r="Q9" s="131">
        <f>IF(Q2=0, 0, Q8/Q6)</f>
        <v>5.6325129681781071E-2</v>
      </c>
      <c r="T9" s="153"/>
    </row>
    <row r="10" spans="1:21" x14ac:dyDescent="0.25">
      <c r="B10" s="398">
        <v>43775</v>
      </c>
      <c r="C10" s="7">
        <v>100</v>
      </c>
      <c r="D10" s="43">
        <v>22.28</v>
      </c>
      <c r="E10" s="43">
        <v>0</v>
      </c>
      <c r="F10" s="43">
        <f t="shared" si="0"/>
        <v>2228</v>
      </c>
      <c r="G10" s="397">
        <v>43822</v>
      </c>
      <c r="H10" s="77">
        <v>100</v>
      </c>
      <c r="I10" s="43">
        <v>23.68</v>
      </c>
      <c r="J10" s="43">
        <v>0.05</v>
      </c>
      <c r="K10" s="43">
        <f t="shared" si="1"/>
        <v>2367.9499999999998</v>
      </c>
      <c r="L10" s="4"/>
      <c r="M10" s="4"/>
      <c r="O10" s="11" t="s">
        <v>201</v>
      </c>
      <c r="P10" s="33"/>
      <c r="Q10" s="2">
        <f>M66</f>
        <v>0</v>
      </c>
      <c r="T10" s="1"/>
    </row>
    <row r="11" spans="1:21" x14ac:dyDescent="0.25">
      <c r="B11" s="398">
        <v>43795</v>
      </c>
      <c r="C11" s="7">
        <v>100</v>
      </c>
      <c r="D11" s="43">
        <v>20.75</v>
      </c>
      <c r="E11" s="43">
        <v>0</v>
      </c>
      <c r="F11" s="43">
        <f t="shared" si="0"/>
        <v>2075</v>
      </c>
      <c r="G11" s="398"/>
      <c r="H11" s="158"/>
      <c r="I11" s="3"/>
      <c r="J11" s="3"/>
      <c r="K11" s="3"/>
      <c r="L11" s="4"/>
      <c r="M11" s="4"/>
      <c r="O11" s="11" t="s">
        <v>173</v>
      </c>
      <c r="P11" s="33"/>
      <c r="Q11" s="131"/>
    </row>
    <row r="12" spans="1:21" x14ac:dyDescent="0.25">
      <c r="B12" s="29"/>
      <c r="G12" s="29"/>
      <c r="H12" s="67"/>
      <c r="O12" s="11" t="s">
        <v>875</v>
      </c>
      <c r="Q12" s="1"/>
    </row>
    <row r="13" spans="1:21" x14ac:dyDescent="0.25">
      <c r="B13" s="29"/>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5" t="s">
        <v>78</v>
      </c>
      <c r="P16" s="885"/>
    </row>
    <row r="17" spans="1:16" ht="15.75" thickTop="1" x14ac:dyDescent="0.25">
      <c r="B17" s="29"/>
      <c r="G17" s="29"/>
      <c r="O17" s="78">
        <v>1.1000000000000001</v>
      </c>
      <c r="P17" s="78">
        <f>O17*$Q$4</f>
        <v>26.169</v>
      </c>
    </row>
    <row r="18" spans="1:16" x14ac:dyDescent="0.25">
      <c r="A18" s="31" t="s">
        <v>81</v>
      </c>
      <c r="B18" s="14"/>
      <c r="C18" s="14">
        <f>SUM(C2:C11)</f>
        <v>1500</v>
      </c>
      <c r="D18" s="18"/>
      <c r="E18" s="18"/>
      <c r="F18" s="18">
        <f>SUM(F2:F11)</f>
        <v>34410</v>
      </c>
      <c r="G18" s="14"/>
      <c r="H18" s="68">
        <f>SUM(H2:H10)</f>
        <v>1100</v>
      </c>
      <c r="I18" s="18"/>
      <c r="J18" s="18"/>
      <c r="K18" s="18">
        <f>SUM(K2:K10)</f>
        <v>25281.469999999998</v>
      </c>
      <c r="L18" s="14"/>
      <c r="M18" s="18">
        <f>SUM(M2:M10)</f>
        <v>119.94</v>
      </c>
      <c r="O18" s="78">
        <v>1.0900000000000001</v>
      </c>
      <c r="P18" s="78">
        <f t="shared" ref="P18:P37" si="2">O18*$Q$4</f>
        <v>25.931100000000001</v>
      </c>
    </row>
    <row r="19" spans="1:16" ht="15.75" thickBot="1" x14ac:dyDescent="0.3">
      <c r="A19" s="273" t="s">
        <v>189</v>
      </c>
      <c r="B19" s="274"/>
      <c r="C19" s="275">
        <f>SumByColor($A$19,C2:C17)</f>
        <v>1100</v>
      </c>
      <c r="D19" s="275"/>
      <c r="E19" s="275"/>
      <c r="F19" s="276">
        <f>SumByColor($A$19,F2:F17)</f>
        <v>24270</v>
      </c>
      <c r="G19" s="275"/>
      <c r="H19" s="275">
        <f>SumByColor($A$19,H2:H17)</f>
        <v>1100</v>
      </c>
      <c r="I19" s="275"/>
      <c r="J19" s="275"/>
      <c r="K19" s="276">
        <f>SumByColor($A$19,K2:K17)</f>
        <v>25282</v>
      </c>
      <c r="L19" s="275"/>
      <c r="M19" s="276">
        <f>SumByColor($A$19,M2:M17)</f>
        <v>120</v>
      </c>
      <c r="O19" s="78">
        <v>1.08</v>
      </c>
      <c r="P19" s="78">
        <f t="shared" si="2"/>
        <v>25.693200000000001</v>
      </c>
    </row>
    <row r="20" spans="1:16" x14ac:dyDescent="0.25">
      <c r="O20" s="78">
        <v>1.07</v>
      </c>
      <c r="P20" s="78">
        <f t="shared" si="2"/>
        <v>25.455300000000001</v>
      </c>
    </row>
    <row r="21" spans="1:16" x14ac:dyDescent="0.25">
      <c r="O21" s="78">
        <v>1.06</v>
      </c>
      <c r="P21" s="78">
        <f t="shared" si="2"/>
        <v>25.217400000000001</v>
      </c>
    </row>
    <row r="22" spans="1:16" x14ac:dyDescent="0.25">
      <c r="O22" s="78">
        <v>1.05</v>
      </c>
      <c r="P22" s="78">
        <f t="shared" si="2"/>
        <v>24.979500000000002</v>
      </c>
    </row>
    <row r="23" spans="1:16" x14ac:dyDescent="0.25">
      <c r="O23" s="78">
        <v>1.04</v>
      </c>
      <c r="P23" s="78">
        <f t="shared" si="2"/>
        <v>24.741599999999998</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24.503699999999998</v>
      </c>
    </row>
    <row r="25" spans="1:16" x14ac:dyDescent="0.25">
      <c r="B25" s="161">
        <v>43642</v>
      </c>
      <c r="C25" s="10">
        <v>400</v>
      </c>
      <c r="D25" s="39">
        <v>25.2577</v>
      </c>
      <c r="E25" s="39">
        <v>26.84</v>
      </c>
      <c r="F25" s="39">
        <f t="shared" ref="F25:F48"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24.265799999999999</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24.027899999999999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23.79</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23.552099999999999</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23.3142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23.0763</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22.8384</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22.600499999999997</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22.362599999999997</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22.124700000000001</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21.886800000000001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21.648900000000001</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21.411000000000001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D43*C43</f>
        <v>16121</v>
      </c>
      <c r="H43" s="175">
        <f>F43/G43</f>
        <v>-3.3868866695614466E-2</v>
      </c>
      <c r="I43" s="39"/>
      <c r="J43" s="39">
        <f>F43</f>
        <v>-546.0000000000008</v>
      </c>
      <c r="K43" s="39"/>
      <c r="L43" s="39"/>
      <c r="Q43" s="2"/>
    </row>
    <row r="44" spans="1:17" x14ac:dyDescent="0.25">
      <c r="B44" s="161">
        <v>43795</v>
      </c>
      <c r="C44" s="348">
        <v>800</v>
      </c>
      <c r="D44" s="739">
        <v>22.748000000000001</v>
      </c>
      <c r="E44" s="39">
        <v>20.75</v>
      </c>
      <c r="F44" s="39">
        <f t="shared" si="3"/>
        <v>-1598.400000000001</v>
      </c>
      <c r="G44" s="39">
        <f>D44*C44</f>
        <v>18198.400000000001</v>
      </c>
      <c r="H44" s="175">
        <f>F44/G44</f>
        <v>-8.7831897309653642E-2</v>
      </c>
      <c r="I44" s="39"/>
      <c r="J44" s="39">
        <f>F44</f>
        <v>-1598.400000000001</v>
      </c>
      <c r="K44" s="39"/>
      <c r="L44" s="39"/>
      <c r="Q44" s="2"/>
    </row>
    <row r="45" spans="1:17" x14ac:dyDescent="0.25">
      <c r="A45">
        <v>600</v>
      </c>
      <c r="B45" s="161">
        <v>43807</v>
      </c>
      <c r="C45" s="10">
        <v>700</v>
      </c>
      <c r="D45" s="39">
        <v>22.972100000000001</v>
      </c>
      <c r="E45" s="39">
        <v>21.23</v>
      </c>
      <c r="F45" s="39">
        <f t="shared" si="3"/>
        <v>-1219.4700000000005</v>
      </c>
      <c r="G45" s="39">
        <f>D45*C45</f>
        <v>16080.470000000001</v>
      </c>
      <c r="H45" s="175">
        <f>F45/G45</f>
        <v>-7.5835469983153506E-2</v>
      </c>
      <c r="I45" s="39"/>
      <c r="J45" s="39">
        <f>F45</f>
        <v>-1219.4700000000005</v>
      </c>
      <c r="K45" s="39"/>
      <c r="L45" s="39"/>
      <c r="Q45" s="2"/>
    </row>
    <row r="46" spans="1:17" x14ac:dyDescent="0.25">
      <c r="A46">
        <v>400</v>
      </c>
      <c r="B46" s="161">
        <v>43817</v>
      </c>
      <c r="C46" s="7">
        <v>500</v>
      </c>
      <c r="D46" s="43">
        <v>22.853000000000002</v>
      </c>
      <c r="E46" s="39">
        <v>23.27</v>
      </c>
      <c r="F46" s="39">
        <f t="shared" si="3"/>
        <v>208.49999999999903</v>
      </c>
      <c r="G46" s="39">
        <f>D46*C46</f>
        <v>11426.5</v>
      </c>
      <c r="H46" s="175">
        <f>F46/G46</f>
        <v>1.8247057279131756E-2</v>
      </c>
      <c r="I46" s="39"/>
      <c r="J46" s="39">
        <f>F46</f>
        <v>208.49999999999903</v>
      </c>
      <c r="K46" s="39"/>
      <c r="L46" s="39"/>
      <c r="Q46" s="2"/>
    </row>
    <row r="47" spans="1:17" x14ac:dyDescent="0.25">
      <c r="B47" s="161">
        <v>43822</v>
      </c>
      <c r="C47" s="10">
        <v>400</v>
      </c>
      <c r="D47" s="39">
        <v>22.646999999999998</v>
      </c>
      <c r="E47" s="39">
        <v>23.72</v>
      </c>
      <c r="F47" s="39">
        <f t="shared" si="3"/>
        <v>429.20000000000016</v>
      </c>
      <c r="G47" s="39">
        <f>D47*C47</f>
        <v>9058.7999999999993</v>
      </c>
      <c r="H47" s="175">
        <f>F47/G47</f>
        <v>4.7379343842451557E-2</v>
      </c>
      <c r="I47" s="39"/>
      <c r="J47" s="39">
        <f>F47</f>
        <v>429.20000000000016</v>
      </c>
      <c r="K47" s="39"/>
      <c r="L47" s="39"/>
      <c r="Q47" s="2"/>
    </row>
    <row r="48" spans="1:17" x14ac:dyDescent="0.25">
      <c r="B48" s="161">
        <v>43825</v>
      </c>
      <c r="C48" s="10">
        <v>400</v>
      </c>
      <c r="D48" s="39">
        <v>22.5215</v>
      </c>
      <c r="E48" s="39">
        <v>23.79</v>
      </c>
      <c r="F48" s="39">
        <f t="shared" si="3"/>
        <v>507.39999999999981</v>
      </c>
      <c r="G48" s="39">
        <f>D48*C48</f>
        <v>9008.6</v>
      </c>
      <c r="H48" s="175">
        <f>F48/G48</f>
        <v>5.6323957107652665E-2</v>
      </c>
      <c r="I48" s="39"/>
      <c r="J48" s="39">
        <f>F48</f>
        <v>507.39999999999981</v>
      </c>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5" t="s">
        <v>78</v>
      </c>
      <c r="P42" s="885"/>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5" t="s">
        <v>78</v>
      </c>
      <c r="P17" s="885"/>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7">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7"/>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5" t="s">
        <v>78</v>
      </c>
      <c r="P41" s="885"/>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5" t="s">
        <v>78</v>
      </c>
      <c r="P45" s="885"/>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2019-12-27T03:59:28Z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