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9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PN" sheetId="7" state="hidden" r:id="rId24"/>
    <sheet name="EW" sheetId="72" state="hidden" r:id="rId25"/>
    <sheet name="NKE" sheetId="50" r:id="rId26"/>
    <sheet name="MOS" sheetId="58" state="hidden" r:id="rId27"/>
    <sheet name="VGK" sheetId="59" state="hidden" r:id="rId28"/>
    <sheet name="MU" sheetId="17" state="hidden" r:id="rId29"/>
    <sheet name="IP" sheetId="44" state="hidden" r:id="rId30"/>
    <sheet name="INTC" sheetId="13" state="hidden" r:id="rId31"/>
    <sheet name="HES" sheetId="10" state="hidden" r:id="rId32"/>
    <sheet name="UNP" sheetId="20" state="hidden" r:id="rId33"/>
    <sheet name="NCLH" sheetId="67" state="hidden" r:id="rId34"/>
    <sheet name="SPY" sheetId="47" state="hidden" r:id="rId35"/>
    <sheet name="SWKS" sheetId="41" state="hidden" r:id="rId36"/>
    <sheet name="CNI" sheetId="42" state="hidden" r:id="rId37"/>
    <sheet name="WFC" sheetId="45" state="hidden" r:id="rId38"/>
    <sheet name="AA" sheetId="3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8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6">CNI!$W$1:$AC$69</definedName>
    <definedName name="hp?s_CPN_Historical_Prices" localSheetId="23">CPN!$W$1:$AC$68</definedName>
    <definedName name="hp?s_cvs" localSheetId="17">CVS!$W$1:$AC$69</definedName>
    <definedName name="hp?s_DAL" localSheetId="48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4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1">HES!$W$1:$AC$69</definedName>
    <definedName name="hp?s_INTC_Historical_Prices" localSheetId="30">INTC!$W$1:$AC$69</definedName>
    <definedName name="hp?s_IP" localSheetId="29">IP!$W$1:$AC$69</definedName>
    <definedName name="hp?s_jnj" localSheetId="21">JNJ!$W$1:$AC$69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6">MOS!$W$1:$AC$69</definedName>
    <definedName name="hp?s_MYL" localSheetId="4">MYL!$W$1:$AC$68</definedName>
    <definedName name="hp?s_nclh" localSheetId="33">NCLH!$W$1:$AC$68</definedName>
    <definedName name="hp?s_nke" localSheetId="25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4">SPY!$W$1:$AC$69</definedName>
    <definedName name="hp?s_SWKS" localSheetId="35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2">UNP!$W$1:$AC$69</definedName>
    <definedName name="hp?s_UTX" localSheetId="58">UTX!$W$1:$AC$69</definedName>
    <definedName name="hp?s_vgk" localSheetId="27">VGK!$W$1:$AC$69</definedName>
    <definedName name="hp?s_WFC" localSheetId="37">WFC!$W$1:$AC$69</definedName>
    <definedName name="hp?s_WWD" localSheetId="53">WWD!$W$1:$AC$69</definedName>
    <definedName name="PL" localSheetId="38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4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6">#REF!</definedName>
    <definedName name="PL" localSheetId="4">#REF!</definedName>
    <definedName name="PL" localSheetId="33">NCLH!$Q$7</definedName>
    <definedName name="PL" localSheetId="25">#REF!</definedName>
    <definedName name="PL" localSheetId="9">PINC!$Q$7</definedName>
    <definedName name="PL" localSheetId="34">SPY!$Q$7</definedName>
    <definedName name="PL" localSheetId="35">SWKS!$Q$7</definedName>
    <definedName name="PL" localSheetId="40">#REF!</definedName>
    <definedName name="PL" localSheetId="46">#REF!</definedName>
    <definedName name="PL" localSheetId="27">#REF!</definedName>
    <definedName name="PL" localSheetId="37">WFC!$Q$7</definedName>
    <definedName name="q?s_aa_ql_1" localSheetId="38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6">CNI!$T$43:$U$58</definedName>
    <definedName name="q?s_CPN" localSheetId="23">CPN!$T$43:$U$58</definedName>
    <definedName name="q?s_cvs" localSheetId="17">CVS!$T$43:$U$58</definedName>
    <definedName name="q?s_DAL" localSheetId="48">DAL!$T$43:$U$58</definedName>
    <definedName name="q?s_dg" localSheetId="22">AAP!$T$43:$U$58</definedName>
    <definedName name="q?s_dg" localSheetId="8">DG!$T$43:$U$58</definedName>
    <definedName name="q?s_DIS" localSheetId="50">DIS!$T$43:$U$58</definedName>
    <definedName name="q?s_ew" localSheetId="24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1">HES!$T$43:$U$58</definedName>
    <definedName name="q?s_INTC" localSheetId="30">INTC!$T$43:$U$58</definedName>
    <definedName name="q?s_IP" localSheetId="29">IP!$T$43:$U$58</definedName>
    <definedName name="q?s_JNJ" localSheetId="21">JNJ!$T$43:$U$58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6">MOS!$T$43:$U$58</definedName>
    <definedName name="q?s_MU" localSheetId="28">MU!#REF!</definedName>
    <definedName name="q?s_MYL" localSheetId="4">MYL!$T$43:$U$58</definedName>
    <definedName name="q?s_nclh" localSheetId="33">NCLH!$T$40:$U$55</definedName>
    <definedName name="q?s_NKE" localSheetId="25">NKE!$T$43:$U$58</definedName>
    <definedName name="q?s_nsc" localSheetId="44">NSC!$T$43:$U$58</definedName>
    <definedName name="q?s_NSC" localSheetId="32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4">SPY!$T$40:$U$53</definedName>
    <definedName name="q?s_SWKS" localSheetId="35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7">VGK!$T$43:$U$56</definedName>
    <definedName name="q?s_WFC" localSheetId="37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39" i="38" l="1"/>
  <c r="E439" i="38"/>
  <c r="G439" i="38"/>
  <c r="H439" i="38"/>
  <c r="K439" i="38"/>
  <c r="L439" i="38"/>
  <c r="O439" i="38" s="1"/>
  <c r="P439" i="38" s="1"/>
  <c r="M439" i="38"/>
  <c r="T439" i="38" s="1"/>
  <c r="N439" i="38"/>
  <c r="R439" i="38"/>
  <c r="U439" i="38"/>
  <c r="N54" i="35"/>
  <c r="N56" i="35"/>
  <c r="N51" i="35"/>
  <c r="N52" i="35"/>
  <c r="N37" i="35"/>
  <c r="N8" i="35"/>
  <c r="N58" i="35"/>
  <c r="N6" i="35"/>
  <c r="N10" i="35"/>
  <c r="N33" i="35"/>
  <c r="N15" i="35"/>
  <c r="N32" i="35"/>
  <c r="N28" i="35"/>
  <c r="N53" i="35"/>
  <c r="N24" i="35"/>
  <c r="N46" i="35"/>
  <c r="N21" i="35"/>
  <c r="N42" i="35"/>
  <c r="N47" i="35"/>
  <c r="N13" i="35"/>
  <c r="N11" i="35"/>
  <c r="N18" i="35"/>
  <c r="N9" i="35"/>
  <c r="N30" i="35"/>
  <c r="N50" i="35"/>
  <c r="N49" i="35"/>
  <c r="N45" i="35"/>
  <c r="N55" i="35"/>
  <c r="N38" i="35"/>
  <c r="N39" i="35"/>
  <c r="N40" i="35"/>
  <c r="N12" i="35"/>
  <c r="N57" i="35"/>
  <c r="N7" i="35"/>
  <c r="N17" i="35"/>
  <c r="N34" i="35"/>
  <c r="N4" i="35"/>
  <c r="N16" i="35"/>
  <c r="N41" i="35"/>
  <c r="N35" i="35"/>
  <c r="N3" i="35"/>
  <c r="N2" i="35"/>
  <c r="N31" i="35"/>
  <c r="N23" i="35"/>
  <c r="N20" i="35"/>
  <c r="N27" i="35"/>
  <c r="N29" i="35"/>
  <c r="N43" i="35"/>
  <c r="N22" i="35"/>
  <c r="N36" i="35"/>
  <c r="N48" i="35"/>
  <c r="N14" i="35"/>
  <c r="N25" i="35"/>
  <c r="N19" i="35"/>
  <c r="N5" i="35"/>
  <c r="N44" i="35"/>
  <c r="N26" i="35"/>
  <c r="V439" i="38" l="1"/>
  <c r="W439" i="38" s="1"/>
  <c r="D438" i="38"/>
  <c r="E438" i="38"/>
  <c r="G438" i="38"/>
  <c r="H438" i="38"/>
  <c r="K438" i="38"/>
  <c r="L438" i="38"/>
  <c r="O438" i="38" s="1"/>
  <c r="P438" i="38" s="1"/>
  <c r="M438" i="38"/>
  <c r="T438" i="38" s="1"/>
  <c r="N438" i="38"/>
  <c r="R438" i="38"/>
  <c r="U438" i="38"/>
  <c r="F46" i="57"/>
  <c r="G46" i="57"/>
  <c r="H46" i="57"/>
  <c r="K5" i="57"/>
  <c r="V438" i="38" l="1"/>
  <c r="W438" i="38" s="1"/>
  <c r="L429" i="38"/>
  <c r="L430" i="38"/>
  <c r="L431" i="38"/>
  <c r="L432" i="38"/>
  <c r="L433" i="38"/>
  <c r="L434" i="38"/>
  <c r="L435" i="38"/>
  <c r="L436" i="38"/>
  <c r="G429" i="38"/>
  <c r="G430" i="38"/>
  <c r="G431" i="38"/>
  <c r="G432" i="38"/>
  <c r="G433" i="38"/>
  <c r="G434" i="38"/>
  <c r="G435" i="38"/>
  <c r="G436" i="38"/>
  <c r="G437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M436" i="38"/>
  <c r="T436" i="38" s="1"/>
  <c r="R436" i="38"/>
  <c r="U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Q2" i="77" s="1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U437" i="38"/>
  <c r="E435" i="38"/>
  <c r="H435" i="38"/>
  <c r="K435" i="38"/>
  <c r="M435" i="38"/>
  <c r="T435" i="38" s="1"/>
  <c r="R435" i="38"/>
  <c r="U435" i="38"/>
  <c r="C85" i="77"/>
  <c r="C19" i="77"/>
  <c r="K19" i="77"/>
  <c r="H19" i="77"/>
  <c r="F19" i="77"/>
  <c r="M19" i="77"/>
  <c r="M85" i="77"/>
  <c r="K85" i="77"/>
  <c r="H85" i="77"/>
  <c r="F85" i="77"/>
  <c r="N436" i="38" l="1"/>
  <c r="O435" i="38"/>
  <c r="V437" i="38"/>
  <c r="W437" i="38" s="1"/>
  <c r="O436" i="38"/>
  <c r="V436" i="38"/>
  <c r="W436" i="38" s="1"/>
  <c r="M66" i="77"/>
  <c r="Q10" i="77" s="1"/>
  <c r="Q3" i="77"/>
  <c r="Q6" i="77" s="1"/>
  <c r="Q5" i="77"/>
  <c r="Q8" i="77"/>
  <c r="V435" i="38"/>
  <c r="N435" i="38"/>
  <c r="E434" i="38"/>
  <c r="H434" i="38"/>
  <c r="K434" i="38"/>
  <c r="O434" i="38"/>
  <c r="M434" i="38"/>
  <c r="T434" i="38" s="1"/>
  <c r="R434" i="38"/>
  <c r="U434" i="38"/>
  <c r="F37" i="25"/>
  <c r="F36" i="25"/>
  <c r="F10" i="61"/>
  <c r="W435" i="38" l="1"/>
  <c r="Q9" i="77"/>
  <c r="Q7" i="77"/>
  <c r="V434" i="38"/>
  <c r="N434" i="38"/>
  <c r="F34" i="64"/>
  <c r="H34" i="64"/>
  <c r="G34" i="64"/>
  <c r="K34" i="64" s="1"/>
  <c r="L34" i="64" s="1"/>
  <c r="T283" i="1"/>
  <c r="F45" i="57"/>
  <c r="G45" i="57"/>
  <c r="H45" i="57"/>
  <c r="F42" i="61"/>
  <c r="G42" i="61"/>
  <c r="H42" i="61"/>
  <c r="E433" i="38"/>
  <c r="H433" i="38"/>
  <c r="K433" i="38"/>
  <c r="O433" i="38" s="1"/>
  <c r="M433" i="38"/>
  <c r="N433" i="38" s="1"/>
  <c r="R433" i="38"/>
  <c r="W434" i="38" l="1"/>
  <c r="T433" i="38"/>
  <c r="F40" i="45"/>
  <c r="H40" i="45"/>
  <c r="G40" i="45"/>
  <c r="K40" i="45" s="1"/>
  <c r="F5" i="45"/>
  <c r="O432" i="38"/>
  <c r="G426" i="38"/>
  <c r="G427" i="38"/>
  <c r="G428" i="38"/>
  <c r="E432" i="38"/>
  <c r="H432" i="38"/>
  <c r="K432" i="38"/>
  <c r="M432" i="38"/>
  <c r="T432" i="38" s="1"/>
  <c r="N432" i="38"/>
  <c r="R432" i="38"/>
  <c r="E431" i="38" l="1"/>
  <c r="H431" i="38"/>
  <c r="K431" i="38"/>
  <c r="M431" i="38"/>
  <c r="T431" i="38" s="1"/>
  <c r="R431" i="38"/>
  <c r="N431" i="38" l="1"/>
  <c r="O431" i="38"/>
  <c r="D430" i="38"/>
  <c r="E430" i="38"/>
  <c r="H430" i="38"/>
  <c r="K430" i="38"/>
  <c r="O430" i="38" s="1"/>
  <c r="M430" i="38"/>
  <c r="T430" i="38" s="1"/>
  <c r="N430" i="38"/>
  <c r="R430" i="38"/>
  <c r="P434" i="38" l="1"/>
  <c r="P435" i="38"/>
  <c r="P437" i="38"/>
  <c r="P436" i="38"/>
  <c r="D429" i="38"/>
  <c r="E429" i="38"/>
  <c r="H429" i="38"/>
  <c r="K429" i="38"/>
  <c r="O429" i="38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K8" i="17"/>
  <c r="F15" i="57"/>
  <c r="C18" i="57"/>
  <c r="F5" i="64"/>
  <c r="N428" i="38" l="1"/>
  <c r="D427" i="38"/>
  <c r="E427" i="38"/>
  <c r="H427" i="38"/>
  <c r="K427" i="38"/>
  <c r="L427" i="38" s="1"/>
  <c r="O427" i="38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T426" i="38"/>
  <c r="O426" i="38"/>
  <c r="E425" i="38"/>
  <c r="H425" i="38"/>
  <c r="K425" i="38"/>
  <c r="L425" i="38" s="1"/>
  <c r="O425" i="38"/>
  <c r="M425" i="38"/>
  <c r="T425" i="38" s="1"/>
  <c r="R425" i="38"/>
  <c r="K33" i="64"/>
  <c r="L33" i="64" s="1"/>
  <c r="F33" i="64"/>
  <c r="H33" i="64"/>
  <c r="G33" i="64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F62" i="17"/>
  <c r="H62" i="17"/>
  <c r="G62" i="17"/>
  <c r="L62" i="17" s="1"/>
  <c r="K7" i="17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C18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H77" i="69"/>
  <c r="F77" i="69"/>
  <c r="C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M19" i="76"/>
  <c r="H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K93" i="68"/>
  <c r="H93" i="68"/>
  <c r="C93" i="68"/>
  <c r="M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13" i="25"/>
  <c r="C613" i="25"/>
  <c r="K613" i="25"/>
  <c r="H613" i="25"/>
  <c r="M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83" i="25" l="1"/>
  <c r="L82" i="25"/>
  <c r="L80" i="25"/>
  <c r="L81" i="25"/>
  <c r="L79" i="25"/>
  <c r="L78" i="25"/>
  <c r="L77" i="25"/>
  <c r="L76" i="25"/>
  <c r="L75" i="25"/>
  <c r="L74" i="25"/>
  <c r="L73" i="25"/>
  <c r="L72" i="25"/>
  <c r="L71" i="25"/>
  <c r="L70" i="25"/>
  <c r="L68" i="25"/>
  <c r="L69" i="25"/>
  <c r="L67" i="25"/>
  <c r="L66" i="25"/>
  <c r="L65" i="25"/>
  <c r="L64" i="25"/>
  <c r="L63" i="25"/>
  <c r="L62" i="25"/>
  <c r="L61" i="25"/>
  <c r="L60" i="25"/>
  <c r="L59" i="25"/>
  <c r="L58" i="25"/>
  <c r="L57" i="25"/>
  <c r="L56" i="25"/>
  <c r="L362" i="38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4"/>
  <c r="F19" i="68"/>
  <c r="H19" i="58"/>
  <c r="M19" i="68"/>
  <c r="K67" i="60"/>
  <c r="K103" i="58"/>
  <c r="H86" i="53"/>
  <c r="H19" i="60"/>
  <c r="C75" i="41"/>
  <c r="F19" i="59"/>
  <c r="K19" i="75"/>
  <c r="C30" i="49"/>
  <c r="M19" i="55"/>
  <c r="C19" i="57"/>
  <c r="M19" i="64"/>
  <c r="K30" i="49"/>
  <c r="C111" i="54"/>
  <c r="H19" i="50"/>
  <c r="F19" i="45"/>
  <c r="C120" i="57"/>
  <c r="K77" i="70"/>
  <c r="C19" i="41"/>
  <c r="C19" i="45"/>
  <c r="C19" i="50"/>
  <c r="F90" i="72"/>
  <c r="F407" i="17"/>
  <c r="F19" i="54"/>
  <c r="C24" i="40"/>
  <c r="K19" i="63"/>
  <c r="K19" i="58"/>
  <c r="K19" i="55"/>
  <c r="F19" i="61"/>
  <c r="C19" i="61"/>
  <c r="C23" i="17"/>
  <c r="H19" i="64"/>
  <c r="K55" i="50"/>
  <c r="M111" i="54"/>
  <c r="F19" i="69"/>
  <c r="C148" i="45"/>
  <c r="M77" i="70"/>
  <c r="H19" i="45"/>
  <c r="H19" i="66"/>
  <c r="F86" i="53"/>
  <c r="C100" i="34"/>
  <c r="H77" i="70"/>
  <c r="M19" i="59"/>
  <c r="H29" i="51"/>
  <c r="K19" i="45"/>
  <c r="K19" i="73"/>
  <c r="F30" i="49"/>
  <c r="M19" i="34"/>
  <c r="H111" i="54"/>
  <c r="F19" i="73"/>
  <c r="M19" i="66"/>
  <c r="F120" i="57"/>
  <c r="M23" i="17"/>
  <c r="H23" i="17"/>
  <c r="C103" i="58"/>
  <c r="H156" i="49"/>
  <c r="F19" i="60"/>
  <c r="M19" i="60"/>
  <c r="F94" i="52"/>
  <c r="C65" i="63"/>
  <c r="H75" i="41"/>
  <c r="H19" i="71"/>
  <c r="F148" i="45"/>
  <c r="K19" i="68"/>
  <c r="M50" i="25"/>
  <c r="K19" i="34"/>
  <c r="M19" i="57"/>
  <c r="F84" i="61"/>
  <c r="C19" i="3"/>
  <c r="M19" i="53"/>
  <c r="C50" i="25"/>
  <c r="K90" i="72"/>
  <c r="M120" i="57"/>
  <c r="H148" i="45"/>
  <c r="C156" i="49"/>
  <c r="M19" i="52"/>
  <c r="C407" i="17"/>
  <c r="K32" i="31"/>
  <c r="H84" i="61"/>
  <c r="C19" i="62"/>
  <c r="H19" i="68"/>
  <c r="H32" i="31"/>
  <c r="C19" i="55"/>
  <c r="K72" i="59"/>
  <c r="C19" i="71"/>
  <c r="H19" i="72"/>
  <c r="C67" i="60"/>
  <c r="K19" i="52"/>
  <c r="H24" i="40"/>
  <c r="C19" i="59"/>
  <c r="K65" i="71"/>
  <c r="F119" i="7"/>
  <c r="F50" i="25"/>
  <c r="M156" i="49"/>
  <c r="C19" i="75"/>
  <c r="H120" i="57"/>
  <c r="H50" i="25"/>
  <c r="H19" i="3"/>
  <c r="K84" i="61"/>
  <c r="F65" i="71"/>
  <c r="F63" i="66"/>
  <c r="K19" i="66"/>
  <c r="K148" i="45"/>
  <c r="H407" i="17"/>
  <c r="F19" i="71"/>
  <c r="K19" i="59"/>
  <c r="M32" i="31"/>
  <c r="C19" i="72"/>
  <c r="F29" i="51"/>
  <c r="C90" i="72"/>
  <c r="C19" i="34"/>
  <c r="M30" i="49"/>
  <c r="H67" i="60"/>
  <c r="M19" i="61"/>
  <c r="H63" i="66"/>
  <c r="C19" i="54"/>
  <c r="H19" i="41"/>
  <c r="M19" i="71"/>
  <c r="M19" i="3"/>
  <c r="F19" i="75"/>
  <c r="F100" i="34"/>
  <c r="M19" i="58"/>
  <c r="M407" i="17"/>
  <c r="M19" i="69"/>
  <c r="C19" i="70"/>
  <c r="M29" i="51"/>
  <c r="H65" i="71"/>
  <c r="F77" i="70"/>
  <c r="M55" i="50"/>
  <c r="H19" i="54"/>
  <c r="C29" i="51"/>
  <c r="F19" i="58"/>
  <c r="K23" i="17"/>
  <c r="K19" i="62"/>
  <c r="C19" i="60"/>
  <c r="C77" i="70"/>
  <c r="F19" i="70"/>
  <c r="K19" i="70"/>
  <c r="C63" i="66"/>
  <c r="K407" i="17"/>
  <c r="M19" i="70"/>
  <c r="H19" i="53"/>
  <c r="M19" i="75"/>
  <c r="K100" i="34"/>
  <c r="C86" i="53"/>
  <c r="C19" i="66"/>
  <c r="C19" i="69"/>
  <c r="M19" i="50"/>
  <c r="F19" i="3"/>
  <c r="M103" i="58"/>
  <c r="F19" i="50"/>
  <c r="M67" i="60"/>
  <c r="M24" i="40"/>
  <c r="H103" i="58"/>
  <c r="K111" i="54"/>
  <c r="M86" i="53"/>
  <c r="K19" i="60"/>
  <c r="H19" i="75"/>
  <c r="K19" i="3"/>
  <c r="K63" i="66"/>
  <c r="K19" i="54"/>
  <c r="C55" i="50"/>
  <c r="H19" i="34"/>
  <c r="K50" i="25"/>
  <c r="F23" i="17"/>
  <c r="K19" i="50"/>
  <c r="K19" i="72"/>
  <c r="K19" i="53"/>
  <c r="K86" i="53"/>
  <c r="M63" i="66"/>
  <c r="F19" i="53"/>
  <c r="M90" i="72"/>
  <c r="F19" i="57"/>
  <c r="H19" i="63"/>
  <c r="C19" i="63"/>
  <c r="F103" i="58"/>
  <c r="F19" i="62"/>
  <c r="M148" i="45"/>
  <c r="F85" i="64"/>
  <c r="K75" i="41"/>
  <c r="H55" i="50"/>
  <c r="K120" i="57"/>
  <c r="C85" i="64"/>
  <c r="M94" i="52"/>
  <c r="M19" i="63"/>
  <c r="H30" i="49"/>
  <c r="K65" i="63"/>
  <c r="H100" i="34"/>
  <c r="H19" i="73"/>
  <c r="C72" i="59"/>
  <c r="H19" i="55"/>
  <c r="C19" i="53"/>
  <c r="K19" i="71"/>
  <c r="K19" i="69"/>
  <c r="F19" i="63"/>
  <c r="C19" i="68"/>
  <c r="F19" i="66"/>
  <c r="F111" i="54"/>
  <c r="K119" i="7"/>
  <c r="H19" i="70"/>
  <c r="H119" i="7"/>
  <c r="H19" i="59"/>
  <c r="M19" i="45"/>
  <c r="K29" i="51"/>
  <c r="H94" i="52"/>
  <c r="M100" i="34"/>
  <c r="M65" i="71"/>
  <c r="C84" i="61"/>
  <c r="F19" i="34"/>
  <c r="K94" i="52"/>
  <c r="F72" i="59"/>
  <c r="C119" i="7"/>
  <c r="F75" i="41"/>
  <c r="F19" i="52"/>
  <c r="M119" i="7"/>
  <c r="M19" i="73"/>
  <c r="C32" i="31"/>
  <c r="K24" i="40"/>
  <c r="C94" i="52"/>
  <c r="F65" i="63"/>
  <c r="H85" i="64"/>
  <c r="M19" i="41"/>
  <c r="C19" i="52"/>
  <c r="C65" i="71"/>
  <c r="H72" i="59"/>
  <c r="H65" i="63"/>
  <c r="M84" i="61"/>
  <c r="K85" i="64"/>
  <c r="C19" i="73"/>
  <c r="M19" i="72"/>
  <c r="F19" i="41"/>
  <c r="F55" i="50"/>
  <c r="F67" i="60"/>
  <c r="M85" i="64"/>
  <c r="K156" i="49"/>
  <c r="M65" i="63"/>
  <c r="M75" i="41"/>
  <c r="M72" i="59"/>
  <c r="H19" i="52"/>
  <c r="H90" i="72"/>
  <c r="H19" i="62"/>
  <c r="F19" i="64"/>
  <c r="F32" i="31"/>
  <c r="F19" i="72"/>
  <c r="K19" i="41"/>
  <c r="C19" i="64"/>
  <c r="M19" i="62"/>
  <c r="C19" i="58"/>
  <c r="F19" i="55"/>
  <c r="F156" i="49"/>
  <c r="K19" i="64"/>
  <c r="H19" i="69"/>
  <c r="F24" i="40"/>
  <c r="K19" i="57"/>
  <c r="H19" i="57"/>
  <c r="K19" i="61"/>
  <c r="H19" i="61"/>
  <c r="U433" i="38" l="1"/>
  <c r="U432" i="38"/>
  <c r="U431" i="38"/>
  <c r="U430" i="38"/>
  <c r="U429" i="38"/>
  <c r="U428" i="38"/>
  <c r="U427" i="38"/>
  <c r="U426" i="38"/>
  <c r="U425" i="38"/>
  <c r="U424" i="38"/>
  <c r="F18" i="57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31" i="38" s="1"/>
  <c r="W431" i="38" s="1"/>
  <c r="K86" i="38"/>
  <c r="L86" i="38" s="1"/>
  <c r="V433" i="38" s="1"/>
  <c r="W43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25" i="38" l="1"/>
  <c r="W425" i="38" s="1"/>
  <c r="P432" i="38"/>
  <c r="V410" i="38"/>
  <c r="W410" i="38" s="1"/>
  <c r="V426" i="38"/>
  <c r="W426" i="38" s="1"/>
  <c r="V427" i="38"/>
  <c r="W427" i="38" s="1"/>
  <c r="P428" i="38"/>
  <c r="V424" i="38"/>
  <c r="W424" i="38" s="1"/>
  <c r="V429" i="38"/>
  <c r="W429" i="38" s="1"/>
  <c r="P425" i="38"/>
  <c r="P427" i="38"/>
  <c r="V432" i="38"/>
  <c r="W432" i="38" s="1"/>
  <c r="V428" i="38"/>
  <c r="W428" i="38" s="1"/>
  <c r="P429" i="38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L50" i="51" l="1"/>
  <c r="L49" i="51"/>
  <c r="L48" i="51"/>
  <c r="L47" i="51"/>
  <c r="L46" i="51"/>
  <c r="L45" i="51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1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<sst xmlns="http://schemas.openxmlformats.org/spreadsheetml/2006/main" count="5550" uniqueCount="763">
  <si>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</si>
  <si>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</si>
  <si>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</si>
  <si>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</si>
  <si>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</si>
  <si>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</si>
  <si>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</si>
  <si>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</si>
  <si>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</si>
  <si>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</si>
  <si>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</si>
  <si>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</si>
  <si>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</si>
  <si>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</si>
  <si>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</si>
  <si>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</si>
  <si>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</si>
  <si>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</si>
  <si>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</si>
  <si>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</si>
  <si>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</si>
  <si>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</si>
  <si>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</si>
  <si>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</si>
  <si>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</si>
  <si>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</si>
  <si>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</si>
  <si>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</si>
  <si>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</si>
  <si>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</si>
  <si>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</si>
  <si>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</si>
  <si>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</si>
  <si>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</si>
  <si>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</si>
  <si>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</si>
  <si>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</si>
  <si>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</si>
  <si>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</si>
  <si>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</si>
  <si>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</si>
  <si>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</si>
  <si>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</si>
  <si>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</si>
  <si>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</si>
  <si>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</si>
  <si>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</si>
  <si>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</si>
  <si>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</si>
  <si>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</si>
  <si>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</si>
  <si>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</si>
  <si>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</si>
  <si>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</si>
  <si>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</si>
  <si>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</si>
  <si>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</si>
  <si>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</si>
  <si>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</si>
  <si>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</si>
  <si>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</si>
  <si>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</si>
  <si>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</si>
  <si>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</si>
  <si>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</si>
  <si>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</si>
  <si>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</si>
  <si>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</si>
  <si>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</si>
  <si>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</si>
  <si>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</si>
  <si>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</si>
  <si>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</si>
  <si>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</si>
  <si>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</si>
  <si>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</si>
  <si>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</si>
  <si>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</si>
  <si>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</si>
  <si>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</si>
  <si>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</si>
  <si>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</si>
  <si>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</si>
  <si>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</si>
  <si>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</si>
  <si>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</si>
  <si>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</si>
  <si>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</si>
  <si>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</si>
  <si>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</si>
  <si>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</si>
  <si>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</si>
  <si>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</si>
  <si>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</si>
  <si>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</si>
  <si>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</si>
  <si>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</si>
  <si>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</si>
  <si>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</si>
  <si>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</si>
  <si>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</si>
  <si>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</si>
  <si>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</si>
  <si>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</si>
  <si>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</si>
  <si>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</si>
  <si>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</si>
  <si>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</si>
  <si>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</si>
  <si>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</si>
  <si>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</si>
  <si>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</si>
  <si>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</si>
  <si>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</si>
  <si>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</si>
  <si>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</si>
  <si>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</si>
  <si>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</si>
  <si>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</si>
  <si>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</si>
  <si>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</si>
  <si>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</si>
  <si>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</si>
  <si>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</si>
  <si>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</si>
  <si>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</si>
  <si>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</si>
  <si>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</si>
  <si>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</si>
  <si>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</si>
  <si>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</si>
  <si>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</si>
  <si>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</si>
  <si>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</si>
  <si>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</si>
  <si>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</si>
  <si>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</si>
  <si>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</si>
  <si>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</si>
  <si>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</si>
  <si>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</si>
  <si>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</si>
  <si>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</si>
  <si>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</si>
  <si>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</si>
  <si>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</si>
  <si>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</si>
  <si>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</si>
  <si>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</si>
  <si>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</si>
  <si>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</si>
  <si>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</si>
  <si>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</si>
  <si>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</si>
  <si>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</si>
  <si>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</si>
  <si>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</si>
  <si>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</si>
  <si>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</si>
  <si>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</si>
  <si>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</si>
  <si>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</si>
  <si>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</si>
  <si>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</si>
  <si>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</si>
  <si>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</si>
  <si>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</si>
  <si>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</si>
  <si>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</si>
  <si>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</si>
  <si>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</si>
  <si>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</si>
  <si>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</si>
  <si>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</si>
  <si>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</si>
  <si>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</si>
  <si>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</si>
  <si>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</si>
  <si>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</si>
  <si>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</si>
  <si>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</si>
  <si>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</si>
  <si>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</si>
  <si>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</si>
  <si>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</si>
  <si>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</si>
  <si>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</si>
  <si>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</si>
  <si>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</si>
  <si>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</si>
  <si>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</si>
  <si>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</si>
  <si>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</si>
  <si>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</si>
  <si>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</si>
  <si>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</si>
  <si>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</si>
  <si>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</si>
  <si>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</si>
  <si>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</si>
  <si>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</si>
  <si>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</si>
  <si>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</si>
  <si>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</si>
  <si>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</si>
  <si>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</si>
  <si>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</si>
  <si>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</si>
  <si>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</si>
  <si>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</si>
  <si>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</si>
  <si>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</si>
  <si>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</si>
  <si>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</si>
  <si>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</si>
  <si>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</si>
  <si>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</si>
  <si>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</si>
  <si>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</si>
  <si>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</si>
  <si>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</si>
  <si>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</si>
  <si>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</si>
  <si>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</si>
  <si>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</si>
  <si>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</si>
  <si>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</si>
  <si>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</si>
  <si>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</si>
  <si>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</si>
  <si>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</si>
  <si>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</si>
  <si>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</si>
  <si>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</si>
  <si>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</si>
  <si>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</si>
  <si>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</si>
  <si>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</si>
  <si>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</si>
  <si>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</si>
  <si>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</si>
  <si>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</si>
  <si>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</si>
  <si>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</si>
  <si>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</si>
  <si>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</si>
  <si>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</si>
  <si>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</si>
  <si>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</si>
  <si>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</si>
  <si>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</si>
  <si>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</si>
  <si>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</si>
  <si>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</si>
  <si>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</si>
  <si>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</si>
  <si>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</si>
  <si>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</si>
  <si>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</si>
  <si>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</si>
  <si>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</si>
  <si>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</si>
  <si>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</si>
  <si>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</si>
  <si>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</si>
  <si>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</si>
  <si>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</si>
  <si>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</si>
  <si>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</si>
  <si>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</si>
  <si>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</si>
  <si>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</si>
  <si>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</si>
  <si>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</si>
  <si>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</si>
  <si>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</si>
  <si>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</si>
  <si>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</si>
  <si>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</si>
  <si>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</si>
  <si>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</si>
  <si>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</si>
  <si>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</si>
  <si>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</si>
  <si>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</si>
  <si>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</si>
  <si>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</si>
  <si>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</si>
  <si>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</si>
  <si>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</si>
  <si>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</si>
  <si>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</si>
  <si>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</si>
  <si>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</si>
  <si>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</si>
  <si>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</si>
  <si>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</si>
  <si>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</si>
  <si>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</si>
  <si>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</si>
  <si>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</si>
  <si>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</si>
  <si>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</si>
  <si>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</si>
  <si>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</si>
  <si>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</si>
  <si>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</si>
  <si>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</si>
  <si>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</si>
  <si>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</si>
  <si>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</si>
  <si>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</si>
  <si>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</si>
  <si>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</si>
  <si>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</si>
  <si>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</si>
  <si>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</si>
  <si>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</si>
  <si>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</si>
  <si>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</si>
  <si>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</si>
  <si>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</si>
  <si>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</si>
  <si>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</si>
  <si>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</si>
  <si>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</si>
  <si>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</si>
  <si>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</si>
  <si>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</si>
  <si>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</si>
  <si>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</si>
  <si>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</si>
  <si>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</si>
  <si>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</si>
  <si>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</si>
  <si>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</si>
  <si>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</si>
  <si>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</si>
  <si>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</si>
  <si>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</si>
  <si>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</si>
  <si>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</si>
  <si>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</si>
  <si>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</si>
  <si>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</si>
  <si>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</si>
  <si>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</si>
  <si>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</si>
  <si>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</si>
  <si>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</si>
  <si>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</si>
  <si>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</si>
  <si>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</si>
  <si>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</si>
  <si>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</si>
  <si>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</si>
  <si>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</si>
  <si>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</si>
  <si>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</si>
  <si>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</si>
  <si>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</si>
  <si>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</si>
  <si>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</si>
  <si>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</si>
  <si>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</si>
  <si>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</si>
  <si>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</si>
  <si>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</si>
  <si>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</si>
  <si>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</si>
  <si>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</si>
  <si>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</si>
  <si>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</si>
  <si>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</si>
  <si>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</si>
  <si>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</si>
  <si>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</si>
  <si>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</si>
  <si>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</si>
  <si>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</si>
  <si>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</si>
  <si>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</si>
  <si>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</si>
  <si>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</si>
  <si>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</si>
  <si>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</si>
  <si>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</si>
  <si>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</si>
  <si>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</si>
  <si>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</si>
  <si>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</si>
  <si>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</si>
  <si>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</si>
  <si>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</si>
  <si>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</si>
  <si>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</si>
  <si>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</si>
  <si>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</si>
  <si>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</si>
  <si>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</si>
  <si>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</si>
  <si>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</si>
  <si>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</si>
  <si>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</si>
  <si>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</si>
  <si>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</si>
  <si>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</si>
  <si>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</si>
  <si>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</si>
  <si>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</si>
  <si>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</si>
  <si>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</si>
  <si>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</si>
  <si>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</si>
  <si>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</si>
  <si>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</si>
  <si>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</si>
  <si>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</si>
  <si>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</si>
  <si>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</si>
  <si>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</si>
  <si>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</si>
  <si>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</si>
  <si>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</si>
  <si>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</si>
  <si>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</si>
  <si>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</si>
  <si>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</si>
  <si>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</si>
  <si>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</si>
  <si>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</si>
  <si>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</si>
  <si>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</si>
  <si>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</si>
  <si>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</si>
  <si>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</si>
  <si>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</si>
  <si>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</si>
  <si>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</si>
  <si>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</si>
  <si>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</si>
  <si>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</si>
  <si>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</si>
  <si>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</si>
  <si>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</si>
  <si>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</si>
  <si>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</si>
  <si>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</si>
  <si>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</si>
  <si>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</si>
  <si>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</si>
  <si>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</si>
  <si>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</si>
  <si>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</si>
  <si>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</si>
  <si>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</si>
  <si>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</si>
  <si>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</si>
  <si>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</si>
  <si>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</si>
  <si>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</si>
  <si>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</si>
  <si>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</si>
  <si>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</si>
  <si>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</si>
  <si>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</si>
  <si>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</si>
  <si>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</si>
  <si>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</si>
  <si>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</si>
  <si>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</si>
  <si>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</si>
  <si>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</si>
  <si>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</si>
  <si>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</si>
  <si>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</si>
  <si>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</si>
  <si>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</si>
  <si>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</si>
  <si>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</si>
  <si>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</si>
  <si>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</si>
  <si>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</si>
  <si>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</si>
  <si>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</si>
  <si>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</si>
  <si>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</si>
  <si>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</si>
  <si>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</si>
  <si>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</si>
  <si>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</si>
  <si>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</si>
  <si>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</si>
  <si>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</si>
  <si>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</si>
  <si>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</si>
  <si>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</si>
  <si>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</si>
  <si>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</si>
  <si>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</si>
  <si>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</si>
  <si>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</si>
  <si>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</si>
  <si>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</si>
  <si>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</si>
  <si>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</si>
  <si>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</si>
  <si>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</si>
  <si>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</si>
  <si>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</si>
  <si>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</si>
  <si>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</si>
  <si>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</si>
  <si>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</si>
  <si>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</si>
  <si>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</si>
  <si>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</si>
  <si>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</si>
  <si>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</si>
  <si>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</si>
  <si>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</si>
  <si>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</si>
  <si>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</si>
  <si>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</si>
  <si>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</si>
  <si>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</si>
  <si>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</si>
  <si>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</si>
  <si>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</si>
  <si>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</si>
  <si>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</si>
  <si>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</si>
  <si>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</si>
  <si>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</si>
  <si>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</si>
  <si>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5/15</t>
  </si>
  <si>
    <t>ex ~5/15</t>
  </si>
  <si>
    <t>ex ~6/6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</si>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</sst>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6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63"/>
      <tableStyleElement type="headerRow" dxfId="1362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314032"/>
        <c:axId val="519314424"/>
      </c:scatterChart>
      <c:valAx>
        <c:axId val="5193140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14424"/>
        <c:crosses val="autoZero"/>
        <c:crossBetween val="midCat"/>
      </c:valAx>
      <c:valAx>
        <c:axId val="519314424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1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315208"/>
        <c:axId val="519315600"/>
      </c:scatterChart>
      <c:valAx>
        <c:axId val="5193152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15600"/>
        <c:crosses val="autoZero"/>
        <c:crossBetween val="midCat"/>
      </c:valAx>
      <c:valAx>
        <c:axId val="51931560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15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316384"/>
        <c:axId val="519316776"/>
      </c:scatterChart>
      <c:valAx>
        <c:axId val="5193163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16776"/>
        <c:crosses val="autoZero"/>
        <c:crossBetween val="midCat"/>
      </c:valAx>
      <c:valAx>
        <c:axId val="5193167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1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317560"/>
        <c:axId val="519317952"/>
      </c:scatterChart>
      <c:valAx>
        <c:axId val="5193175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17952"/>
        <c:crosses val="autoZero"/>
        <c:crossBetween val="midCat"/>
      </c:valAx>
      <c:valAx>
        <c:axId val="5193179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17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318736"/>
        <c:axId val="519319128"/>
      </c:scatterChart>
      <c:valAx>
        <c:axId val="5193187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19128"/>
        <c:crosses val="autoZero"/>
        <c:crossBetween val="midCat"/>
      </c:valAx>
      <c:valAx>
        <c:axId val="519319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1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319912"/>
        <c:axId val="519320304"/>
      </c:scatterChart>
      <c:valAx>
        <c:axId val="5193199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20304"/>
        <c:crosses val="autoZero"/>
        <c:crossBetween val="midCat"/>
      </c:valAx>
      <c:valAx>
        <c:axId val="51932030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19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321088"/>
        <c:axId val="519321480"/>
      </c:scatterChart>
      <c:valAx>
        <c:axId val="5193210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21480"/>
        <c:crosses val="autoZero"/>
        <c:crossBetween val="midCat"/>
      </c:valAx>
      <c:valAx>
        <c:axId val="5193214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210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323832"/>
        <c:axId val="519324224"/>
      </c:lineChart>
      <c:dateAx>
        <c:axId val="51932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24224"/>
        <c:crosses val="autoZero"/>
        <c:auto val="1"/>
        <c:lblOffset val="100"/>
        <c:baseTimeUnit val="days"/>
      </c:dateAx>
      <c:valAx>
        <c:axId val="51932422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2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326184"/>
        <c:axId val="519326576"/>
      </c:lineChart>
      <c:dateAx>
        <c:axId val="519326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26576"/>
        <c:crosses val="autoZero"/>
        <c:auto val="1"/>
        <c:lblOffset val="100"/>
        <c:baseTimeUnit val="days"/>
      </c:dateAx>
      <c:valAx>
        <c:axId val="5193265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2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56488"/>
        <c:axId val="672356880"/>
      </c:lineChart>
      <c:dateAx>
        <c:axId val="672356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56880"/>
        <c:crosses val="autoZero"/>
        <c:auto val="1"/>
        <c:lblOffset val="100"/>
        <c:baseTimeUnit val="days"/>
      </c:dateAx>
      <c:valAx>
        <c:axId val="672356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5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58840"/>
        <c:axId val="672359232"/>
      </c:lineChart>
      <c:dateAx>
        <c:axId val="67235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59232"/>
        <c:crosses val="autoZero"/>
        <c:auto val="1"/>
        <c:lblOffset val="100"/>
        <c:baseTimeUnit val="days"/>
      </c:dateAx>
      <c:valAx>
        <c:axId val="6723592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5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61192"/>
        <c:axId val="672361584"/>
      </c:lineChart>
      <c:dateAx>
        <c:axId val="672361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61584"/>
        <c:crosses val="autoZero"/>
        <c:auto val="1"/>
        <c:lblOffset val="100"/>
        <c:baseTimeUnit val="days"/>
      </c:dateAx>
      <c:valAx>
        <c:axId val="6723615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6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63544"/>
        <c:axId val="672363936"/>
      </c:lineChart>
      <c:dateAx>
        <c:axId val="67236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63936"/>
        <c:crosses val="autoZero"/>
        <c:auto val="1"/>
        <c:lblOffset val="100"/>
        <c:baseTimeUnit val="days"/>
      </c:dateAx>
      <c:valAx>
        <c:axId val="6723639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6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65896"/>
        <c:axId val="672366288"/>
      </c:lineChart>
      <c:dateAx>
        <c:axId val="672365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66288"/>
        <c:crosses val="autoZero"/>
        <c:auto val="1"/>
        <c:lblOffset val="100"/>
        <c:baseTimeUnit val="days"/>
      </c:dateAx>
      <c:valAx>
        <c:axId val="67236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6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68248"/>
        <c:axId val="672368640"/>
      </c:lineChart>
      <c:dateAx>
        <c:axId val="672368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68640"/>
        <c:crosses val="autoZero"/>
        <c:auto val="1"/>
        <c:lblOffset val="100"/>
        <c:baseTimeUnit val="days"/>
      </c:dateAx>
      <c:valAx>
        <c:axId val="6723686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6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70600"/>
        <c:axId val="672370992"/>
      </c:lineChart>
      <c:dateAx>
        <c:axId val="672370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70992"/>
        <c:crosses val="autoZero"/>
        <c:auto val="1"/>
        <c:lblOffset val="100"/>
        <c:baseTimeUnit val="days"/>
      </c:dateAx>
      <c:valAx>
        <c:axId val="6723709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7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25000"/>
        <c:axId val="671425392"/>
      </c:lineChart>
      <c:dateAx>
        <c:axId val="671425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5392"/>
        <c:crosses val="autoZero"/>
        <c:auto val="1"/>
        <c:lblOffset val="100"/>
        <c:baseTimeUnit val="days"/>
      </c:dateAx>
      <c:valAx>
        <c:axId val="6714253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27352"/>
        <c:axId val="671427744"/>
      </c:lineChart>
      <c:dateAx>
        <c:axId val="671427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7744"/>
        <c:crosses val="autoZero"/>
        <c:auto val="1"/>
        <c:lblOffset val="100"/>
        <c:baseTimeUnit val="days"/>
      </c:dateAx>
      <c:valAx>
        <c:axId val="6714277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29704"/>
        <c:axId val="671430096"/>
      </c:lineChart>
      <c:dateAx>
        <c:axId val="67142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0096"/>
        <c:crosses val="autoZero"/>
        <c:auto val="1"/>
        <c:lblOffset val="100"/>
        <c:baseTimeUnit val="days"/>
      </c:dateAx>
      <c:valAx>
        <c:axId val="6714300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31272"/>
        <c:axId val="671431664"/>
      </c:lineChart>
      <c:catAx>
        <c:axId val="67143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1664"/>
        <c:crosses val="autoZero"/>
        <c:auto val="1"/>
        <c:lblAlgn val="ctr"/>
        <c:lblOffset val="100"/>
        <c:noMultiLvlLbl val="0"/>
      </c:catAx>
      <c:valAx>
        <c:axId val="6714316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34016"/>
        <c:axId val="671434408"/>
      </c:lineChart>
      <c:dateAx>
        <c:axId val="67143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4408"/>
        <c:crosses val="autoZero"/>
        <c:auto val="1"/>
        <c:lblOffset val="100"/>
        <c:baseTimeUnit val="days"/>
      </c:dateAx>
      <c:valAx>
        <c:axId val="6714344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36368"/>
        <c:axId val="671436760"/>
      </c:lineChart>
      <c:dateAx>
        <c:axId val="671436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6760"/>
        <c:crosses val="autoZero"/>
        <c:auto val="1"/>
        <c:lblOffset val="100"/>
        <c:baseTimeUnit val="days"/>
      </c:dateAx>
      <c:valAx>
        <c:axId val="67143676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38328"/>
        <c:axId val="671438720"/>
      </c:lineChart>
      <c:catAx>
        <c:axId val="671438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8720"/>
        <c:crosses val="autoZero"/>
        <c:auto val="1"/>
        <c:lblAlgn val="ctr"/>
        <c:lblOffset val="100"/>
        <c:noMultiLvlLbl val="1"/>
      </c:catAx>
      <c:valAx>
        <c:axId val="67143872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40288"/>
        <c:axId val="675454952"/>
      </c:lineChart>
      <c:dateAx>
        <c:axId val="67144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54952"/>
        <c:crosses val="autoZero"/>
        <c:auto val="1"/>
        <c:lblOffset val="100"/>
        <c:baseTimeUnit val="days"/>
      </c:dateAx>
      <c:valAx>
        <c:axId val="67545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4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456912"/>
        <c:axId val="675457304"/>
      </c:lineChart>
      <c:dateAx>
        <c:axId val="675456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57304"/>
        <c:crosses val="autoZero"/>
        <c:auto val="1"/>
        <c:lblOffset val="100"/>
        <c:baseTimeUnit val="days"/>
      </c:dateAx>
      <c:valAx>
        <c:axId val="6754573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5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459264"/>
        <c:axId val="675459656"/>
      </c:lineChart>
      <c:dateAx>
        <c:axId val="675459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59656"/>
        <c:crosses val="autoZero"/>
        <c:auto val="1"/>
        <c:lblOffset val="100"/>
        <c:baseTimeUnit val="days"/>
      </c:dateAx>
      <c:valAx>
        <c:axId val="6754596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5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461616"/>
        <c:axId val="675462008"/>
      </c:lineChart>
      <c:dateAx>
        <c:axId val="67546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62008"/>
        <c:crosses val="autoZero"/>
        <c:auto val="1"/>
        <c:lblOffset val="100"/>
        <c:baseTimeUnit val="days"/>
      </c:dateAx>
      <c:valAx>
        <c:axId val="675462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6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463968"/>
        <c:axId val="675464360"/>
      </c:lineChart>
      <c:dateAx>
        <c:axId val="675463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64360"/>
        <c:crosses val="autoZero"/>
        <c:auto val="1"/>
        <c:lblOffset val="100"/>
        <c:baseTimeUnit val="days"/>
      </c:dateAx>
      <c:valAx>
        <c:axId val="67546436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6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466320"/>
        <c:axId val="675466712"/>
      </c:lineChart>
      <c:dateAx>
        <c:axId val="675466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66712"/>
        <c:crosses val="autoZero"/>
        <c:auto val="1"/>
        <c:lblOffset val="100"/>
        <c:baseTimeUnit val="days"/>
      </c:dateAx>
      <c:valAx>
        <c:axId val="6754667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6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468672"/>
        <c:axId val="675469064"/>
      </c:lineChart>
      <c:catAx>
        <c:axId val="675468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69064"/>
        <c:crosses val="autoZero"/>
        <c:auto val="1"/>
        <c:lblAlgn val="ctr"/>
        <c:lblOffset val="100"/>
        <c:noMultiLvlLbl val="0"/>
      </c:catAx>
      <c:valAx>
        <c:axId val="675469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6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786504"/>
        <c:axId val="695786896"/>
      </c:lineChart>
      <c:dateAx>
        <c:axId val="695786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786896"/>
        <c:crosses val="autoZero"/>
        <c:auto val="1"/>
        <c:lblOffset val="100"/>
        <c:baseTimeUnit val="days"/>
      </c:dateAx>
      <c:valAx>
        <c:axId val="6957868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78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788856"/>
        <c:axId val="695789248"/>
      </c:lineChart>
      <c:catAx>
        <c:axId val="695788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789248"/>
        <c:crosses val="autoZero"/>
        <c:auto val="1"/>
        <c:lblAlgn val="ctr"/>
        <c:lblOffset val="100"/>
        <c:noMultiLvlLbl val="0"/>
      </c:catAx>
      <c:valAx>
        <c:axId val="6957892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78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791208"/>
        <c:axId val="695791600"/>
      </c:lineChart>
      <c:dateAx>
        <c:axId val="695791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791600"/>
        <c:crosses val="autoZero"/>
        <c:auto val="1"/>
        <c:lblOffset val="100"/>
        <c:baseTimeUnit val="days"/>
      </c:dateAx>
      <c:valAx>
        <c:axId val="695791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79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793560"/>
        <c:axId val="695793952"/>
      </c:lineChart>
      <c:catAx>
        <c:axId val="695793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793952"/>
        <c:crosses val="autoZero"/>
        <c:auto val="1"/>
        <c:lblAlgn val="ctr"/>
        <c:lblOffset val="100"/>
        <c:noMultiLvlLbl val="0"/>
      </c:catAx>
      <c:valAx>
        <c:axId val="695793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79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795912"/>
        <c:axId val="695796304"/>
      </c:lineChart>
      <c:dateAx>
        <c:axId val="69579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796304"/>
        <c:crosses val="autoZero"/>
        <c:auto val="1"/>
        <c:lblOffset val="100"/>
        <c:baseTimeUnit val="days"/>
      </c:dateAx>
      <c:valAx>
        <c:axId val="6957963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79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798264"/>
        <c:axId val="695798656"/>
      </c:lineChart>
      <c:dateAx>
        <c:axId val="695798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798656"/>
        <c:crosses val="autoZero"/>
        <c:auto val="1"/>
        <c:lblOffset val="100"/>
        <c:baseTimeUnit val="days"/>
      </c:dateAx>
      <c:valAx>
        <c:axId val="6957986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7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800616"/>
        <c:axId val="695801008"/>
      </c:lineChart>
      <c:dateAx>
        <c:axId val="695800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801008"/>
        <c:crosses val="autoZero"/>
        <c:auto val="1"/>
        <c:lblOffset val="100"/>
        <c:baseTimeUnit val="days"/>
      </c:dateAx>
      <c:valAx>
        <c:axId val="6958010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80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85624"/>
        <c:axId val="741686016"/>
      </c:lineChart>
      <c:dateAx>
        <c:axId val="741685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86016"/>
        <c:crosses val="autoZero"/>
        <c:auto val="1"/>
        <c:lblOffset val="100"/>
        <c:baseTimeUnit val="days"/>
      </c:dateAx>
      <c:valAx>
        <c:axId val="7416860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8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87976"/>
        <c:axId val="741688368"/>
      </c:lineChart>
      <c:dateAx>
        <c:axId val="741687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88368"/>
        <c:crosses val="autoZero"/>
        <c:auto val="1"/>
        <c:lblOffset val="100"/>
        <c:baseTimeUnit val="days"/>
      </c:dateAx>
      <c:valAx>
        <c:axId val="74168836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8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90328"/>
        <c:axId val="741690720"/>
      </c:lineChart>
      <c:dateAx>
        <c:axId val="7416903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90720"/>
        <c:crosses val="autoZero"/>
        <c:auto val="0"/>
        <c:lblOffset val="100"/>
        <c:baseTimeUnit val="days"/>
      </c:dateAx>
      <c:valAx>
        <c:axId val="7416907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90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92288"/>
        <c:axId val="741692680"/>
      </c:lineChart>
      <c:catAx>
        <c:axId val="741692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92680"/>
        <c:crosses val="autoZero"/>
        <c:auto val="1"/>
        <c:lblAlgn val="ctr"/>
        <c:lblOffset val="100"/>
        <c:noMultiLvlLbl val="1"/>
      </c:catAx>
      <c:valAx>
        <c:axId val="74169268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9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94640"/>
        <c:axId val="741695032"/>
      </c:lineChart>
      <c:dateAx>
        <c:axId val="74169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95032"/>
        <c:crosses val="autoZero"/>
        <c:auto val="1"/>
        <c:lblOffset val="100"/>
        <c:baseTimeUnit val="days"/>
      </c:dateAx>
      <c:valAx>
        <c:axId val="7416950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9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96992"/>
        <c:axId val="741697384"/>
      </c:lineChart>
      <c:dateAx>
        <c:axId val="741696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97384"/>
        <c:crosses val="autoZero"/>
        <c:auto val="1"/>
        <c:lblOffset val="100"/>
        <c:baseTimeUnit val="days"/>
      </c:dateAx>
      <c:valAx>
        <c:axId val="7416973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9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99344"/>
        <c:axId val="741699736"/>
      </c:lineChart>
      <c:dateAx>
        <c:axId val="741699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99736"/>
        <c:crosses val="autoZero"/>
        <c:auto val="1"/>
        <c:lblOffset val="100"/>
        <c:baseTimeUnit val="days"/>
      </c:dateAx>
      <c:valAx>
        <c:axId val="7416997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9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68520"/>
        <c:axId val="753268912"/>
      </c:lineChart>
      <c:catAx>
        <c:axId val="753268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68912"/>
        <c:crosses val="autoZero"/>
        <c:auto val="1"/>
        <c:lblAlgn val="ctr"/>
        <c:lblOffset val="100"/>
        <c:noMultiLvlLbl val="0"/>
      </c:catAx>
      <c:valAx>
        <c:axId val="753268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6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70872"/>
        <c:axId val="753271264"/>
      </c:lineChart>
      <c:catAx>
        <c:axId val="753270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71264"/>
        <c:crosses val="autoZero"/>
        <c:auto val="1"/>
        <c:lblAlgn val="ctr"/>
        <c:lblOffset val="100"/>
        <c:noMultiLvlLbl val="0"/>
      </c:catAx>
      <c:valAx>
        <c:axId val="7532712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7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73224"/>
        <c:axId val="753273616"/>
      </c:lineChart>
      <c:catAx>
        <c:axId val="753273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73616"/>
        <c:crosses val="autoZero"/>
        <c:auto val="1"/>
        <c:lblAlgn val="ctr"/>
        <c:lblOffset val="100"/>
        <c:noMultiLvlLbl val="0"/>
      </c:catAx>
      <c:valAx>
        <c:axId val="7532736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7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75576"/>
        <c:axId val="753275968"/>
      </c:lineChart>
      <c:dateAx>
        <c:axId val="753275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75968"/>
        <c:crosses val="autoZero"/>
        <c:auto val="1"/>
        <c:lblOffset val="100"/>
        <c:baseTimeUnit val="days"/>
      </c:dateAx>
      <c:valAx>
        <c:axId val="7532759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7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77928"/>
        <c:axId val="753278320"/>
      </c:lineChart>
      <c:dateAx>
        <c:axId val="75327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78320"/>
        <c:crosses val="autoZero"/>
        <c:auto val="1"/>
        <c:lblOffset val="100"/>
        <c:baseTimeUnit val="days"/>
      </c:dateAx>
      <c:valAx>
        <c:axId val="75327832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7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80280"/>
        <c:axId val="753280672"/>
      </c:lineChart>
      <c:dateAx>
        <c:axId val="75328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0672"/>
        <c:crosses val="autoZero"/>
        <c:auto val="1"/>
        <c:lblOffset val="100"/>
        <c:baseTimeUnit val="days"/>
      </c:dateAx>
      <c:valAx>
        <c:axId val="75328067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82240"/>
        <c:axId val="753282632"/>
      </c:lineChart>
      <c:catAx>
        <c:axId val="753282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2632"/>
        <c:crosses val="autoZero"/>
        <c:auto val="1"/>
        <c:lblAlgn val="ctr"/>
        <c:lblOffset val="100"/>
        <c:noMultiLvlLbl val="1"/>
      </c:catAx>
      <c:valAx>
        <c:axId val="7532826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84592"/>
        <c:axId val="753284984"/>
      </c:lineChart>
      <c:dateAx>
        <c:axId val="753284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4984"/>
        <c:crosses val="autoZero"/>
        <c:auto val="1"/>
        <c:lblOffset val="100"/>
        <c:baseTimeUnit val="days"/>
      </c:dateAx>
      <c:valAx>
        <c:axId val="7532849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86944"/>
        <c:axId val="753287336"/>
      </c:lineChart>
      <c:dateAx>
        <c:axId val="753286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7336"/>
        <c:crosses val="autoZero"/>
        <c:auto val="1"/>
        <c:lblOffset val="100"/>
        <c:baseTimeUnit val="days"/>
      </c:dateAx>
      <c:valAx>
        <c:axId val="753287336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89296"/>
        <c:axId val="753289688"/>
      </c:lineChart>
      <c:catAx>
        <c:axId val="753289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9688"/>
        <c:crosses val="autoZero"/>
        <c:auto val="1"/>
        <c:lblAlgn val="ctr"/>
        <c:lblOffset val="100"/>
        <c:noMultiLvlLbl val="0"/>
      </c:catAx>
      <c:valAx>
        <c:axId val="75328968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91648"/>
        <c:axId val="753292040"/>
      </c:lineChart>
      <c:dateAx>
        <c:axId val="75329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92040"/>
        <c:crosses val="autoZero"/>
        <c:auto val="1"/>
        <c:lblOffset val="100"/>
        <c:baseTimeUnit val="days"/>
      </c:dateAx>
      <c:valAx>
        <c:axId val="7532920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9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94000"/>
        <c:axId val="753294392"/>
      </c:lineChart>
      <c:dateAx>
        <c:axId val="75329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94392"/>
        <c:crosses val="autoZero"/>
        <c:auto val="1"/>
        <c:lblOffset val="100"/>
        <c:baseTimeUnit val="days"/>
      </c:dateAx>
      <c:valAx>
        <c:axId val="7532943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9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96352"/>
        <c:axId val="753296744"/>
      </c:lineChart>
      <c:catAx>
        <c:axId val="753296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96744"/>
        <c:crosses val="autoZero"/>
        <c:auto val="1"/>
        <c:lblAlgn val="ctr"/>
        <c:lblOffset val="100"/>
        <c:noMultiLvlLbl val="0"/>
      </c:catAx>
      <c:valAx>
        <c:axId val="7532967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9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298704"/>
        <c:axId val="753299096"/>
      </c:lineChart>
      <c:catAx>
        <c:axId val="75329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99096"/>
        <c:crosses val="autoZero"/>
        <c:auto val="1"/>
        <c:lblAlgn val="ctr"/>
        <c:lblOffset val="100"/>
        <c:noMultiLvlLbl val="0"/>
      </c:catAx>
      <c:valAx>
        <c:axId val="753299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9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267392"/>
        <c:axId val="756267784"/>
      </c:lineChart>
      <c:catAx>
        <c:axId val="756267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67784"/>
        <c:crosses val="autoZero"/>
        <c:auto val="1"/>
        <c:lblAlgn val="ctr"/>
        <c:lblOffset val="100"/>
        <c:noMultiLvlLbl val="0"/>
      </c:catAx>
      <c:valAx>
        <c:axId val="7562677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6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269744"/>
        <c:axId val="756270136"/>
      </c:lineChart>
      <c:dateAx>
        <c:axId val="756269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70136"/>
        <c:crosses val="autoZero"/>
        <c:auto val="1"/>
        <c:lblOffset val="100"/>
        <c:baseTimeUnit val="days"/>
      </c:dateAx>
      <c:valAx>
        <c:axId val="7562701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6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272096"/>
        <c:axId val="756272488"/>
      </c:lineChart>
      <c:dateAx>
        <c:axId val="756272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72488"/>
        <c:crosses val="autoZero"/>
        <c:auto val="1"/>
        <c:lblOffset val="100"/>
        <c:baseTimeUnit val="days"/>
      </c:dateAx>
      <c:valAx>
        <c:axId val="7562724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7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dg" backgroundRefresh="0" connectionId="9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http://www.trendforce.com/price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6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1" ht="21.95" customHeight="1" x14ac:dyDescent="0.25">
      <c r="A2" s="52"/>
      <c r="B2" s="52"/>
      <c r="C2" s="52"/>
      <c r="E2" s="23" t="s">
        <v>50</v>
      </c>
      <c r="F2" s="246">
        <v>12.54</v>
      </c>
      <c r="G2" s="246">
        <v>15.624008749999998</v>
      </c>
      <c r="H2" s="334">
        <v>8000</v>
      </c>
      <c r="I2" s="49">
        <v>124992.06999999998</v>
      </c>
      <c r="J2" s="372">
        <v>-24672.069999999978</v>
      </c>
      <c r="K2" s="358">
        <v>-0.19738908236338509</v>
      </c>
      <c r="L2" s="372">
        <v>-10056.498999998352</v>
      </c>
      <c r="M2">
        <v>5800</v>
      </c>
      <c r="N2" s="369" t="str">
        <f>HYPERLINK("http://finance.yahoo.com/q?s=" &amp; E2, "Link")</f>
        <v>Link</v>
      </c>
      <c r="O2" s="368">
        <v>1.34E-2</v>
      </c>
      <c r="P2" s="368">
        <v>3.7199999999999997E-2</v>
      </c>
      <c r="R2" s="49"/>
      <c r="S2" s="49"/>
      <c r="T2" s="49"/>
    </row>
    <row r="3" spans="1:21" ht="21.95" customHeight="1" x14ac:dyDescent="0.25">
      <c r="A3" s="51"/>
      <c r="B3" s="51"/>
      <c r="C3" s="52"/>
      <c r="E3" s="23" t="s">
        <v>198</v>
      </c>
      <c r="F3" s="246">
        <v>30.78</v>
      </c>
      <c r="G3" s="246">
        <v>31.73925333333333</v>
      </c>
      <c r="H3" s="334">
        <v>1500</v>
      </c>
      <c r="I3" s="49">
        <v>47608.88</v>
      </c>
      <c r="J3" s="372">
        <v>-1438.8799999999974</v>
      </c>
      <c r="K3" s="358">
        <v>-3.0222933200696887E-2</v>
      </c>
      <c r="L3" s="372">
        <v>309.08999999999651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1.9199999999999998E-2</v>
      </c>
      <c r="Q3" s="150"/>
      <c r="T3" s="49"/>
    </row>
    <row r="4" spans="1:21" ht="21.95" customHeight="1" x14ac:dyDescent="0.25">
      <c r="A4" s="51"/>
      <c r="B4" s="51"/>
      <c r="C4" s="52"/>
      <c r="E4" s="23" t="s">
        <v>17</v>
      </c>
      <c r="F4" s="246">
        <v>13.36</v>
      </c>
      <c r="G4" s="246">
        <v>35.485680000000166</v>
      </c>
      <c r="H4" s="334">
        <v>1000</v>
      </c>
      <c r="I4" s="49">
        <v>35485.680000000168</v>
      </c>
      <c r="J4" s="372">
        <v>-22125.680000000168</v>
      </c>
      <c r="K4" s="358">
        <v>-0.62351010323037526</v>
      </c>
      <c r="L4" s="372">
        <v>-22125.680000000168</v>
      </c>
      <c r="M4">
        <v>1000</v>
      </c>
      <c r="N4" s="369" t="str">
        <f>HYPERLINK("http://finance.yahoo.com/q?s=" &amp; E4, "Link")</f>
        <v>Link</v>
      </c>
      <c r="O4" s="368">
        <v>0</v>
      </c>
      <c r="P4" s="368">
        <v>4.6199999999999998E-2</v>
      </c>
      <c r="Q4" s="150"/>
      <c r="R4" s="49"/>
      <c r="S4" s="49"/>
      <c r="T4" s="49"/>
    </row>
    <row r="5" spans="1:21" ht="21.95" customHeight="1" x14ac:dyDescent="0.25">
      <c r="A5" s="51"/>
      <c r="B5" s="52"/>
      <c r="C5" s="52"/>
      <c r="E5" s="23" t="s">
        <v>217</v>
      </c>
      <c r="F5" s="246">
        <v>59.49</v>
      </c>
      <c r="G5" s="246">
        <v>67.17928571428574</v>
      </c>
      <c r="H5" s="334">
        <v>350</v>
      </c>
      <c r="I5" s="49">
        <v>23512.750000000007</v>
      </c>
      <c r="J5" s="372">
        <v>-2691.2500000000073</v>
      </c>
      <c r="K5" s="358">
        <v>-0.1144591764042916</v>
      </c>
      <c r="L5" s="372">
        <v>-2015.3000000000065</v>
      </c>
      <c r="M5">
        <v>300</v>
      </c>
      <c r="N5" s="369" t="str">
        <f>HYPERLINK("http://finance.yahoo.com/q?s=" &amp; E5, "Link")</f>
        <v>Link</v>
      </c>
      <c r="O5" s="368">
        <v>1.7899999999999999E-2</v>
      </c>
      <c r="P5" s="368">
        <v>4.4200000000000003E-2</v>
      </c>
      <c r="Q5" s="150"/>
      <c r="R5" s="49"/>
      <c r="S5" s="49"/>
    </row>
    <row r="6" spans="1:21" ht="21.95" customHeight="1" x14ac:dyDescent="0.25">
      <c r="A6" s="51"/>
      <c r="B6" s="51"/>
      <c r="C6" s="52"/>
      <c r="E6" s="23" t="s">
        <v>55</v>
      </c>
      <c r="F6" s="246">
        <v>64.7</v>
      </c>
      <c r="G6" s="246">
        <v>78.163960000000031</v>
      </c>
      <c r="H6" s="50">
        <v>250</v>
      </c>
      <c r="I6" s="49">
        <v>19540.990000000009</v>
      </c>
      <c r="J6" s="372">
        <v>-3365.9900000000052</v>
      </c>
      <c r="K6" s="358">
        <v>-0.17225278760185669</v>
      </c>
      <c r="L6" s="49">
        <v>-3365.9900000000052</v>
      </c>
      <c r="M6">
        <v>250</v>
      </c>
      <c r="N6" s="369" t="str">
        <f>HYPERLINK("http://finance.yahoo.com/q?s=" &amp; E6, "Link")</f>
        <v>Link</v>
      </c>
      <c r="O6" s="358">
        <v>3.0599999999999999E-2</v>
      </c>
      <c r="P6" s="358">
        <v>8.9999999999999993E-3</v>
      </c>
      <c r="Q6" s="445"/>
      <c r="R6" s="49"/>
      <c r="S6" s="49"/>
      <c r="T6" s="49"/>
    </row>
    <row r="7" spans="1:21" ht="21.95" customHeight="1" x14ac:dyDescent="0.25">
      <c r="A7" s="52"/>
      <c r="B7" s="157"/>
      <c r="C7" s="335"/>
      <c r="E7" s="23" t="s">
        <v>229</v>
      </c>
      <c r="F7" s="246">
        <v>23.51</v>
      </c>
      <c r="G7" s="246">
        <v>25.629266666666666</v>
      </c>
      <c r="H7" s="334">
        <v>600</v>
      </c>
      <c r="I7" s="49">
        <v>15377.56</v>
      </c>
      <c r="J7" s="372">
        <v>-1271.5599999999977</v>
      </c>
      <c r="K7" s="358">
        <v>-8.2689321322758538E-2</v>
      </c>
      <c r="L7" s="372">
        <v>180.70000000000073</v>
      </c>
      <c r="M7">
        <v>600</v>
      </c>
      <c r="N7" s="369" t="str">
        <f>HYPERLINK("http://finance.yahoo.com/q?s=" &amp; E7, "Link")</f>
        <v>Link</v>
      </c>
      <c r="O7" s="368">
        <v>2.06E-2</v>
      </c>
      <c r="P7" s="368">
        <v>4.2599999999999999E-2</v>
      </c>
      <c r="R7" s="49"/>
    </row>
    <row r="8" spans="1:21" ht="21.95" customHeight="1" x14ac:dyDescent="0.25">
      <c r="A8" s="51"/>
      <c r="B8" s="51"/>
      <c r="C8" s="52"/>
      <c r="E8" s="23" t="s">
        <v>172</v>
      </c>
      <c r="F8" s="246">
        <v>57.09</v>
      </c>
      <c r="G8" s="246">
        <v>58.896450000000002</v>
      </c>
      <c r="H8" s="334">
        <v>200</v>
      </c>
      <c r="I8" s="49">
        <v>11779.29</v>
      </c>
      <c r="J8" s="372">
        <v>-361.29000000000087</v>
      </c>
      <c r="K8" s="358">
        <v>-3.0671627916453337E-2</v>
      </c>
      <c r="L8" s="372">
        <v>-311.34000000000106</v>
      </c>
      <c r="M8">
        <v>200</v>
      </c>
      <c r="N8" s="369" t="str">
        <f>HYPERLINK("http://finance.yahoo.com/q?s=" &amp; E8, "Link")</f>
        <v>Link</v>
      </c>
      <c r="O8" s="368">
        <v>3.2500000000000001E-2</v>
      </c>
      <c r="P8" s="368">
        <v>-1.9E-3</v>
      </c>
      <c r="S8" s="49"/>
    </row>
    <row r="9" spans="1:21" ht="21.95" customHeight="1" x14ac:dyDescent="0.25">
      <c r="A9" s="52"/>
      <c r="B9" s="52"/>
      <c r="C9" s="52"/>
      <c r="E9" s="23" t="s">
        <v>174</v>
      </c>
      <c r="F9" s="246">
        <v>53.8</v>
      </c>
      <c r="G9" s="246">
        <v>53.87</v>
      </c>
      <c r="H9" s="334">
        <v>200</v>
      </c>
      <c r="I9" s="49">
        <v>10774</v>
      </c>
      <c r="J9" s="372">
        <v>-14</v>
      </c>
      <c r="K9" s="358">
        <v>-1.2994245405606143E-3</v>
      </c>
      <c r="L9" s="372">
        <v>1190.880000000001</v>
      </c>
      <c r="M9">
        <v>120</v>
      </c>
      <c r="N9" s="369" t="str">
        <f>HYPERLINK("http://finance.yahoo.com/q?s=" &amp; E9, "Link")</f>
        <v>Link</v>
      </c>
      <c r="O9" s="368">
        <v>2.7300000000000001E-2</v>
      </c>
      <c r="P9" s="368">
        <v>2.3599999999999999E-2</v>
      </c>
      <c r="Q9" s="150"/>
      <c r="R9" s="49"/>
      <c r="S9" s="49"/>
      <c r="T9" s="49"/>
    </row>
    <row r="10" spans="1:21" ht="21.95" customHeight="1" x14ac:dyDescent="0.25">
      <c r="A10" s="157"/>
      <c r="B10" s="51"/>
      <c r="C10" s="52"/>
      <c r="E10" s="23" t="s">
        <v>9</v>
      </c>
      <c r="F10" s="246">
        <v>1.23</v>
      </c>
      <c r="G10" s="246">
        <v>2.6636025000000001</v>
      </c>
      <c r="H10" s="50">
        <v>4000</v>
      </c>
      <c r="I10" s="49">
        <v>10654.41</v>
      </c>
      <c r="J10" s="372">
        <v>-5734.41</v>
      </c>
      <c r="K10" s="358">
        <v>-0.5382193852123206</v>
      </c>
      <c r="L10" s="49">
        <v>-5299.48</v>
      </c>
      <c r="M10">
        <v>2000</v>
      </c>
      <c r="N10" s="369" t="str">
        <f>HYPERLINK("http://finance.yahoo.com/q?s=" &amp; E10, "Link")</f>
        <v>Link</v>
      </c>
      <c r="O10" s="358">
        <v>0.1963</v>
      </c>
      <c r="P10" s="358">
        <v>4.1000000000000003E-3</v>
      </c>
      <c r="R10" s="49"/>
      <c r="S10" s="49"/>
      <c r="T10" s="49"/>
    </row>
    <row r="11" spans="1:21" ht="21.95" customHeight="1" x14ac:dyDescent="0.25">
      <c r="A11" s="51"/>
      <c r="B11" s="51"/>
      <c r="C11" s="52"/>
      <c r="E11" s="23" t="s">
        <v>226</v>
      </c>
      <c r="F11" s="246">
        <v>27.25</v>
      </c>
      <c r="G11" s="246">
        <v>29.892942857142859</v>
      </c>
      <c r="H11" s="50">
        <v>350</v>
      </c>
      <c r="I11" s="49">
        <v>10462.530000000001</v>
      </c>
      <c r="J11" s="372">
        <v>-925.03000000000065</v>
      </c>
      <c r="K11" s="358">
        <v>-8.8413605504595996E-2</v>
      </c>
      <c r="L11" s="49">
        <v>2385.4399999999932</v>
      </c>
      <c r="M11">
        <v>250</v>
      </c>
      <c r="N11" s="369" t="str">
        <f>HYPERLINK("http://finance.yahoo.com/q?s=" &amp; E11, "Link")</f>
        <v>Link</v>
      </c>
      <c r="O11" s="358">
        <v>4.0899999999999999E-2</v>
      </c>
      <c r="P11" s="358">
        <v>1.7899999999999999E-2</v>
      </c>
      <c r="R11" s="49"/>
      <c r="S11" s="49"/>
    </row>
    <row r="12" spans="1:21" ht="21.95" customHeight="1" x14ac:dyDescent="0.25">
      <c r="A12" s="51"/>
      <c r="B12" s="51"/>
      <c r="C12" s="52"/>
      <c r="E12" s="23" t="s">
        <v>34</v>
      </c>
      <c r="F12" s="246">
        <v>30.6</v>
      </c>
      <c r="G12" s="246">
        <v>18.652675000000016</v>
      </c>
      <c r="H12" s="334">
        <v>400</v>
      </c>
      <c r="I12" s="49">
        <v>7461.070000000007</v>
      </c>
      <c r="J12" s="372">
        <v>4778.929999999993</v>
      </c>
      <c r="K12" s="358">
        <v>0.64051536843910994</v>
      </c>
      <c r="L12" s="372">
        <v>20274.796999999846</v>
      </c>
      <c r="M12" s="30">
        <v>42905</v>
      </c>
      <c r="N12" s="369" t="str">
        <f>HYPERLINK("http://finance.yahoo.com/q?s=" &amp; E12, "Link")</f>
        <v>Link</v>
      </c>
      <c r="O12" s="368">
        <v>0</v>
      </c>
      <c r="P12" s="368">
        <v>-5.7000000000000002E-2</v>
      </c>
      <c r="Q12" s="150"/>
      <c r="R12" s="49"/>
      <c r="S12" s="49"/>
    </row>
    <row r="13" spans="1:21" ht="21.95" customHeight="1" x14ac:dyDescent="0.25">
      <c r="A13" s="51"/>
      <c r="B13" s="51"/>
      <c r="C13" s="52"/>
      <c r="E13" s="23" t="s">
        <v>359</v>
      </c>
      <c r="F13" s="246">
        <v>56.9</v>
      </c>
      <c r="G13" s="246">
        <v>56.016153846153848</v>
      </c>
      <c r="H13" s="334">
        <v>130</v>
      </c>
      <c r="I13" s="49">
        <v>7282.1</v>
      </c>
      <c r="J13" s="372">
        <v>114.89999999999964</v>
      </c>
      <c r="K13" s="358">
        <v>1.5778415566938042E-2</v>
      </c>
      <c r="L13" s="372">
        <v>114.89999999999964</v>
      </c>
      <c r="M13">
        <v>80</v>
      </c>
      <c r="N13" s="369" t="str">
        <f>HYPERLINK("http://finance.yahoo.com/q?s=" &amp; E13, "Link")</f>
        <v>Link</v>
      </c>
      <c r="O13" s="368">
        <v>4.3499999999999997E-2</v>
      </c>
      <c r="P13" s="368">
        <v>4.1599999999999998E-2</v>
      </c>
      <c r="Q13" s="150"/>
      <c r="S13" s="49"/>
      <c r="T13" s="49"/>
    </row>
    <row r="14" spans="1:21" ht="21.95" customHeight="1" x14ac:dyDescent="0.25">
      <c r="A14" s="51"/>
      <c r="B14" s="51"/>
      <c r="C14" s="51"/>
      <c r="E14" s="23" t="s">
        <v>274</v>
      </c>
      <c r="F14" s="246">
        <v>75.22</v>
      </c>
      <c r="G14" s="246">
        <v>69.666600000000003</v>
      </c>
      <c r="H14" s="334">
        <v>100</v>
      </c>
      <c r="I14" s="49">
        <v>6966.66</v>
      </c>
      <c r="J14" s="372">
        <v>555.34000000000015</v>
      </c>
      <c r="K14" s="358">
        <v>7.9713951879379727E-2</v>
      </c>
      <c r="L14" s="372">
        <v>713.63999999999942</v>
      </c>
      <c r="M14" s="30">
        <v>42902</v>
      </c>
      <c r="N14" s="369" t="str">
        <f>HYPERLINK("http://finance.yahoo.com/q?s=" &amp; E14, "Link")</f>
        <v>Link</v>
      </c>
      <c r="O14" s="368">
        <v>1.49E-2</v>
      </c>
      <c r="P14" s="368">
        <v>2.0799999999999999E-2</v>
      </c>
      <c r="S14" s="49"/>
    </row>
    <row r="15" spans="1:21" ht="21.95" customHeight="1" x14ac:dyDescent="0.25">
      <c r="A15" s="51"/>
      <c r="B15" s="51"/>
      <c r="C15" s="52"/>
      <c r="E15" s="23" t="s">
        <v>345</v>
      </c>
      <c r="F15" s="246">
        <v>30.22</v>
      </c>
      <c r="G15" s="246">
        <v>30.670562499999999</v>
      </c>
      <c r="H15" s="334">
        <v>160</v>
      </c>
      <c r="I15" s="49">
        <v>4907.29</v>
      </c>
      <c r="J15" s="372">
        <v>-72.090000000000146</v>
      </c>
      <c r="K15" s="358">
        <v>-1.4690389196481161E-2</v>
      </c>
      <c r="L15" s="372">
        <v>-72.090000000000146</v>
      </c>
      <c r="M15">
        <v>80</v>
      </c>
      <c r="N15" s="369" t="str">
        <f>HYPERLINK("http://finance.yahoo.com/q?s=" &amp; E15, "Link")</f>
        <v>Link</v>
      </c>
      <c r="O15" s="368">
        <v>4.24E-2</v>
      </c>
      <c r="P15" s="368">
        <v>2.3400000000000001E-2</v>
      </c>
      <c r="R15" s="49"/>
      <c r="S15" s="49"/>
    </row>
    <row r="16" spans="1:21" ht="21.95" customHeight="1" x14ac:dyDescent="0.25">
      <c r="A16" s="51"/>
      <c r="B16" s="51"/>
      <c r="C16" s="52"/>
      <c r="E16" s="23" t="s">
        <v>762</v>
      </c>
      <c r="F16" s="246">
        <v>128.36000000000001</v>
      </c>
      <c r="G16" s="246">
        <v>132.88</v>
      </c>
      <c r="H16" s="334">
        <v>25</v>
      </c>
      <c r="I16" s="49">
        <v>3322</v>
      </c>
      <c r="J16" s="372">
        <v>-112.99999999999955</v>
      </c>
      <c r="K16" s="358">
        <v>-3.4015653220951098E-2</v>
      </c>
      <c r="L16" s="372">
        <v>-112.99999999999955</v>
      </c>
      <c r="M16" s="30">
        <v>42923</v>
      </c>
      <c r="N16" s="369" t="str">
        <f>HYPERLINK("http://finance.yahoo.com/q?s=" &amp; E16, "Link")</f>
        <v>Link</v>
      </c>
      <c r="O16" s="368">
        <v>1.49E-2</v>
      </c>
      <c r="P16" s="368">
        <v>1.9400000000000001E-2</v>
      </c>
      <c r="Q16" s="445"/>
      <c r="R16" s="49"/>
      <c r="S16" s="49"/>
      <c r="U16" s="49"/>
    </row>
    <row r="17" spans="1:22" ht="21.95" customHeight="1" x14ac:dyDescent="0.25">
      <c r="A17" s="51"/>
      <c r="B17" s="51"/>
      <c r="C17" s="52"/>
      <c r="E17" s="23" t="s">
        <v>197</v>
      </c>
      <c r="F17" s="246">
        <v>53.46</v>
      </c>
      <c r="G17" s="246">
        <v>51.65</v>
      </c>
      <c r="H17" s="334">
        <v>50</v>
      </c>
      <c r="I17" s="49">
        <v>2582.5</v>
      </c>
      <c r="J17" s="372">
        <v>90.5</v>
      </c>
      <c r="K17" s="358">
        <v>3.5043562439496655E-2</v>
      </c>
      <c r="L17" s="372">
        <v>565.97999999999956</v>
      </c>
      <c r="M17" s="30">
        <v>42905</v>
      </c>
      <c r="N17" s="369" t="str">
        <f>HYPERLINK("http://finance.yahoo.com/q?s=" &amp; E17, "Link")</f>
        <v>Link</v>
      </c>
      <c r="O17" s="368">
        <v>1.29E-2</v>
      </c>
      <c r="P17" s="368">
        <v>4.8999999999999998E-3</v>
      </c>
      <c r="Q17" s="49"/>
      <c r="R17" s="49"/>
      <c r="S17" s="49"/>
      <c r="T17" s="49"/>
    </row>
    <row r="18" spans="1:22" ht="21.95" customHeight="1" x14ac:dyDescent="0.25">
      <c r="A18" s="52"/>
      <c r="B18" s="52"/>
      <c r="C18" s="52"/>
      <c r="E18" s="23" t="s">
        <v>10</v>
      </c>
      <c r="F18" s="246">
        <v>33.01</v>
      </c>
      <c r="G18" s="246">
        <v>33.01</v>
      </c>
      <c r="H18" s="334">
        <v>0</v>
      </c>
      <c r="I18" s="49">
        <v>0</v>
      </c>
      <c r="J18" s="372">
        <v>0</v>
      </c>
      <c r="K18" s="358">
        <v>0</v>
      </c>
      <c r="L18" s="372">
        <v>1128.3800000000047</v>
      </c>
      <c r="M18">
        <v>0</v>
      </c>
      <c r="N18" s="369" t="str">
        <f>HYPERLINK("http://finance.yahoo.com/q?s=" &amp; E18, "Link")</f>
        <v>Link</v>
      </c>
      <c r="O18" s="368">
        <v>1.2500000000000001E-2</v>
      </c>
      <c r="P18" s="368">
        <v>-1.46E-2</v>
      </c>
      <c r="Q18" s="49"/>
      <c r="R18" s="49"/>
      <c r="T18" s="49"/>
      <c r="V18" s="49"/>
    </row>
    <row r="19" spans="1:22" ht="21.95" customHeight="1" x14ac:dyDescent="0.25">
      <c r="A19" s="51"/>
      <c r="B19" s="51"/>
      <c r="C19" s="51"/>
      <c r="E19" s="23" t="s">
        <v>205</v>
      </c>
      <c r="F19" s="246">
        <v>148.97999999999999</v>
      </c>
      <c r="G19" s="246">
        <v>148.97999999999999</v>
      </c>
      <c r="H19" s="50">
        <v>0</v>
      </c>
      <c r="I19" s="49">
        <v>0</v>
      </c>
      <c r="J19" s="372">
        <v>0</v>
      </c>
      <c r="K19" s="358">
        <v>0</v>
      </c>
      <c r="L19" s="49">
        <v>363.09999999999945</v>
      </c>
      <c r="M19">
        <v>0</v>
      </c>
      <c r="N19" s="369" t="str">
        <f>HYPERLINK("http://finance.yahoo.com/q?s=" &amp; E19, "Link")</f>
        <v>Link</v>
      </c>
      <c r="O19" s="358">
        <v>1.5900000000000001E-2</v>
      </c>
      <c r="P19" s="358">
        <v>-3.8800000000000001E-2</v>
      </c>
    </row>
    <row r="20" spans="1:22" ht="21.95" customHeight="1" x14ac:dyDescent="0.25">
      <c r="A20" s="52"/>
      <c r="B20" s="157"/>
      <c r="C20" s="335"/>
      <c r="E20" s="23" t="s">
        <v>254</v>
      </c>
      <c r="F20" s="246">
        <v>48.13</v>
      </c>
      <c r="G20" s="246">
        <v>48.13</v>
      </c>
      <c r="H20" s="334">
        <v>0</v>
      </c>
      <c r="I20" s="49">
        <v>0</v>
      </c>
      <c r="J20" s="372">
        <v>0</v>
      </c>
      <c r="K20" s="358">
        <v>0</v>
      </c>
      <c r="L20" s="372">
        <v>92.650000000000091</v>
      </c>
      <c r="M20">
        <v>0</v>
      </c>
      <c r="N20" s="369" t="str">
        <f>HYPERLINK("http://finance.yahoo.com/q?s=" &amp; E20, "Link")</f>
        <v>Link</v>
      </c>
      <c r="O20" s="368">
        <v>0</v>
      </c>
      <c r="P20" s="368">
        <v>-1.5900000000000001E-2</v>
      </c>
      <c r="Q20" s="150"/>
      <c r="R20" s="49"/>
      <c r="S20" s="49"/>
      <c r="T20" s="49"/>
    </row>
    <row r="21" spans="1:22" ht="21.95" customHeight="1" x14ac:dyDescent="0.25">
      <c r="A21" s="52"/>
      <c r="B21" s="52"/>
      <c r="C21" s="52"/>
      <c r="E21" s="23" t="s">
        <v>45</v>
      </c>
      <c r="F21" s="246">
        <v>87.37</v>
      </c>
      <c r="G21" s="246">
        <v>87.37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>HYPERLINK("http://finance.yahoo.com/q?s=" &amp; E21, "Link")</f>
        <v>Link</v>
      </c>
      <c r="O21" s="368">
        <v>1.67E-2</v>
      </c>
      <c r="P21" s="368">
        <v>9.4000000000000004E-3</v>
      </c>
      <c r="Q21" s="49"/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341</v>
      </c>
      <c r="F22" s="246">
        <v>23.97</v>
      </c>
      <c r="G22" s="246">
        <v>23.97</v>
      </c>
      <c r="H22" s="334">
        <v>0</v>
      </c>
      <c r="I22" s="49">
        <v>0</v>
      </c>
      <c r="J22" s="372">
        <v>0</v>
      </c>
      <c r="K22" s="358">
        <v>0</v>
      </c>
      <c r="L22" s="372">
        <v>1283.4199999999946</v>
      </c>
      <c r="M22">
        <v>0</v>
      </c>
      <c r="N22" s="369" t="str">
        <f>HYPERLINK("http://finance.yahoo.com/q?s=" &amp; E22, "Link")</f>
        <v>Link</v>
      </c>
      <c r="O22" s="368">
        <v>0</v>
      </c>
      <c r="P22" s="368">
        <v>9.2999999999999992E-3</v>
      </c>
      <c r="R22" s="49"/>
      <c r="S22" s="49"/>
      <c r="T22" s="49"/>
    </row>
    <row r="23" spans="1:22" ht="21.95" customHeight="1" x14ac:dyDescent="0.25">
      <c r="A23" s="51"/>
      <c r="B23" s="51"/>
      <c r="C23" s="52"/>
      <c r="E23" s="23" t="s">
        <v>755</v>
      </c>
      <c r="F23" s="246">
        <v>27.36</v>
      </c>
      <c r="G23" s="246">
        <v>27.36</v>
      </c>
      <c r="H23" s="50">
        <v>0</v>
      </c>
      <c r="I23" s="49">
        <v>0</v>
      </c>
      <c r="J23" s="372">
        <v>0</v>
      </c>
      <c r="K23" s="358">
        <v>0</v>
      </c>
      <c r="L23" s="49">
        <v>309.26000000000022</v>
      </c>
      <c r="M23">
        <v>0</v>
      </c>
      <c r="N23" s="369" t="str">
        <f>HYPERLINK("http://finance.yahoo.com/q?s=" &amp; E23, "Link")</f>
        <v>Link</v>
      </c>
      <c r="O23" s="358">
        <v>8.8000000000000005E-3</v>
      </c>
      <c r="P23" s="358">
        <v>-3.3E-3</v>
      </c>
      <c r="R23" s="49"/>
      <c r="S23" s="49"/>
    </row>
    <row r="24" spans="1:22" ht="21.95" customHeight="1" x14ac:dyDescent="0.25">
      <c r="A24" s="51"/>
      <c r="B24" s="51"/>
      <c r="C24" s="52"/>
      <c r="E24" s="23" t="s">
        <v>33</v>
      </c>
      <c r="F24" s="246">
        <v>243.34</v>
      </c>
      <c r="G24" s="50">
        <v>243.34</v>
      </c>
      <c r="H24" s="334">
        <v>0</v>
      </c>
      <c r="I24" s="49">
        <v>0</v>
      </c>
      <c r="J24" s="372">
        <v>0</v>
      </c>
      <c r="K24" s="358">
        <v>0</v>
      </c>
      <c r="L24" s="372">
        <v>780.73999999999796</v>
      </c>
      <c r="M24">
        <v>0</v>
      </c>
      <c r="N24" s="369" t="str">
        <f>HYPERLINK("http://finance.yahoo.com/q?s=" &amp; E24, "Link")</f>
        <v>Link</v>
      </c>
      <c r="O24" s="368">
        <v>1.8599999999999998E-2</v>
      </c>
      <c r="P24" s="368">
        <v>-4.5499999999999999E-2</v>
      </c>
      <c r="Q24" s="49"/>
      <c r="R24" s="49"/>
      <c r="S24" s="49"/>
      <c r="T24" s="49"/>
    </row>
    <row r="25" spans="1:22" ht="21.95" customHeight="1" x14ac:dyDescent="0.25">
      <c r="A25" s="51"/>
      <c r="B25" s="51"/>
      <c r="C25" s="52"/>
      <c r="E25" s="23" t="s">
        <v>228</v>
      </c>
      <c r="F25" s="246">
        <v>80.31</v>
      </c>
      <c r="G25" s="246">
        <v>80.31</v>
      </c>
      <c r="H25" s="334">
        <v>0</v>
      </c>
      <c r="I25" s="49">
        <v>0</v>
      </c>
      <c r="J25" s="372">
        <v>0</v>
      </c>
      <c r="K25" s="358">
        <v>0</v>
      </c>
      <c r="L25" s="372">
        <v>231.53999999999996</v>
      </c>
      <c r="M25">
        <v>0</v>
      </c>
      <c r="N25" s="369" t="str">
        <f>HYPERLINK("http://finance.yahoo.com/q?s=" &amp; E25, "Link")</f>
        <v>Link</v>
      </c>
      <c r="O25" s="368">
        <v>1.6199999999999999E-2</v>
      </c>
      <c r="P25" s="368">
        <v>4.4999999999999997E-3</v>
      </c>
      <c r="R25" s="49"/>
      <c r="S25" s="49"/>
      <c r="T25" s="49"/>
    </row>
    <row r="26" spans="1:22" ht="21.95" customHeight="1" x14ac:dyDescent="0.25">
      <c r="A26" s="52"/>
      <c r="B26" s="51"/>
      <c r="C26" s="52"/>
      <c r="E26" s="23" t="s">
        <v>62</v>
      </c>
      <c r="F26" s="246">
        <v>259.89</v>
      </c>
      <c r="G26" s="246">
        <v>259.89</v>
      </c>
      <c r="H26" s="334">
        <v>0</v>
      </c>
      <c r="I26" s="49">
        <v>0</v>
      </c>
      <c r="J26" s="372">
        <v>0</v>
      </c>
      <c r="K26" s="358">
        <v>0</v>
      </c>
      <c r="L26" s="372">
        <v>1659.3600000000079</v>
      </c>
      <c r="M26">
        <v>0</v>
      </c>
      <c r="N26" s="369" t="str">
        <f>HYPERLINK("http://finance.yahoo.com/q?s=" &amp; E26, "Link")</f>
        <v>Link</v>
      </c>
      <c r="O26" s="368">
        <v>0</v>
      </c>
      <c r="P26" s="368">
        <v>1.06E-2</v>
      </c>
      <c r="Q26" s="445"/>
      <c r="R26" s="49"/>
      <c r="S26" s="49"/>
    </row>
    <row r="27" spans="1:22" ht="21.95" customHeight="1" x14ac:dyDescent="0.25">
      <c r="A27" s="51"/>
      <c r="B27" s="52"/>
      <c r="C27" s="52"/>
      <c r="E27" s="23" t="s">
        <v>310</v>
      </c>
      <c r="F27" s="246">
        <v>53.75</v>
      </c>
      <c r="G27" s="246">
        <v>53.75</v>
      </c>
      <c r="H27" s="334">
        <v>0</v>
      </c>
      <c r="I27" s="49">
        <v>0</v>
      </c>
      <c r="J27" s="372">
        <v>0</v>
      </c>
      <c r="K27" s="358">
        <v>0</v>
      </c>
      <c r="L27" s="372">
        <v>910.79999999999927</v>
      </c>
      <c r="M27">
        <v>0</v>
      </c>
      <c r="N27" s="369" t="str">
        <f>HYPERLINK("http://finance.yahoo.com/q?s=" &amp; E27, "Link")</f>
        <v>Link</v>
      </c>
      <c r="O27" s="368">
        <v>2.87E-2</v>
      </c>
      <c r="P27" s="368">
        <v>1.7000000000000001E-2</v>
      </c>
      <c r="Q27" s="150"/>
      <c r="R27" s="49"/>
    </row>
    <row r="28" spans="1:22" ht="21.95" customHeight="1" x14ac:dyDescent="0.25">
      <c r="A28" s="52"/>
      <c r="B28" s="52"/>
      <c r="C28" s="52"/>
      <c r="E28" s="23" t="s">
        <v>52</v>
      </c>
      <c r="F28" s="246">
        <v>75.2</v>
      </c>
      <c r="G28" s="246">
        <v>75.2</v>
      </c>
      <c r="H28" s="50">
        <v>0</v>
      </c>
      <c r="I28" s="49">
        <v>0</v>
      </c>
      <c r="J28" s="372">
        <v>0</v>
      </c>
      <c r="K28" s="358">
        <v>0</v>
      </c>
      <c r="L28" s="49">
        <v>1056.739999999998</v>
      </c>
      <c r="M28">
        <v>0</v>
      </c>
      <c r="N28" s="369" t="str">
        <f>HYPERLINK("http://finance.yahoo.com/q?s=" &amp; E28, "Link")</f>
        <v>Link</v>
      </c>
      <c r="O28" s="358">
        <v>2.1999999999999999E-2</v>
      </c>
      <c r="P28" s="358">
        <v>9.7999999999999997E-3</v>
      </c>
      <c r="S28" s="49"/>
    </row>
    <row r="29" spans="1:22" ht="21.95" customHeight="1" x14ac:dyDescent="0.25">
      <c r="A29" s="51"/>
      <c r="B29" s="51"/>
      <c r="C29" s="52"/>
      <c r="E29" s="23" t="s">
        <v>328</v>
      </c>
      <c r="F29" s="246">
        <v>40.56</v>
      </c>
      <c r="G29" s="246">
        <v>40.56</v>
      </c>
      <c r="H29" s="334">
        <v>0</v>
      </c>
      <c r="I29" s="49">
        <v>0</v>
      </c>
      <c r="J29" s="372">
        <v>0</v>
      </c>
      <c r="K29" s="358">
        <v>0</v>
      </c>
      <c r="L29" s="372">
        <v>264.92000000000007</v>
      </c>
      <c r="M29">
        <v>0</v>
      </c>
      <c r="N29" s="369" t="str">
        <f>HYPERLINK("http://finance.yahoo.com/q?s=" &amp; E29, "Link")</f>
        <v>Link</v>
      </c>
      <c r="O29" s="368">
        <v>3.4200000000000001E-2</v>
      </c>
      <c r="P29" s="368">
        <v>-7.1000000000000004E-3</v>
      </c>
      <c r="Q29" s="445"/>
      <c r="R29" s="49"/>
      <c r="S29" s="49"/>
    </row>
    <row r="30" spans="1:22" ht="21.95" customHeight="1" x14ac:dyDescent="0.25">
      <c r="A30" s="51"/>
      <c r="B30" s="51"/>
      <c r="C30" s="52"/>
      <c r="E30" s="23" t="s">
        <v>8</v>
      </c>
      <c r="F30" s="246">
        <v>79.209999999999994</v>
      </c>
      <c r="G30" s="246">
        <v>79.209999999999994</v>
      </c>
      <c r="H30" s="50">
        <v>0</v>
      </c>
      <c r="I30" s="49">
        <v>0</v>
      </c>
      <c r="J30" s="372">
        <v>0</v>
      </c>
      <c r="K30" s="358">
        <v>0</v>
      </c>
      <c r="L30" s="49">
        <v>121.94999999999982</v>
      </c>
      <c r="M30">
        <v>0</v>
      </c>
      <c r="N30" s="369" t="str">
        <f>HYPERLINK("http://finance.yahoo.com/q?s=" &amp; E30, "Link")</f>
        <v>Link</v>
      </c>
      <c r="O30" s="358">
        <v>1.67E-2</v>
      </c>
      <c r="P30" s="358">
        <v>-2.3E-3</v>
      </c>
      <c r="S30" s="49"/>
      <c r="T30" s="49"/>
    </row>
    <row r="31" spans="1:22" ht="21.95" customHeight="1" x14ac:dyDescent="0.25">
      <c r="A31" s="51"/>
      <c r="B31" s="51"/>
      <c r="C31" s="52"/>
      <c r="E31" s="23" t="s">
        <v>284</v>
      </c>
      <c r="F31" s="246">
        <v>79.709999999999994</v>
      </c>
      <c r="G31" s="246">
        <v>79.709999999999994</v>
      </c>
      <c r="H31" s="334">
        <v>0</v>
      </c>
      <c r="I31" s="49">
        <v>0</v>
      </c>
      <c r="J31" s="372">
        <v>0</v>
      </c>
      <c r="K31" s="358">
        <v>0</v>
      </c>
      <c r="L31" s="372">
        <v>197.20999999999549</v>
      </c>
      <c r="M31">
        <v>0</v>
      </c>
      <c r="N31" s="369" t="str">
        <f>HYPERLINK("http://finance.yahoo.com/q?s=" &amp; E31, "Link")</f>
        <v>Link</v>
      </c>
      <c r="O31" s="368">
        <v>2.5499999999999998E-2</v>
      </c>
      <c r="P31" s="368">
        <v>1.6299999999999999E-2</v>
      </c>
    </row>
    <row r="32" spans="1:22" ht="21.95" customHeight="1" x14ac:dyDescent="0.25">
      <c r="A32" s="51"/>
      <c r="B32" s="51"/>
      <c r="C32" s="52"/>
      <c r="E32" s="23" t="s">
        <v>32</v>
      </c>
      <c r="F32" s="246">
        <v>53.01</v>
      </c>
      <c r="G32" s="246">
        <v>53.01</v>
      </c>
      <c r="H32" s="334">
        <v>0</v>
      </c>
      <c r="I32" s="49">
        <v>0</v>
      </c>
      <c r="J32" s="372">
        <v>0</v>
      </c>
      <c r="K32" s="358">
        <v>0</v>
      </c>
      <c r="L32" s="372">
        <v>1198.4699999999971</v>
      </c>
      <c r="M32">
        <v>0</v>
      </c>
      <c r="N32" s="369" t="str">
        <f>HYPERLINK("http://finance.yahoo.com/q?s=" &amp; E32, "Link")</f>
        <v>Link</v>
      </c>
      <c r="O32" s="368">
        <v>1.7600000000000001E-2</v>
      </c>
      <c r="P32" s="368">
        <v>3.2000000000000002E-3</v>
      </c>
      <c r="R32" s="49"/>
    </row>
    <row r="33" spans="1:21" ht="21.95" customHeight="1" x14ac:dyDescent="0.25">
      <c r="A33" s="52"/>
      <c r="B33" s="52"/>
      <c r="C33" s="52"/>
      <c r="E33" s="23" t="s">
        <v>63</v>
      </c>
      <c r="F33" s="246">
        <v>105.62</v>
      </c>
      <c r="G33" s="246">
        <v>105.62</v>
      </c>
      <c r="H33" s="50">
        <v>0</v>
      </c>
      <c r="I33" s="49">
        <v>0</v>
      </c>
      <c r="J33" s="372">
        <v>0</v>
      </c>
      <c r="K33" s="358">
        <v>0</v>
      </c>
      <c r="L33" s="49">
        <v>257.30999999999949</v>
      </c>
      <c r="M33">
        <v>0</v>
      </c>
      <c r="N33" s="369" t="str">
        <f>HYPERLINK("http://finance.yahoo.com/q?s=" &amp; E33, "Link")</f>
        <v>Link</v>
      </c>
      <c r="O33" s="358">
        <v>1.38E-2</v>
      </c>
      <c r="P33" s="358">
        <v>1.2500000000000001E-2</v>
      </c>
      <c r="S33" s="49"/>
      <c r="T33" s="49"/>
    </row>
    <row r="34" spans="1:21" ht="21.95" customHeight="1" x14ac:dyDescent="0.25">
      <c r="A34" s="61"/>
      <c r="B34" s="62"/>
      <c r="C34" s="61"/>
      <c r="E34" s="23" t="s">
        <v>320</v>
      </c>
      <c r="F34" s="246">
        <v>116.12</v>
      </c>
      <c r="G34" s="246">
        <v>116.12</v>
      </c>
      <c r="H34" s="334">
        <v>0</v>
      </c>
      <c r="I34" s="49">
        <v>0</v>
      </c>
      <c r="J34" s="372">
        <v>0</v>
      </c>
      <c r="K34" s="358">
        <v>0</v>
      </c>
      <c r="L34" s="372">
        <v>720.56000000000131</v>
      </c>
      <c r="M34">
        <v>0</v>
      </c>
      <c r="N34" s="369" t="str">
        <f>HYPERLINK("http://finance.yahoo.com/q?s=" &amp; E34, "Link")</f>
        <v>Link</v>
      </c>
      <c r="O34" s="368">
        <v>0</v>
      </c>
      <c r="P34" s="368">
        <v>-1.7000000000000001E-2</v>
      </c>
      <c r="R34" s="49"/>
    </row>
    <row r="35" spans="1:21" ht="21.95" customHeight="1" x14ac:dyDescent="0.25">
      <c r="A35" s="51"/>
      <c r="B35" s="51"/>
      <c r="C35" s="52"/>
      <c r="E35" s="23" t="s">
        <v>199</v>
      </c>
      <c r="F35" s="246">
        <v>11.13</v>
      </c>
      <c r="G35" s="246">
        <v>11.13</v>
      </c>
      <c r="H35" s="50">
        <v>0</v>
      </c>
      <c r="I35" s="49">
        <v>0</v>
      </c>
      <c r="J35" s="372">
        <v>0</v>
      </c>
      <c r="K35" s="358">
        <v>0</v>
      </c>
      <c r="L35" s="49">
        <v>251.26000000000022</v>
      </c>
      <c r="M35">
        <v>0</v>
      </c>
      <c r="N35" s="369" t="str">
        <f>HYPERLINK("http://finance.yahoo.com/q?s=" &amp; E35, "Link")</f>
        <v>Link</v>
      </c>
      <c r="O35" s="358">
        <v>5.1499999999999997E-2</v>
      </c>
      <c r="P35" s="358">
        <v>2.7000000000000001E-3</v>
      </c>
      <c r="R35" s="49"/>
      <c r="S35" s="49"/>
    </row>
    <row r="36" spans="1:21" ht="21.95" customHeight="1" x14ac:dyDescent="0.25">
      <c r="A36" s="51"/>
      <c r="B36" s="51"/>
      <c r="C36" s="52"/>
      <c r="E36" s="23" t="s">
        <v>275</v>
      </c>
      <c r="F36" s="246">
        <v>28.16</v>
      </c>
      <c r="G36" s="246">
        <v>28.16</v>
      </c>
      <c r="H36" s="334">
        <v>0</v>
      </c>
      <c r="I36" s="49">
        <v>0</v>
      </c>
      <c r="J36" s="372">
        <v>0</v>
      </c>
      <c r="K36" s="358">
        <v>0</v>
      </c>
      <c r="L36" s="372">
        <v>98.449999999999818</v>
      </c>
      <c r="M36">
        <v>0</v>
      </c>
      <c r="N36" s="369" t="str">
        <f>HYPERLINK("http://finance.yahoo.com/q?s=" &amp; E36, "Link")</f>
        <v>Link</v>
      </c>
      <c r="O36" s="368">
        <v>1.11E-2</v>
      </c>
      <c r="P36" s="368">
        <v>2.7699999999999999E-2</v>
      </c>
      <c r="R36" s="49"/>
      <c r="S36" s="49"/>
      <c r="T36" s="49"/>
    </row>
    <row r="37" spans="1:21" ht="21.95" customHeight="1" x14ac:dyDescent="0.25">
      <c r="A37" s="51"/>
      <c r="B37" s="52"/>
      <c r="C37" s="52"/>
      <c r="E37" s="23" t="s">
        <v>56</v>
      </c>
      <c r="F37" s="246">
        <v>34.340000000000003</v>
      </c>
      <c r="G37" s="246">
        <v>34.340000000000003</v>
      </c>
      <c r="H37" s="50">
        <v>0</v>
      </c>
      <c r="I37" s="49">
        <v>0</v>
      </c>
      <c r="J37" s="372">
        <v>0</v>
      </c>
      <c r="K37" s="358">
        <v>0</v>
      </c>
      <c r="L37" s="49">
        <v>36.819999999999709</v>
      </c>
      <c r="M37">
        <v>0</v>
      </c>
      <c r="N37" s="369" t="str">
        <f>HYPERLINK("http://finance.yahoo.com/q?s=" &amp; E37, "Link")</f>
        <v>Link</v>
      </c>
      <c r="O37" s="358">
        <v>4.2999999999999997E-2</v>
      </c>
      <c r="P37" s="358">
        <v>6.7000000000000002E-3</v>
      </c>
      <c r="R37" s="49"/>
      <c r="S37" s="49"/>
      <c r="T37" s="49"/>
    </row>
    <row r="38" spans="1:21" ht="21.95" customHeight="1" x14ac:dyDescent="0.25">
      <c r="A38" s="51"/>
      <c r="B38" s="51"/>
      <c r="C38" s="52"/>
      <c r="E38" s="23" t="s">
        <v>22</v>
      </c>
      <c r="F38" s="246">
        <v>45.49</v>
      </c>
      <c r="G38" s="246">
        <v>45.49</v>
      </c>
      <c r="H38" s="334">
        <v>0</v>
      </c>
      <c r="I38" s="49">
        <v>0</v>
      </c>
      <c r="J38" s="372">
        <v>0</v>
      </c>
      <c r="K38" s="358">
        <v>0</v>
      </c>
      <c r="L38" s="372">
        <v>3178.8000000000466</v>
      </c>
      <c r="M38">
        <v>0</v>
      </c>
      <c r="N38" s="369" t="str">
        <f>HYPERLINK("http://finance.yahoo.com/q?s=" &amp; E38, "Link")</f>
        <v>Link</v>
      </c>
      <c r="O38" s="368">
        <v>2.07E-2</v>
      </c>
      <c r="P38" s="368">
        <v>4.5999999999999999E-2</v>
      </c>
      <c r="S38" s="49"/>
    </row>
    <row r="39" spans="1:21" ht="21.95" customHeight="1" x14ac:dyDescent="0.25">
      <c r="A39" s="51"/>
      <c r="B39" s="51"/>
      <c r="C39" s="52"/>
      <c r="E39" s="23" t="s">
        <v>27</v>
      </c>
      <c r="F39" s="246">
        <v>35.71</v>
      </c>
      <c r="G39" s="246">
        <v>35.71</v>
      </c>
      <c r="H39" s="334">
        <v>0</v>
      </c>
      <c r="I39" s="49">
        <v>0</v>
      </c>
      <c r="J39" s="372">
        <v>0</v>
      </c>
      <c r="K39" s="358">
        <v>0</v>
      </c>
      <c r="L39" s="372">
        <v>1407.5400000000009</v>
      </c>
      <c r="M39">
        <v>0</v>
      </c>
      <c r="N39" s="369" t="str">
        <f>HYPERLINK("http://finance.yahoo.com/q?s=" &amp; E39, "Link")</f>
        <v>Link</v>
      </c>
      <c r="O39" s="368">
        <v>3.0200000000000001E-2</v>
      </c>
      <c r="P39" s="368">
        <v>-2.1100000000000001E-2</v>
      </c>
      <c r="S39" s="49"/>
      <c r="T39" s="49"/>
    </row>
    <row r="40" spans="1:21" ht="21.95" customHeight="1" x14ac:dyDescent="0.25">
      <c r="A40" s="51"/>
      <c r="B40" s="51"/>
      <c r="C40" s="52"/>
      <c r="E40" s="23" t="s">
        <v>173</v>
      </c>
      <c r="F40" s="246">
        <v>54.89</v>
      </c>
      <c r="G40" s="246">
        <v>54.89</v>
      </c>
      <c r="H40" s="334">
        <v>0</v>
      </c>
      <c r="I40" s="49">
        <v>0</v>
      </c>
      <c r="J40" s="372">
        <v>0</v>
      </c>
      <c r="K40" s="358">
        <v>0</v>
      </c>
      <c r="L40" s="372">
        <v>119.92000000000053</v>
      </c>
      <c r="M40">
        <v>0</v>
      </c>
      <c r="N40" s="369" t="str">
        <f>HYPERLINK("http://finance.yahoo.com/q?s=" &amp; E40, "Link")</f>
        <v>Link</v>
      </c>
      <c r="O40" s="368">
        <v>3.6400000000000002E-2</v>
      </c>
      <c r="P40" s="368">
        <v>2.2700000000000001E-2</v>
      </c>
      <c r="Q40" s="445"/>
      <c r="R40" s="49"/>
      <c r="S40" s="49"/>
      <c r="T40" s="49"/>
    </row>
    <row r="41" spans="1:21" ht="21.95" customHeight="1" x14ac:dyDescent="0.25">
      <c r="A41" s="51"/>
      <c r="B41" s="51"/>
      <c r="C41" s="52"/>
      <c r="E41" s="23" t="s">
        <v>278</v>
      </c>
      <c r="F41" s="246">
        <v>131.53</v>
      </c>
      <c r="G41" s="246">
        <v>131.53</v>
      </c>
      <c r="H41" s="334">
        <v>0</v>
      </c>
      <c r="I41" s="49">
        <v>0</v>
      </c>
      <c r="J41" s="372">
        <v>0</v>
      </c>
      <c r="K41" s="358">
        <v>0</v>
      </c>
      <c r="L41" s="372">
        <v>154.77999999999975</v>
      </c>
      <c r="M41">
        <v>0</v>
      </c>
      <c r="N41" s="369" t="str">
        <f>HYPERLINK("http://finance.yahoo.com/q?s=" &amp; E41, "Link")</f>
        <v>Link</v>
      </c>
      <c r="O41" s="368">
        <v>2.5700000000000001E-2</v>
      </c>
      <c r="P41" s="368">
        <v>7.4999999999999997E-3</v>
      </c>
      <c r="Q41" s="150"/>
    </row>
    <row r="42" spans="1:21" ht="21.95" customHeight="1" x14ac:dyDescent="0.25">
      <c r="A42" s="51"/>
      <c r="B42" s="51"/>
      <c r="C42" s="52"/>
      <c r="E42" s="23" t="s">
        <v>24</v>
      </c>
      <c r="F42" s="246">
        <v>35.700000000000003</v>
      </c>
      <c r="G42" s="246">
        <v>35.700000000000003</v>
      </c>
      <c r="H42" s="50">
        <v>0</v>
      </c>
      <c r="I42" s="49">
        <v>0</v>
      </c>
      <c r="J42" s="372">
        <v>0</v>
      </c>
      <c r="K42" s="358">
        <v>0</v>
      </c>
      <c r="L42" s="49">
        <v>937.36999999999534</v>
      </c>
      <c r="M42">
        <v>0</v>
      </c>
      <c r="N42" s="369" t="str">
        <f>HYPERLINK("http://finance.yahoo.com/q?s=" &amp; E42, "Link")</f>
        <v>Link</v>
      </c>
      <c r="O42" s="358">
        <v>0</v>
      </c>
      <c r="P42" s="358">
        <v>1.7399999999999999E-2</v>
      </c>
      <c r="Q42" s="150"/>
      <c r="S42" s="49"/>
      <c r="T42" s="49"/>
    </row>
    <row r="43" spans="1:21" ht="21.95" customHeight="1" x14ac:dyDescent="0.25">
      <c r="A43" s="51"/>
      <c r="B43" s="51"/>
      <c r="C43" s="52"/>
      <c r="E43" s="23" t="s">
        <v>36</v>
      </c>
      <c r="F43" s="246">
        <v>59.46</v>
      </c>
      <c r="G43" s="246">
        <v>59.46</v>
      </c>
      <c r="H43" s="334">
        <v>0</v>
      </c>
      <c r="I43" s="49">
        <v>0</v>
      </c>
      <c r="J43" s="372">
        <v>0</v>
      </c>
      <c r="K43" s="358">
        <v>0</v>
      </c>
      <c r="L43" s="372">
        <v>117.73999999999978</v>
      </c>
      <c r="M43">
        <v>0</v>
      </c>
      <c r="N43" s="369" t="str">
        <f>HYPERLINK("http://finance.yahoo.com/q?s=" &amp; E43, "Link")</f>
        <v>Link</v>
      </c>
      <c r="O43" s="368">
        <v>7.4000000000000003E-3</v>
      </c>
      <c r="P43" s="368">
        <v>5.1000000000000004E-3</v>
      </c>
      <c r="Q43" s="150"/>
      <c r="R43" s="49"/>
      <c r="S43" s="49"/>
    </row>
    <row r="44" spans="1:21" ht="21.95" customHeight="1" x14ac:dyDescent="0.25">
      <c r="A44" s="51"/>
      <c r="B44" s="51"/>
      <c r="C44" s="52"/>
      <c r="E44" s="23" t="s">
        <v>206</v>
      </c>
      <c r="F44" s="246">
        <v>40.090000000000003</v>
      </c>
      <c r="G44" s="246">
        <v>40.090000000000003</v>
      </c>
      <c r="H44" s="334">
        <v>0</v>
      </c>
      <c r="I44" s="49">
        <v>0</v>
      </c>
      <c r="J44" s="372">
        <v>0</v>
      </c>
      <c r="K44" s="358">
        <v>0</v>
      </c>
      <c r="L44" s="372">
        <v>439.77999999999975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9.5999999999999992E-3</v>
      </c>
      <c r="Q44" s="49"/>
      <c r="R44" s="49"/>
      <c r="U44" s="49"/>
    </row>
    <row r="45" spans="1:21" ht="21.95" customHeight="1" x14ac:dyDescent="0.25">
      <c r="A45" s="51"/>
      <c r="B45" s="51"/>
      <c r="C45" s="52"/>
      <c r="E45" s="23" t="s">
        <v>276</v>
      </c>
      <c r="F45" s="246">
        <v>51.13</v>
      </c>
      <c r="G45" s="246">
        <v>51.13</v>
      </c>
      <c r="H45" s="50">
        <v>0</v>
      </c>
      <c r="I45" s="49">
        <v>0</v>
      </c>
      <c r="J45" s="372">
        <v>0</v>
      </c>
      <c r="K45" s="358">
        <v>0</v>
      </c>
      <c r="L45" s="49">
        <v>427.92000000000007</v>
      </c>
      <c r="M45">
        <v>0</v>
      </c>
      <c r="N45" s="369" t="str">
        <f>HYPERLINK("http://finance.yahoo.com/q?s=" &amp; E45, "Link")</f>
        <v>Link</v>
      </c>
      <c r="O45" s="358">
        <v>0</v>
      </c>
      <c r="P45" s="358">
        <v>-1.2699999999999999E-2</v>
      </c>
      <c r="S45" s="49"/>
    </row>
    <row r="46" spans="1:21" ht="21.95" customHeight="1" x14ac:dyDescent="0.25">
      <c r="A46" s="51"/>
      <c r="B46" s="51"/>
      <c r="C46" s="52"/>
      <c r="E46" s="23" t="s">
        <v>47</v>
      </c>
      <c r="F46" s="246">
        <v>118.92</v>
      </c>
      <c r="G46" s="246">
        <v>118.92</v>
      </c>
      <c r="H46" s="334">
        <v>0</v>
      </c>
      <c r="I46" s="49">
        <v>0</v>
      </c>
      <c r="J46" s="372">
        <v>0</v>
      </c>
      <c r="K46" s="358">
        <v>0</v>
      </c>
      <c r="L46" s="372">
        <v>-168.6200000000008</v>
      </c>
      <c r="M46">
        <v>0</v>
      </c>
      <c r="N46" s="369" t="str">
        <f>HYPERLINK("http://finance.yahoo.com/q?s=" &amp; E46, "Link")</f>
        <v>Link</v>
      </c>
      <c r="O46" s="368">
        <v>2.18E-2</v>
      </c>
      <c r="P46" s="368">
        <v>-1.2500000000000001E-2</v>
      </c>
    </row>
    <row r="47" spans="1:21" ht="21.95" customHeight="1" x14ac:dyDescent="0.25">
      <c r="A47" s="51"/>
      <c r="B47" s="51"/>
      <c r="C47" s="52"/>
      <c r="E47" s="23" t="s">
        <v>175</v>
      </c>
      <c r="F47" s="246">
        <v>53.24</v>
      </c>
      <c r="G47" s="246">
        <v>53.24</v>
      </c>
      <c r="H47" s="334">
        <v>0</v>
      </c>
      <c r="I47" s="49">
        <v>0</v>
      </c>
      <c r="J47" s="372">
        <v>0</v>
      </c>
      <c r="K47" s="358">
        <v>0</v>
      </c>
      <c r="L47" s="372">
        <v>75.019999999999982</v>
      </c>
      <c r="M47">
        <v>0</v>
      </c>
      <c r="N47" s="369" t="str">
        <f>HYPERLINK("http://finance.yahoo.com/q?s=" &amp; E47, "Link")</f>
        <v>Link</v>
      </c>
      <c r="O47" s="368">
        <v>1.61E-2</v>
      </c>
      <c r="P47" s="368">
        <v>4.0000000000000001E-3</v>
      </c>
      <c r="Q47" s="150"/>
      <c r="R47" s="49"/>
      <c r="S47" s="49"/>
    </row>
    <row r="48" spans="1:21" ht="21.95" customHeight="1" x14ac:dyDescent="0.25">
      <c r="A48" s="51"/>
      <c r="B48" s="51"/>
      <c r="C48" s="52"/>
      <c r="E48" s="23" t="s">
        <v>23</v>
      </c>
      <c r="F48" s="246">
        <v>35.619999999999997</v>
      </c>
      <c r="G48" s="246">
        <v>35.619999999999997</v>
      </c>
      <c r="H48" s="50">
        <v>0</v>
      </c>
      <c r="I48" s="49">
        <v>0</v>
      </c>
      <c r="J48" s="372">
        <v>0</v>
      </c>
      <c r="K48" s="358">
        <v>0</v>
      </c>
      <c r="L48" s="49">
        <v>171.89999999999964</v>
      </c>
      <c r="M48">
        <v>0</v>
      </c>
      <c r="N48" s="369" t="str">
        <f>HYPERLINK("http://finance.yahoo.com/q?s=" &amp; E48, "Link")</f>
        <v>Link</v>
      </c>
      <c r="O48" s="358">
        <v>0</v>
      </c>
      <c r="P48" s="358">
        <v>2.9999999999999997E-4</v>
      </c>
      <c r="R48" s="49"/>
    </row>
    <row r="49" spans="1:22" ht="21.95" customHeight="1" x14ac:dyDescent="0.25">
      <c r="A49" s="51"/>
      <c r="B49" s="51"/>
      <c r="C49" s="52"/>
      <c r="E49" s="23" t="s">
        <v>176</v>
      </c>
      <c r="F49" s="246">
        <v>243.41</v>
      </c>
      <c r="G49" s="246">
        <v>243.41</v>
      </c>
      <c r="H49" s="334">
        <v>0</v>
      </c>
      <c r="I49" s="49">
        <v>0</v>
      </c>
      <c r="J49" s="372">
        <v>0</v>
      </c>
      <c r="K49" s="358">
        <v>0</v>
      </c>
      <c r="L49" s="372">
        <v>160.82999999999993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-1.5E-3</v>
      </c>
      <c r="Q49" s="150"/>
      <c r="S49" s="49"/>
      <c r="U49" s="49"/>
    </row>
    <row r="50" spans="1:22" ht="21.95" customHeight="1" x14ac:dyDescent="0.25">
      <c r="A50" s="51"/>
      <c r="B50" s="51"/>
      <c r="C50" s="52"/>
      <c r="E50" s="23" t="s">
        <v>171</v>
      </c>
      <c r="F50" s="246">
        <v>107.01</v>
      </c>
      <c r="G50" s="246">
        <v>107.01</v>
      </c>
      <c r="H50" s="334">
        <v>0</v>
      </c>
      <c r="I50" s="49">
        <v>0</v>
      </c>
      <c r="J50" s="372">
        <v>0</v>
      </c>
      <c r="K50" s="358">
        <v>0</v>
      </c>
      <c r="L50" s="372">
        <v>1368.9000000000015</v>
      </c>
      <c r="M50">
        <v>0</v>
      </c>
      <c r="N50" s="369" t="str">
        <f>HYPERLINK("http://finance.yahoo.com/q?s=" &amp; E50, "Link")</f>
        <v>Link</v>
      </c>
      <c r="O50" s="368">
        <v>1.14E-2</v>
      </c>
      <c r="P50" s="368">
        <v>-3.5999999999999997E-2</v>
      </c>
      <c r="Q50" s="445"/>
      <c r="R50" s="49"/>
      <c r="S50" s="49"/>
      <c r="T50" s="49"/>
      <c r="V50" s="49"/>
    </row>
    <row r="51" spans="1:22" ht="21.95" customHeight="1" x14ac:dyDescent="0.25">
      <c r="A51" s="51"/>
      <c r="B51" s="52"/>
      <c r="C51" s="52"/>
      <c r="E51" s="23" t="s">
        <v>39</v>
      </c>
      <c r="F51" s="246">
        <v>46.25</v>
      </c>
      <c r="G51" s="246">
        <v>46.25</v>
      </c>
      <c r="H51" s="334">
        <v>0</v>
      </c>
      <c r="I51" s="435">
        <v>0</v>
      </c>
      <c r="J51" s="372">
        <v>0</v>
      </c>
      <c r="K51" s="358">
        <v>0</v>
      </c>
      <c r="L51" s="372">
        <v>529.88000000000284</v>
      </c>
      <c r="M51">
        <v>0</v>
      </c>
      <c r="N51" s="369" t="str">
        <f>HYPERLINK("http://finance.yahoo.com/q?s=" &amp; E51, "Link")</f>
        <v>Link</v>
      </c>
      <c r="O51" s="368">
        <v>2.3E-2</v>
      </c>
      <c r="P51" s="368">
        <v>7.6E-3</v>
      </c>
      <c r="S51" s="49"/>
    </row>
    <row r="52" spans="1:22" ht="21.95" customHeight="1" x14ac:dyDescent="0.25">
      <c r="A52" s="51"/>
      <c r="B52" s="51"/>
      <c r="C52" s="52"/>
      <c r="E52" s="23" t="s">
        <v>0</v>
      </c>
      <c r="F52" s="246">
        <v>174.93</v>
      </c>
      <c r="G52" s="246">
        <v>174.93</v>
      </c>
      <c r="H52" s="334">
        <v>0</v>
      </c>
      <c r="I52" s="49">
        <v>0</v>
      </c>
      <c r="J52" s="372">
        <v>0</v>
      </c>
      <c r="K52" s="358">
        <v>0</v>
      </c>
      <c r="L52" s="372">
        <v>465.57999999999993</v>
      </c>
      <c r="M52">
        <v>0</v>
      </c>
      <c r="N52" s="369" t="str">
        <f>HYPERLINK("http://finance.yahoo.com/q?s=" &amp; E52, "Link")</f>
        <v>Link</v>
      </c>
      <c r="O52" s="368">
        <v>3.8999999999999998E-3</v>
      </c>
      <c r="P52" s="368">
        <v>6.9999999999999999E-4</v>
      </c>
      <c r="R52" s="49"/>
      <c r="S52" s="49"/>
    </row>
    <row r="53" spans="1:22" ht="21.95" customHeight="1" x14ac:dyDescent="0.25">
      <c r="A53" s="52"/>
      <c r="B53" s="52"/>
      <c r="C53" s="52"/>
      <c r="E53" s="23" t="s">
        <v>13</v>
      </c>
      <c r="F53" s="246">
        <v>78.83</v>
      </c>
      <c r="G53" s="246">
        <v>78.83</v>
      </c>
      <c r="H53" s="334">
        <v>0</v>
      </c>
      <c r="I53" s="49">
        <v>0</v>
      </c>
      <c r="J53" s="372">
        <v>0</v>
      </c>
      <c r="K53" s="358">
        <v>0</v>
      </c>
      <c r="L53" s="372">
        <v>1461.5600000000013</v>
      </c>
      <c r="M53">
        <v>0</v>
      </c>
      <c r="N53" s="369" t="str">
        <f>HYPERLINK("http://finance.yahoo.com/q?s=" &amp; E53, "Link")</f>
        <v>Link</v>
      </c>
      <c r="O53" s="368">
        <v>0</v>
      </c>
      <c r="P53" s="368">
        <v>-2.1000000000000001E-2</v>
      </c>
      <c r="R53" s="49"/>
      <c r="S53" s="49"/>
    </row>
    <row r="54" spans="1:22" ht="21.95" customHeight="1" x14ac:dyDescent="0.25">
      <c r="A54" s="51"/>
      <c r="B54" s="51"/>
      <c r="C54" s="52"/>
      <c r="E54" s="23" t="s">
        <v>51</v>
      </c>
      <c r="F54" s="246">
        <v>181.46</v>
      </c>
      <c r="G54" s="246">
        <v>181.46</v>
      </c>
      <c r="H54" s="334">
        <v>0</v>
      </c>
      <c r="I54" s="49">
        <v>0</v>
      </c>
      <c r="J54" s="372">
        <v>0</v>
      </c>
      <c r="K54" s="358">
        <v>0</v>
      </c>
      <c r="L54" s="372">
        <v>176.70000000000073</v>
      </c>
      <c r="M54">
        <v>0</v>
      </c>
      <c r="N54" s="369" t="str">
        <f>HYPERLINK("http://finance.yahoo.com/q?s=" &amp; E54, "Link")</f>
        <v>Link</v>
      </c>
      <c r="O54" s="368">
        <v>1.52E-2</v>
      </c>
      <c r="P54" s="368">
        <v>-1.2999999999999999E-3</v>
      </c>
      <c r="Q54" s="150"/>
      <c r="R54" s="49"/>
      <c r="S54" s="49"/>
    </row>
    <row r="55" spans="1:22" ht="21.95" customHeight="1" x14ac:dyDescent="0.25">
      <c r="A55" s="61"/>
      <c r="B55" s="62"/>
      <c r="C55" s="61"/>
      <c r="E55" s="23" t="s">
        <v>42</v>
      </c>
      <c r="F55" s="246">
        <v>109.75</v>
      </c>
      <c r="G55" s="246">
        <v>109.75</v>
      </c>
      <c r="H55" s="334">
        <v>0</v>
      </c>
      <c r="I55" s="49">
        <v>0</v>
      </c>
      <c r="J55" s="372">
        <v>0</v>
      </c>
      <c r="K55" s="358">
        <v>0</v>
      </c>
      <c r="L55" s="372">
        <v>128.08999999999833</v>
      </c>
      <c r="M55">
        <v>0</v>
      </c>
      <c r="N55" s="369" t="str">
        <f>HYPERLINK("http://finance.yahoo.com/q?s=" &amp; E55, "Link")</f>
        <v>Link</v>
      </c>
      <c r="O55" s="368">
        <v>2.18E-2</v>
      </c>
      <c r="P55" s="368">
        <v>-8.0000000000000004E-4</v>
      </c>
      <c r="Q55" s="150"/>
      <c r="R55" s="49"/>
      <c r="S55" s="49"/>
      <c r="T55" s="49"/>
    </row>
    <row r="56" spans="1:22" ht="21.95" customHeight="1" x14ac:dyDescent="0.25">
      <c r="A56" s="157"/>
      <c r="B56" s="51"/>
      <c r="C56" s="52"/>
      <c r="E56" s="23" t="s">
        <v>54</v>
      </c>
      <c r="F56" s="246">
        <v>120.64</v>
      </c>
      <c r="G56" s="246">
        <v>120.64</v>
      </c>
      <c r="H56" s="334">
        <v>0</v>
      </c>
      <c r="I56" s="49">
        <v>0</v>
      </c>
      <c r="J56" s="372">
        <v>0</v>
      </c>
      <c r="K56" s="358">
        <v>0</v>
      </c>
      <c r="L56" s="372">
        <v>114.84999999999991</v>
      </c>
      <c r="M56">
        <v>0</v>
      </c>
      <c r="N56" s="369" t="str">
        <f>HYPERLINK("http://finance.yahoo.com/q?s=" &amp; E56, "Link")</f>
        <v>Link</v>
      </c>
      <c r="O56" s="368">
        <v>2.35E-2</v>
      </c>
      <c r="P56" s="368">
        <v>5.7999999999999996E-3</v>
      </c>
      <c r="Q56" s="49"/>
      <c r="R56" s="49"/>
      <c r="S56" s="49"/>
      <c r="T56" s="49"/>
    </row>
    <row r="57" spans="1:22" ht="21.95" customHeight="1" x14ac:dyDescent="0.25">
      <c r="A57" s="51"/>
      <c r="B57" s="51"/>
      <c r="C57" s="52"/>
      <c r="E57" s="23" t="s">
        <v>227</v>
      </c>
      <c r="F57" s="246">
        <v>56</v>
      </c>
      <c r="G57" s="246">
        <v>56</v>
      </c>
      <c r="H57" s="50">
        <v>0</v>
      </c>
      <c r="I57" s="49">
        <v>0</v>
      </c>
      <c r="J57" s="372">
        <v>0</v>
      </c>
      <c r="K57" s="358">
        <v>0</v>
      </c>
      <c r="L57" s="49">
        <v>257.64999999999964</v>
      </c>
      <c r="M57">
        <v>0</v>
      </c>
      <c r="N57" s="369" t="str">
        <f>HYPERLINK("http://finance.yahoo.com/q?s=" &amp; E57, "Link")</f>
        <v>Link</v>
      </c>
      <c r="O57" s="358">
        <v>0</v>
      </c>
      <c r="P57" s="358">
        <v>-3.5999999999999999E-3</v>
      </c>
      <c r="Q57" s="49"/>
      <c r="R57" s="49"/>
      <c r="S57" s="49"/>
      <c r="T57" s="356"/>
      <c r="U57" s="356"/>
    </row>
    <row r="58" spans="1:22" ht="21.95" customHeight="1" x14ac:dyDescent="0.25">
      <c r="A58" s="52"/>
      <c r="B58" s="52"/>
      <c r="C58" s="52"/>
      <c r="E58" s="23" t="s">
        <v>53</v>
      </c>
      <c r="F58" s="246">
        <v>70.89</v>
      </c>
      <c r="G58" s="246">
        <v>70.89</v>
      </c>
      <c r="H58" s="334">
        <v>0</v>
      </c>
      <c r="I58" s="49">
        <v>0</v>
      </c>
      <c r="J58" s="372">
        <v>0</v>
      </c>
      <c r="K58" s="358">
        <v>0</v>
      </c>
      <c r="L58" s="372">
        <v>33.940000000000055</v>
      </c>
      <c r="M58">
        <v>0</v>
      </c>
      <c r="N58" s="369" t="str">
        <f>HYPERLINK("http://finance.yahoo.com/q?s=" &amp; E58, "Link")</f>
        <v>Link</v>
      </c>
      <c r="O58" s="368">
        <v>7.4000000000000003E-3</v>
      </c>
      <c r="P58" s="368">
        <v>5.1999999999999998E-3</v>
      </c>
      <c r="Q58" s="49"/>
      <c r="S58" s="49"/>
    </row>
    <row r="59" spans="1:22" ht="21.95" customHeight="1" x14ac:dyDescent="0.25">
      <c r="A59" s="51"/>
      <c r="B59" s="51"/>
      <c r="C59" s="52"/>
      <c r="E59" s="23"/>
      <c r="J59" s="372"/>
      <c r="K59" s="358"/>
      <c r="N59" s="369"/>
      <c r="Q59" s="150"/>
      <c r="S59" s="49"/>
    </row>
    <row r="60" spans="1:22" ht="21.95" customHeight="1" x14ac:dyDescent="0.25">
      <c r="A60" s="52"/>
      <c r="B60" s="52"/>
      <c r="C60" s="52"/>
      <c r="E60" s="23"/>
      <c r="H60" s="334"/>
      <c r="J60" s="372"/>
      <c r="K60" s="358"/>
      <c r="L60" s="372"/>
      <c r="N60" s="369"/>
      <c r="O60" s="368"/>
      <c r="P60" s="368"/>
      <c r="R60" s="49"/>
      <c r="T60" s="49"/>
    </row>
  </sheetData>
  <sortState ref="E2:P58">
    <sortCondition descending="1" ref="I1"/>
  </sortState>
  <dataConsolidate/>
  <conditionalFormatting sqref="O1:O1048576">
    <cfRule type="expression" dxfId="136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60" priority="13">
      <formula>$H2=0</formula>
    </cfRule>
  </conditionalFormatting>
  <conditionalFormatting sqref="J2:K200">
    <cfRule type="expression" dxfId="1359" priority="14">
      <formula>$J2=0</formula>
    </cfRule>
  </conditionalFormatting>
  <conditionalFormatting sqref="L1:L1048576">
    <cfRule type="expression" dxfId="1358" priority="12">
      <formula>$L2=0</formula>
    </cfRule>
  </conditionalFormatting>
  <conditionalFormatting sqref="M1">
    <cfRule type="expression" dxfId="1357" priority="8">
      <formula>$L2=0</formula>
    </cfRule>
  </conditionalFormatting>
  <conditionalFormatting sqref="J2:K58">
    <cfRule type="expression" dxfId="1356" priority="56">
      <formula>$J2&gt;0</formula>
    </cfRule>
  </conditionalFormatting>
  <conditionalFormatting sqref="L2:L58">
    <cfRule type="expression" dxfId="1355" priority="10">
      <formula>$L2&lt;0</formula>
    </cfRule>
    <cfRule type="expression" dxfId="1354" priority="11">
      <formula>$L2&gt;0</formula>
    </cfRule>
  </conditionalFormatting>
  <conditionalFormatting sqref="J2:K458">
    <cfRule type="expression" dxfId="1353" priority="55">
      <formula>$J2&lt;0</formula>
    </cfRule>
  </conditionalFormatting>
  <conditionalFormatting sqref="P1:P1048576">
    <cfRule type="expression" dxfId="135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6" location="BIIB!A1" display="BIIB"/>
    <hyperlink ref="E44" location="MYL!A1" display="MYL"/>
    <hyperlink ref="E5" location="SIG!A1" display="SIG"/>
    <hyperlink ref="E19" location="AAPL!A1" display="AAPL"/>
    <hyperlink ref="E25" location="AXP!A1" display="AXP"/>
    <hyperlink ref="E14" location="DG!A1" display="DG"/>
    <hyperlink ref="E48" location="PINC!A1" display="PINC"/>
    <hyperlink ref="E36" location="FOXA!A1" display="FOXA"/>
    <hyperlink ref="E22" location="AOBC!A1" display="AOBC"/>
    <hyperlink ref="E43" location="LUV!A1" display="LUV"/>
    <hyperlink ref="E29" location="CCE!A1" display="CCE"/>
    <hyperlink ref="E27" location="BMY!A1" display="BMY"/>
    <hyperlink ref="E20" location="AKAM!A1" display="AKAM"/>
    <hyperlink ref="E23" location="ARNC!A1" display="ARNC"/>
    <hyperlink ref="E31" location="CVS!A1" display="CVS"/>
    <hyperlink ref="E2" location="MRO!A1" display="MRO"/>
    <hyperlink ref="E3" location="KR!A1" display="KR"/>
    <hyperlink ref="E35" location="F!A1" display="F"/>
    <hyperlink ref="E41" location="JNJ!A1" display="JNJ"/>
    <hyperlink ref="E16" location="AAP!A1" display="AAP"/>
    <hyperlink ref="E4" location="CPN!A1" display="CPN"/>
    <hyperlink ref="E34" location="EW!A1" display="EW"/>
    <hyperlink ref="E17" location="NKE!A1" display="NKE"/>
    <hyperlink ref="E7" location="MOS!A1" display="MOS"/>
    <hyperlink ref="E57" location="VGK!A1" display="VGK"/>
    <hyperlink ref="E12" location="MU!A1" display="MU"/>
    <hyperlink ref="E40" location="IP!A1" display="IP"/>
    <hyperlink ref="E39" location="INTC!A1" display="INTC"/>
    <hyperlink ref="E38" location="HES!A1" display="HES"/>
    <hyperlink ref="E55" location="UNP!A1" display="UNP"/>
    <hyperlink ref="E45" location="NCLH!A1" display="NCLH"/>
    <hyperlink ref="E49" location="SPY!A1" display="SPY"/>
    <hyperlink ref="E50" location="SWKS!A1" display="SWKS"/>
    <hyperlink ref="E30" location="CNI!A1" display="CNI"/>
    <hyperlink ref="E9" location="WFC!A1" display="WFC"/>
    <hyperlink ref="E18" location="AA!A1" display="AA"/>
    <hyperlink ref="E11" location="CF!A1" display="CF"/>
    <hyperlink ref="E13" location="TGT!A1" display="TGT"/>
    <hyperlink ref="E47" location="NWL!A1" display="NWL"/>
    <hyperlink ref="E42" location="KORS!A1" display="KORS"/>
    <hyperlink ref="E21" location="ALL!A1" display="ALL"/>
    <hyperlink ref="E46" location="NSC!A1" display="NSC"/>
    <hyperlink ref="E24" location="AVGO!A1" display="AVGO"/>
    <hyperlink ref="E53" location="UAL!A1" display="UAL"/>
    <hyperlink ref="E28" location="CAH!A1" display="CAH"/>
    <hyperlink ref="E32" location="DAL!A1" display="DAL"/>
    <hyperlink ref="E15" location="TEVA!A1" display="TEVA"/>
    <hyperlink ref="E33" location="DIS!A1" display="DIS"/>
    <hyperlink ref="E10" location="FTR!A1" display="FTR"/>
    <hyperlink ref="E6" location="GILD!A1" display="GILD"/>
    <hyperlink ref="E58" location="WWD!A1" display="WWD"/>
    <hyperlink ref="E8" location="GIS!A1" display="GIS"/>
    <hyperlink ref="E37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M279" sqref="M27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1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1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1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1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1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1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1012.5200000000001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5422.7380000013436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4123.0780000014111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4123.0499999999884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-1.9999985770482454E-3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SUM(T252:T278)</f>
        <v>1012.5200000000001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51" priority="7">
      <formula>#REF!&gt;0</formula>
    </cfRule>
    <cfRule type="expression" dxfId="135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39"/>
  <sheetViews>
    <sheetView tabSelected="1" topLeftCell="B1" zoomScaleNormal="100" workbookViewId="0">
      <pane ySplit="1" topLeftCell="A419" activePane="bottomLeft" state="frozen"/>
      <selection pane="bottomLeft" activeCell="U443" sqref="U443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4123.0499999999884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37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37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8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2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8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2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8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2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37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8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2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8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2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8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2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8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2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ref="D438" si="865">(C438-C437)/C437</f>
        <v>2.6714451285174342E-4</v>
      </c>
      <c r="E438" s="249">
        <f t="shared" ref="E438" si="866">(C438-$C$2)/$C$2</f>
        <v>0.15760259508000224</v>
      </c>
      <c r="F438" s="250">
        <v>6321.76</v>
      </c>
      <c r="G438" s="173">
        <f t="shared" ref="G438" si="867">(F438-F437)/F437</f>
        <v>3.8714513019700429E-3</v>
      </c>
      <c r="H438" s="251">
        <f t="shared" ref="H438" si="868">(F438-F$2)/F$2</f>
        <v>0.24158139717579599</v>
      </c>
      <c r="I438" s="568">
        <v>347153.55</v>
      </c>
      <c r="J438" s="253">
        <v>350000</v>
      </c>
      <c r="K438" s="253">
        <f t="shared" ref="K438" si="869">I438-I437-J438+J437</f>
        <v>170.73999999999069</v>
      </c>
      <c r="L438" s="173">
        <f t="shared" ref="L438" si="870">K438/I437</f>
        <v>4.9207048614307637E-4</v>
      </c>
      <c r="M438" s="602">
        <f t="shared" ref="M438" si="871">I438-J438</f>
        <v>-2846.4500000000116</v>
      </c>
      <c r="N438" s="255">
        <f t="shared" ref="N438" si="872">M438/J438</f>
        <v>-8.1327142857143195E-3</v>
      </c>
      <c r="O438" s="254" t="b">
        <f t="shared" ref="O438" si="873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4">I438-Q438</f>
        <v>68658.849999999977</v>
      </c>
      <c r="S438" s="253">
        <v>-41692</v>
      </c>
      <c r="T438" s="253">
        <f t="shared" ref="T438" si="875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6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ref="D439" si="877">(C439-C438)/C438</f>
        <v>-8.2998122270203339E-4</v>
      </c>
      <c r="E439" s="249">
        <f t="shared" ref="E439" si="878">(C439-$C$2)/$C$2</f>
        <v>0.15664180666273469</v>
      </c>
      <c r="F439" s="250">
        <v>6207.91</v>
      </c>
      <c r="G439" s="173">
        <f t="shared" ref="G439" si="879">(F439-F438)/F438</f>
        <v>-1.8009225279036273E-2</v>
      </c>
      <c r="H439" s="251">
        <f t="shared" ref="H439" si="880">(F439-F$2)/F$2</f>
        <v>0.21922147809179646</v>
      </c>
      <c r="I439" s="568">
        <v>354123.05</v>
      </c>
      <c r="J439" s="253">
        <v>350000</v>
      </c>
      <c r="K439" s="253">
        <f t="shared" ref="K439" si="881">I439-I438-J439+J438</f>
        <v>6969.5</v>
      </c>
      <c r="L439" s="173">
        <f t="shared" ref="L439" si="882">K439/I438</f>
        <v>2.0076130576800959E-2</v>
      </c>
      <c r="M439" s="602">
        <f t="shared" ref="M439" si="883">I439-J439</f>
        <v>4123.0499999999884</v>
      </c>
      <c r="N439" s="255">
        <f t="shared" ref="N439" si="884">M439/J439</f>
        <v>1.1780142857142824E-2</v>
      </c>
      <c r="O439" s="254" t="b">
        <f t="shared" ref="O439" si="885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6">I439-Q439</f>
        <v>68658.849999999977</v>
      </c>
      <c r="S439" s="253">
        <v>-37482</v>
      </c>
      <c r="T439" s="253">
        <f t="shared" ref="T439" si="887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8">N439/V439</f>
        <v>3.7056399051514227E-2</v>
      </c>
    </row>
  </sheetData>
  <conditionalFormatting sqref="D3:D439">
    <cfRule type="colorScale" priority="3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39">
    <cfRule type="colorScale" priority="3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39">
    <cfRule type="colorScale" priority="3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39">
    <cfRule type="colorScale" priority="38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40:L1048576">
    <cfRule type="colorScale" priority="60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259.89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259.89</v>
      </c>
      <c r="R4" s="516">
        <v>1.06E-2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2" t="s">
        <v>78</v>
      </c>
      <c r="P42" s="702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285.87900000000002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283.2801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280.68119999999999</v>
      </c>
      <c r="Q45" s="2"/>
      <c r="T45" s="427" t="s">
        <v>99</v>
      </c>
      <c r="U45" s="493" t="s">
        <v>615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278.08229999999998</v>
      </c>
      <c r="Q46" s="2"/>
      <c r="T46" s="427" t="s">
        <v>100</v>
      </c>
      <c r="U46" s="493" t="s">
        <v>616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275.48340000000002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272.8845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270.28559999999999</v>
      </c>
      <c r="Q49" s="2"/>
      <c r="T49" s="427" t="s">
        <v>103</v>
      </c>
      <c r="U49" s="493" t="s">
        <v>565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267.68669999999997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265.08780000000002</v>
      </c>
      <c r="Q51" s="2"/>
      <c r="T51" s="427" t="s">
        <v>104</v>
      </c>
      <c r="U51" s="493" t="s">
        <v>617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262.4889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259.89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257.29109999999997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254.69219999999999</v>
      </c>
      <c r="Q55" s="2"/>
      <c r="T55" s="427" t="s">
        <v>107</v>
      </c>
      <c r="U55" s="493" t="s">
        <v>618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252.09329999999997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249.49439999999998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246.89549999999997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244.29659999999998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241.6977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239.09880000000001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236.4999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233.90099999999998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49" priority="58">
      <formula>F19&gt;0</formula>
    </cfRule>
    <cfRule type="expression" dxfId="13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47" priority="47">
      <formula>H25&gt;0</formula>
    </cfRule>
    <cfRule type="expression" dxfId="1346" priority="48">
      <formula>H25&lt;0</formula>
    </cfRule>
  </conditionalFormatting>
  <conditionalFormatting sqref="M39">
    <cfRule type="expression" dxfId="1345" priority="45">
      <formula>M39&gt;0</formula>
    </cfRule>
    <cfRule type="expression" dxfId="1344" priority="46">
      <formula>M39&lt;0</formula>
    </cfRule>
  </conditionalFormatting>
  <conditionalFormatting sqref="F61:F67">
    <cfRule type="expression" dxfId="1343" priority="43">
      <formula>F61&gt;0</formula>
    </cfRule>
    <cfRule type="expression" dxfId="1342" priority="44">
      <formula>F61&lt;0</formula>
    </cfRule>
  </conditionalFormatting>
  <conditionalFormatting sqref="H61:H67">
    <cfRule type="expression" dxfId="1341" priority="41">
      <formula>H61&gt;0</formula>
    </cfRule>
    <cfRule type="expression" dxfId="1340" priority="42">
      <formula>H61&lt;0</formula>
    </cfRule>
  </conditionalFormatting>
  <conditionalFormatting sqref="F21:F24">
    <cfRule type="expression" dxfId="1339" priority="39">
      <formula>F21&gt;0</formula>
    </cfRule>
    <cfRule type="expression" dxfId="1338" priority="40">
      <formula>F21&lt;0</formula>
    </cfRule>
  </conditionalFormatting>
  <conditionalFormatting sqref="H21:H24">
    <cfRule type="expression" dxfId="1337" priority="37">
      <formula>H21&gt;0</formula>
    </cfRule>
    <cfRule type="expression" dxfId="1336" priority="38">
      <formula>H21&lt;0</formula>
    </cfRule>
  </conditionalFormatting>
  <conditionalFormatting sqref="I25:I28">
    <cfRule type="expression" dxfId="1335" priority="31">
      <formula>I25&gt;0</formula>
    </cfRule>
    <cfRule type="expression" dxfId="1334" priority="32">
      <formula>I25&lt;0</formula>
    </cfRule>
  </conditionalFormatting>
  <conditionalFormatting sqref="I21:I24">
    <cfRule type="expression" dxfId="1333" priority="29">
      <formula>I21&gt;0</formula>
    </cfRule>
    <cfRule type="expression" dxfId="1332" priority="30">
      <formula>I21&lt;0</formula>
    </cfRule>
  </conditionalFormatting>
  <conditionalFormatting sqref="H29">
    <cfRule type="expression" dxfId="1331" priority="27">
      <formula>H29&gt;0</formula>
    </cfRule>
    <cfRule type="expression" dxfId="1330" priority="28">
      <formula>H29&lt;0</formula>
    </cfRule>
  </conditionalFormatting>
  <conditionalFormatting sqref="H30">
    <cfRule type="expression" dxfId="1329" priority="25">
      <formula>H30&gt;0</formula>
    </cfRule>
    <cfRule type="expression" dxfId="1328" priority="26">
      <formula>H30&lt;0</formula>
    </cfRule>
  </conditionalFormatting>
  <conditionalFormatting sqref="H31">
    <cfRule type="expression" dxfId="1327" priority="23">
      <formula>H31&gt;0</formula>
    </cfRule>
    <cfRule type="expression" dxfId="1326" priority="24">
      <formula>H31&lt;0</formula>
    </cfRule>
  </conditionalFormatting>
  <conditionalFormatting sqref="Q7">
    <cfRule type="expression" dxfId="1325" priority="21">
      <formula>Q7&gt;0</formula>
    </cfRule>
    <cfRule type="expression" dxfId="1324" priority="22">
      <formula>Q7&lt;0</formula>
    </cfRule>
  </conditionalFormatting>
  <conditionalFormatting sqref="Q8">
    <cfRule type="expression" dxfId="1323" priority="19">
      <formula>Q8&gt;0</formula>
    </cfRule>
    <cfRule type="expression" dxfId="1322" priority="20">
      <formula>Q8&lt;0</formula>
    </cfRule>
  </conditionalFormatting>
  <conditionalFormatting sqref="F73:F82">
    <cfRule type="expression" dxfId="1321" priority="17">
      <formula>F73&gt;0</formula>
    </cfRule>
    <cfRule type="expression" dxfId="1320" priority="18">
      <formula>F73&lt;0</formula>
    </cfRule>
  </conditionalFormatting>
  <conditionalFormatting sqref="H73:H76">
    <cfRule type="expression" dxfId="1319" priority="15">
      <formula>H73&gt;0</formula>
    </cfRule>
    <cfRule type="expression" dxfId="1318" priority="16">
      <formula>H73&lt;0</formula>
    </cfRule>
  </conditionalFormatting>
  <conditionalFormatting sqref="F69:F72">
    <cfRule type="expression" dxfId="1317" priority="13">
      <formula>F69&gt;0</formula>
    </cfRule>
    <cfRule type="expression" dxfId="1316" priority="14">
      <formula>F69&lt;0</formula>
    </cfRule>
  </conditionalFormatting>
  <conditionalFormatting sqref="H69:H72">
    <cfRule type="expression" dxfId="1315" priority="11">
      <formula>H69&gt;0</formula>
    </cfRule>
    <cfRule type="expression" dxfId="1314" priority="12">
      <formula>H69&lt;0</formula>
    </cfRule>
  </conditionalFormatting>
  <conditionalFormatting sqref="I73:I76">
    <cfRule type="expression" dxfId="1313" priority="9">
      <formula>I73&gt;0</formula>
    </cfRule>
    <cfRule type="expression" dxfId="1312" priority="10">
      <formula>I73&lt;0</formula>
    </cfRule>
  </conditionalFormatting>
  <conditionalFormatting sqref="I69:I72">
    <cfRule type="expression" dxfId="1311" priority="7">
      <formula>I69&gt;0</formula>
    </cfRule>
    <cfRule type="expression" dxfId="1310" priority="8">
      <formula>I69&lt;0</formula>
    </cfRule>
  </conditionalFormatting>
  <conditionalFormatting sqref="H77">
    <cfRule type="expression" dxfId="1309" priority="5">
      <formula>H77&gt;0</formula>
    </cfRule>
    <cfRule type="expression" dxfId="1308" priority="6">
      <formula>H77&lt;0</formula>
    </cfRule>
  </conditionalFormatting>
  <conditionalFormatting sqref="H78">
    <cfRule type="expression" dxfId="1307" priority="3">
      <formula>H78&gt;0</formula>
    </cfRule>
    <cfRule type="expression" dxfId="1306" priority="4">
      <formula>H78&lt;0</formula>
    </cfRule>
  </conditionalFormatting>
  <conditionalFormatting sqref="H79">
    <cfRule type="expression" dxfId="1305" priority="1">
      <formula>H79&gt;0</formula>
    </cfRule>
    <cfRule type="expression" dxfId="13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40.090000000000003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40.090000000000003</v>
      </c>
      <c r="R4" s="516">
        <v>9.5999999999999992E-3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2" t="s">
        <v>78</v>
      </c>
      <c r="P42" s="702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44.099000000000011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43.698100000000004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43.297200000000004</v>
      </c>
      <c r="Q45" s="2"/>
      <c r="T45" s="107" t="s">
        <v>99</v>
      </c>
      <c r="U45" s="364" t="s">
        <v>619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42.896300000000004</v>
      </c>
      <c r="Q46" s="2"/>
      <c r="T46" s="107" t="s">
        <v>100</v>
      </c>
      <c r="U46" s="364" t="s">
        <v>620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42.495400000000004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42.094500000000004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41.693600000000004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41.292700000000004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40.891800000000003</v>
      </c>
      <c r="Q51" s="2"/>
      <c r="T51" s="107" t="s">
        <v>104</v>
      </c>
      <c r="U51" s="364" t="s">
        <v>621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40.490900000000003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40.090000000000003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39.689100000000003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39.288200000000003</v>
      </c>
      <c r="Q55" s="2"/>
      <c r="T55" s="107" t="s">
        <v>107</v>
      </c>
      <c r="U55" s="364" t="s">
        <v>622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38.887300000000003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38.486400000000003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38.085500000000003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37.684600000000003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37.283700000000003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36.882800000000003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36.481900000000003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36.081000000000003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03" priority="25">
      <formula>N19&gt;0</formula>
    </cfRule>
    <cfRule type="expression" dxfId="130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01" priority="19">
      <formula>F21&gt;0</formula>
    </cfRule>
    <cfRule type="expression" dxfId="1300" priority="20">
      <formula>F21&lt;0</formula>
    </cfRule>
  </conditionalFormatting>
  <conditionalFormatting sqref="H21:H31">
    <cfRule type="expression" dxfId="1299" priority="17">
      <formula>H21&gt;0</formula>
    </cfRule>
    <cfRule type="expression" dxfId="1298" priority="18">
      <formula>H21&lt;0</formula>
    </cfRule>
  </conditionalFormatting>
  <conditionalFormatting sqref="I21:I31">
    <cfRule type="expression" dxfId="1297" priority="15">
      <formula>I21&gt;0</formula>
    </cfRule>
    <cfRule type="expression" dxfId="1296" priority="16">
      <formula>I21&lt;0</formula>
    </cfRule>
  </conditionalFormatting>
  <conditionalFormatting sqref="Q8">
    <cfRule type="expression" dxfId="1295" priority="7">
      <formula>Q8&gt;0</formula>
    </cfRule>
    <cfRule type="expression" dxfId="1294" priority="8">
      <formula>Q8&lt;0</formula>
    </cfRule>
  </conditionalFormatting>
  <conditionalFormatting sqref="Q7">
    <cfRule type="expression" dxfId="1293" priority="9">
      <formula>Q7&gt;0</formula>
    </cfRule>
    <cfRule type="expression" dxfId="1292" priority="10">
      <formula>Q7&lt;0</formula>
    </cfRule>
  </conditionalFormatting>
  <conditionalFormatting sqref="F56:F66">
    <cfRule type="expression" dxfId="1291" priority="5">
      <formula>F56&gt;0</formula>
    </cfRule>
    <cfRule type="expression" dxfId="1290" priority="6">
      <formula>F56&lt;0</formula>
    </cfRule>
  </conditionalFormatting>
  <conditionalFormatting sqref="H56:H66">
    <cfRule type="expression" dxfId="1289" priority="3">
      <formula>H56&gt;0</formula>
    </cfRule>
    <cfRule type="expression" dxfId="1288" priority="4">
      <formula>H56&lt;0</formula>
    </cfRule>
  </conditionalFormatting>
  <conditionalFormatting sqref="I56:I66">
    <cfRule type="expression" dxfId="1287" priority="1">
      <formula>I56&gt;0</formula>
    </cfRule>
    <cfRule type="expression" dxfId="128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67.17928571428574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59.49</v>
      </c>
      <c r="R4" s="516">
        <v>4.4200000000000003E-2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20821.5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23512.750000000007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-2015.3000000000065</v>
      </c>
      <c r="R7">
        <v>300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-2691.2500000000073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-0.11445917640429157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97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205</v>
      </c>
      <c r="I18" s="14"/>
      <c r="J18" s="14"/>
      <c r="K18" s="14">
        <f t="shared" si="3"/>
        <v>14070.199999999999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14070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2" t="s">
        <v>78</v>
      </c>
      <c r="P42" s="702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65.439000000000007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64.844100000000012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64.249200000000002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>
        <v>150</v>
      </c>
      <c r="B46" s="191">
        <v>42894</v>
      </c>
      <c r="C46" s="10">
        <v>350</v>
      </c>
      <c r="D46" s="40">
        <v>67.179299999999998</v>
      </c>
      <c r="E46" s="40">
        <v>56.97</v>
      </c>
      <c r="F46" s="40">
        <f t="shared" ref="F46" si="46">C46*(E46-D46)</f>
        <v>-3573.2549999999997</v>
      </c>
      <c r="G46" s="40">
        <f t="shared" ref="G46" si="47">D46*C46</f>
        <v>23512.755000000001</v>
      </c>
      <c r="H46" s="229">
        <f t="shared" ref="H46" si="48">(E46-D46)/D46</f>
        <v>-0.15197091961363096</v>
      </c>
      <c r="I46" s="10"/>
      <c r="J46" s="40">
        <v>-2897</v>
      </c>
      <c r="O46" s="82">
        <v>1.07</v>
      </c>
      <c r="P46" s="82">
        <f t="shared" si="42"/>
        <v>63.654300000000006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63.059400000000004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62.464500000000008</v>
      </c>
      <c r="Q48" s="2"/>
      <c r="T48" s="107" t="s">
        <v>104</v>
      </c>
      <c r="U48" s="364" t="s">
        <v>623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61.869600000000005</v>
      </c>
      <c r="Q49" s="2"/>
      <c r="T49" s="107" t="s">
        <v>105</v>
      </c>
      <c r="U49" s="364" t="s">
        <v>624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61.274700000000003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60.6798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60.084900000000005</v>
      </c>
      <c r="Q52" s="2"/>
      <c r="T52" s="107" t="s">
        <v>107</v>
      </c>
      <c r="U52" s="364" t="s">
        <v>625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59.49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58.895099999999999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58.300200000000004</v>
      </c>
      <c r="Q55" s="2"/>
      <c r="T55" s="107" t="s">
        <v>108</v>
      </c>
      <c r="U55" s="364" t="s">
        <v>583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57.705300000000001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9">C57*(E57-D57)</f>
        <v>15.999999999999943</v>
      </c>
      <c r="G57" s="378">
        <f t="shared" ref="G57:G65" si="50">D57*C57</f>
        <v>1924</v>
      </c>
      <c r="H57" s="379">
        <f t="shared" ref="H57:H65" si="51">(E57-D57)/D57</f>
        <v>8.316008316008287E-3</v>
      </c>
      <c r="I57" s="379"/>
      <c r="O57" s="82">
        <v>0.96</v>
      </c>
      <c r="P57" s="82">
        <f t="shared" si="42"/>
        <v>57.110399999999998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9"/>
        <v>50.600000000000023</v>
      </c>
      <c r="G58" s="378">
        <f t="shared" si="50"/>
        <v>1924</v>
      </c>
      <c r="H58" s="379">
        <f t="shared" si="51"/>
        <v>2.6299376299376311E-2</v>
      </c>
      <c r="I58" s="379"/>
      <c r="O58" s="82">
        <v>0.95</v>
      </c>
      <c r="P58" s="82">
        <f t="shared" si="42"/>
        <v>56.515499999999996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9"/>
        <v>-176.20199999999988</v>
      </c>
      <c r="G59" s="378">
        <f t="shared" si="50"/>
        <v>4063.752</v>
      </c>
      <c r="H59" s="379">
        <f t="shared" si="51"/>
        <v>-4.3359437288495929E-2</v>
      </c>
      <c r="I59" s="380"/>
      <c r="O59" s="82">
        <v>0.94</v>
      </c>
      <c r="P59" s="82">
        <f t="shared" si="42"/>
        <v>55.9206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9"/>
        <v>-51.239999999999952</v>
      </c>
      <c r="G60" s="378">
        <f t="shared" si="50"/>
        <v>2283.9899999999998</v>
      </c>
      <c r="H60" s="379">
        <f t="shared" si="51"/>
        <v>-2.2434423968581276E-2</v>
      </c>
      <c r="I60" s="379"/>
      <c r="O60" s="82">
        <v>0.93</v>
      </c>
      <c r="P60" s="82">
        <f t="shared" si="42"/>
        <v>55.325700000000005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9"/>
        <v>-146.2399999999999</v>
      </c>
      <c r="G61" s="378">
        <f t="shared" si="50"/>
        <v>2283.9899999999998</v>
      </c>
      <c r="H61" s="379">
        <f t="shared" si="51"/>
        <v>-6.402830134983073E-2</v>
      </c>
      <c r="I61" s="379"/>
      <c r="O61" s="82">
        <v>0.92</v>
      </c>
      <c r="P61" s="82">
        <f t="shared" si="42"/>
        <v>54.730800000000002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9"/>
        <v>-159.23999999999978</v>
      </c>
      <c r="G62" s="378">
        <f t="shared" si="50"/>
        <v>4352.74</v>
      </c>
      <c r="H62" s="379">
        <f t="shared" si="51"/>
        <v>-3.6583852929419118E-2</v>
      </c>
      <c r="I62" s="379"/>
      <c r="O62" s="82">
        <v>0.91</v>
      </c>
      <c r="P62" s="82">
        <f t="shared" si="42"/>
        <v>54.135900000000007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9"/>
        <v>-37.790000000000035</v>
      </c>
      <c r="G63" s="378">
        <f t="shared" si="50"/>
        <v>2188.04</v>
      </c>
      <c r="H63" s="379">
        <f t="shared" si="51"/>
        <v>-1.7271165060967823E-2</v>
      </c>
      <c r="I63" s="379"/>
      <c r="O63" s="82">
        <v>0.9</v>
      </c>
      <c r="P63" s="82">
        <f t="shared" si="42"/>
        <v>53.541000000000004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9"/>
        <v>-137.54000000000025</v>
      </c>
      <c r="G64" s="378">
        <f t="shared" si="50"/>
        <v>2188.04</v>
      </c>
      <c r="H64" s="379">
        <f t="shared" si="51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9"/>
        <v>-167.54249999999934</v>
      </c>
      <c r="G65" s="378">
        <f t="shared" si="50"/>
        <v>6112.0424999999996</v>
      </c>
      <c r="H65" s="379">
        <f t="shared" si="51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52">C66*(E66-D66)</f>
        <v>-58.042499999999819</v>
      </c>
      <c r="G66" s="378">
        <f t="shared" ref="G66:G78" si="53">D66*C66</f>
        <v>6112.0424999999996</v>
      </c>
      <c r="H66" s="379">
        <f t="shared" ref="H66:H78" si="54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52"/>
        <v>195.77249999999998</v>
      </c>
      <c r="G67" s="378">
        <f t="shared" si="53"/>
        <v>4432.4775</v>
      </c>
      <c r="H67" s="379">
        <f t="shared" si="54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52"/>
        <v>38.472500000000025</v>
      </c>
      <c r="G68" s="378">
        <f t="shared" si="53"/>
        <v>4432.4775</v>
      </c>
      <c r="H68" s="379">
        <f t="shared" si="54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52"/>
        <v>466.37249999999932</v>
      </c>
      <c r="G69" s="378">
        <f t="shared" si="53"/>
        <v>4432.4775</v>
      </c>
      <c r="H69" s="379">
        <f t="shared" si="54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52"/>
        <v>536.22249999999985</v>
      </c>
      <c r="G70" s="378">
        <f t="shared" si="53"/>
        <v>4432.4775</v>
      </c>
      <c r="H70" s="379">
        <f t="shared" si="54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52"/>
        <v>640.51000000000045</v>
      </c>
      <c r="G71" s="378">
        <f t="shared" si="53"/>
        <v>3972.49</v>
      </c>
      <c r="H71" s="379">
        <f t="shared" si="54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52"/>
        <v>547.01000000000022</v>
      </c>
      <c r="G72" s="378">
        <f t="shared" si="53"/>
        <v>3972.49</v>
      </c>
      <c r="H72" s="379">
        <f t="shared" si="54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52"/>
        <v>505.01000000000005</v>
      </c>
      <c r="G73" s="378">
        <f t="shared" si="53"/>
        <v>3972.49</v>
      </c>
      <c r="H73" s="379">
        <f t="shared" si="54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52"/>
        <v>400.50999999999988</v>
      </c>
      <c r="G74" s="378">
        <f t="shared" si="53"/>
        <v>3972.49</v>
      </c>
      <c r="H74" s="379">
        <f t="shared" si="54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52"/>
        <v>504.01000000000022</v>
      </c>
      <c r="G75" s="378">
        <f t="shared" si="53"/>
        <v>3972.49</v>
      </c>
      <c r="H75" s="379">
        <f t="shared" si="54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52"/>
        <v>470.51000000000016</v>
      </c>
      <c r="G76" s="378">
        <f t="shared" si="53"/>
        <v>3972.49</v>
      </c>
      <c r="H76" s="379">
        <f t="shared" si="54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52"/>
        <v>500.50999999999988</v>
      </c>
      <c r="G77" s="378">
        <f t="shared" si="53"/>
        <v>3972.49</v>
      </c>
      <c r="H77" s="379">
        <f t="shared" si="54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52"/>
        <v>413.46899999999977</v>
      </c>
      <c r="G78" s="378">
        <f t="shared" si="53"/>
        <v>2218.1310000000003</v>
      </c>
      <c r="H78" s="379">
        <f t="shared" si="54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5">C82*(E82-D82)</f>
        <v>42.500000000000071</v>
      </c>
      <c r="G82" s="378">
        <f t="shared" ref="G82:G98" si="56">D82*C82</f>
        <v>1973.75</v>
      </c>
      <c r="H82" s="379">
        <f t="shared" ref="H82:H98" si="57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5"/>
        <v>30.750000000000099</v>
      </c>
      <c r="G83" s="378">
        <f t="shared" si="56"/>
        <v>1973.75</v>
      </c>
      <c r="H83" s="379">
        <f t="shared" si="57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5"/>
        <v>75.750000000000028</v>
      </c>
      <c r="G84" s="378">
        <f t="shared" si="56"/>
        <v>1973.75</v>
      </c>
      <c r="H84" s="379">
        <f t="shared" si="57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5"/>
        <v>53.749999999999787</v>
      </c>
      <c r="G85" s="378">
        <f t="shared" si="56"/>
        <v>1973.75</v>
      </c>
      <c r="H85" s="379">
        <f t="shared" si="57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5"/>
        <v>88.250000000000028</v>
      </c>
      <c r="G86" s="378">
        <f t="shared" si="56"/>
        <v>1973.75</v>
      </c>
      <c r="H86" s="379">
        <f t="shared" si="57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5"/>
        <v>70.499999999999829</v>
      </c>
      <c r="G87" s="378">
        <f t="shared" si="56"/>
        <v>1973.75</v>
      </c>
      <c r="H87" s="379">
        <f t="shared" si="57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5"/>
        <v>-51.249999999999929</v>
      </c>
      <c r="G88" s="378">
        <f t="shared" si="56"/>
        <v>1973.75</v>
      </c>
      <c r="H88" s="379">
        <f t="shared" si="57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5"/>
        <v>-29.500000000000171</v>
      </c>
      <c r="G89" s="378">
        <f t="shared" si="56"/>
        <v>1973.75</v>
      </c>
      <c r="H89" s="379">
        <f t="shared" si="57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5"/>
        <v>-85.750000000000171</v>
      </c>
      <c r="G90" s="378">
        <f t="shared" si="56"/>
        <v>1973.75</v>
      </c>
      <c r="H90" s="379">
        <f t="shared" si="57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5"/>
        <v>-42.000000000000171</v>
      </c>
      <c r="G91" s="378">
        <f t="shared" si="56"/>
        <v>1973.75</v>
      </c>
      <c r="H91" s="379">
        <f t="shared" si="57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5"/>
        <v>0.49999999999990052</v>
      </c>
      <c r="G92" s="378">
        <f t="shared" si="56"/>
        <v>1973.75</v>
      </c>
      <c r="H92" s="379">
        <f t="shared" si="57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5"/>
        <v>-4.9500000000001876</v>
      </c>
      <c r="G93" s="378">
        <f t="shared" si="56"/>
        <v>4202</v>
      </c>
      <c r="H93" s="379">
        <f t="shared" si="57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5"/>
        <v>-102.99849999999971</v>
      </c>
      <c r="G94" s="378">
        <f t="shared" si="56"/>
        <v>4202.1484999999993</v>
      </c>
      <c r="H94" s="379">
        <f t="shared" si="57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5"/>
        <v>-37.548499999999834</v>
      </c>
      <c r="G95" s="378">
        <f t="shared" si="56"/>
        <v>4202.1484999999993</v>
      </c>
      <c r="H95" s="379">
        <f t="shared" si="57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5"/>
        <v>77.951499999999854</v>
      </c>
      <c r="G96" s="378">
        <f t="shared" si="56"/>
        <v>4202.1484999999993</v>
      </c>
      <c r="H96" s="379">
        <f t="shared" si="57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5"/>
        <v>214.71000000000032</v>
      </c>
      <c r="G97" s="378">
        <f t="shared" si="56"/>
        <v>2228.19</v>
      </c>
      <c r="H97" s="379">
        <f t="shared" si="57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5"/>
        <v>173.90999999999991</v>
      </c>
      <c r="G98" s="378">
        <f t="shared" si="56"/>
        <v>2228.19</v>
      </c>
      <c r="H98" s="379">
        <f t="shared" si="57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8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9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8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9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8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9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8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9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8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9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8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9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85" priority="35">
      <formula>N19&gt;0</formula>
    </cfRule>
    <cfRule type="expression" dxfId="128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83" priority="29">
      <formula>F61&gt;0</formula>
    </cfRule>
    <cfRule type="expression" dxfId="1282" priority="30">
      <formula>F61&lt;0</formula>
    </cfRule>
  </conditionalFormatting>
  <conditionalFormatting sqref="H61:H79 H83:H100">
    <cfRule type="expression" dxfId="1281" priority="27">
      <formula>H61&gt;0</formula>
    </cfRule>
    <cfRule type="expression" dxfId="1280" priority="28">
      <formula>H61&lt;0</formula>
    </cfRule>
  </conditionalFormatting>
  <conditionalFormatting sqref="I57:I79 I82:I100">
    <cfRule type="expression" dxfId="1279" priority="25">
      <formula>I57&gt;0</formula>
    </cfRule>
    <cfRule type="expression" dxfId="1278" priority="26">
      <formula>I57&lt;0</formula>
    </cfRule>
  </conditionalFormatting>
  <conditionalFormatting sqref="Q7">
    <cfRule type="expression" dxfId="1277" priority="23">
      <formula>Q7&gt;0</formula>
    </cfRule>
    <cfRule type="expression" dxfId="1276" priority="24">
      <formula>Q7&lt;0</formula>
    </cfRule>
  </conditionalFormatting>
  <conditionalFormatting sqref="Q8">
    <cfRule type="expression" dxfId="1275" priority="21">
      <formula>Q8&gt;0</formula>
    </cfRule>
    <cfRule type="expression" dxfId="1274" priority="22">
      <formula>Q8&lt;0</formula>
    </cfRule>
  </conditionalFormatting>
  <conditionalFormatting sqref="F57:F60">
    <cfRule type="expression" dxfId="1273" priority="19">
      <formula>F57&gt;0</formula>
    </cfRule>
    <cfRule type="expression" dxfId="1272" priority="20">
      <formula>F57&lt;0</formula>
    </cfRule>
  </conditionalFormatting>
  <conditionalFormatting sqref="H57:H60">
    <cfRule type="expression" dxfId="1271" priority="17">
      <formula>H57&gt;0</formula>
    </cfRule>
    <cfRule type="expression" dxfId="1270" priority="18">
      <formula>H57&lt;0</formula>
    </cfRule>
  </conditionalFormatting>
  <conditionalFormatting sqref="F82:F96">
    <cfRule type="expression" dxfId="1269" priority="11">
      <formula>F82&gt;0</formula>
    </cfRule>
    <cfRule type="expression" dxfId="1268" priority="12">
      <formula>F82&lt;0</formula>
    </cfRule>
  </conditionalFormatting>
  <conditionalFormatting sqref="H82:H96">
    <cfRule type="expression" dxfId="1267" priority="9">
      <formula>H82&gt;0</formula>
    </cfRule>
    <cfRule type="expression" dxfId="1266" priority="10">
      <formula>H82&lt;0</formula>
    </cfRule>
  </conditionalFormatting>
  <conditionalFormatting sqref="F25:F46">
    <cfRule type="expression" dxfId="1265" priority="7">
      <formula>F25&gt;0</formula>
    </cfRule>
    <cfRule type="expression" dxfId="1264" priority="8">
      <formula>F25&lt;0</formula>
    </cfRule>
  </conditionalFormatting>
  <conditionalFormatting sqref="H25:H46">
    <cfRule type="expression" dxfId="1263" priority="5">
      <formula>H25&gt;0</formula>
    </cfRule>
    <cfRule type="expression" dxfId="1262" priority="6">
      <formula>H25&lt;0</formula>
    </cfRule>
  </conditionalFormatting>
  <conditionalFormatting sqref="J34:J52">
    <cfRule type="expression" dxfId="1261" priority="3">
      <formula>J34&gt;0</formula>
    </cfRule>
    <cfRule type="expression" dxfId="1260" priority="4">
      <formula>J34&lt;0</formula>
    </cfRule>
  </conditionalFormatting>
  <conditionalFormatting sqref="J39">
    <cfRule type="expression" dxfId="1259" priority="1">
      <formula>J39&gt;0</formula>
    </cfRule>
    <cfRule type="expression" dxfId="1258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148.97999999999999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148.97999999999999</v>
      </c>
      <c r="R4" s="516">
        <v>-3.8800000000000001E-2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2" t="s">
        <v>78</v>
      </c>
      <c r="P42" s="702"/>
      <c r="T42" s="107" t="s">
        <v>99</v>
      </c>
      <c r="U42" s="364" t="s">
        <v>626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163.87800000000001</v>
      </c>
      <c r="Q43" s="2"/>
      <c r="T43" s="107" t="s">
        <v>100</v>
      </c>
      <c r="U43" s="364" t="s">
        <v>627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162.38820000000001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160.89840000000001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159.40860000000001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157.9188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156.429</v>
      </c>
      <c r="Q48" s="2"/>
      <c r="T48" s="107" t="s">
        <v>104</v>
      </c>
      <c r="U48" s="364" t="s">
        <v>628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154.9392</v>
      </c>
      <c r="Q49" s="2"/>
      <c r="T49" s="107" t="s">
        <v>105</v>
      </c>
      <c r="U49" s="364" t="s">
        <v>629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153.4494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151.95959999999999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150.46979999999999</v>
      </c>
      <c r="Q52" s="2"/>
      <c r="T52" s="107" t="s">
        <v>107</v>
      </c>
      <c r="U52" s="364" t="s">
        <v>630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148.97999999999999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147.49019999999999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146.00039999999998</v>
      </c>
      <c r="Q55" s="2"/>
      <c r="T55" s="107" t="s">
        <v>108</v>
      </c>
      <c r="U55" s="364" t="s">
        <v>575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144.51059999999998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143.02079999999998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141.53099999999998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140.04119999999998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138.5514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137.0616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135.5718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134.08199999999999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57" priority="35">
      <formula>N19&gt;0</formula>
    </cfRule>
    <cfRule type="expression" dxfId="125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55" priority="21">
      <formula>F25&gt;0</formula>
    </cfRule>
    <cfRule type="expression" dxfId="1254" priority="22">
      <formula>F25&lt;0</formula>
    </cfRule>
  </conditionalFormatting>
  <conditionalFormatting sqref="H25:H47">
    <cfRule type="expression" dxfId="1253" priority="19">
      <formula>H25&gt;0</formula>
    </cfRule>
    <cfRule type="expression" dxfId="1252" priority="20">
      <formula>H25&lt;0</formula>
    </cfRule>
  </conditionalFormatting>
  <conditionalFormatting sqref="I25:I27">
    <cfRule type="expression" dxfId="1251" priority="15">
      <formula>I25&gt;0</formula>
    </cfRule>
    <cfRule type="expression" dxfId="1250" priority="16">
      <formula>I25&lt;0</formula>
    </cfRule>
  </conditionalFormatting>
  <conditionalFormatting sqref="Q7">
    <cfRule type="expression" dxfId="1249" priority="5">
      <formula>Q7&gt;0</formula>
    </cfRule>
    <cfRule type="expression" dxfId="1248" priority="6">
      <formula>Q7&lt;0</formula>
    </cfRule>
  </conditionalFormatting>
  <conditionalFormatting sqref="Q8">
    <cfRule type="expression" dxfId="1247" priority="3">
      <formula>Q8&gt;0</formula>
    </cfRule>
    <cfRule type="expression" dxfId="124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80.31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80.31</v>
      </c>
      <c r="R4" s="498">
        <v>4.4999999999999997E-3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88.341000000000008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87.537900000000008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86.734800000000007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85.931700000000006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85.128600000000006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84.325500000000005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83.522400000000005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82.719300000000004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81.916200000000003</v>
      </c>
      <c r="Q49" s="2"/>
      <c r="T49" s="92" t="s">
        <v>103</v>
      </c>
      <c r="U49" s="129" t="s">
        <v>555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81.113100000000003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80.31</v>
      </c>
      <c r="Q51" s="2"/>
      <c r="T51" s="92" t="s">
        <v>104</v>
      </c>
      <c r="U51" s="129" t="s">
        <v>631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79.506900000000002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78.703800000000001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77.900700000000001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77.0976</v>
      </c>
      <c r="T55" s="92" t="s">
        <v>107</v>
      </c>
      <c r="U55" s="129" t="s">
        <v>632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76.294499999999999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75.491399999999999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74.688300000000012</v>
      </c>
      <c r="T58" s="92" t="s">
        <v>108</v>
      </c>
      <c r="U58" s="129" t="s">
        <v>584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73.885200000000012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73.082100000000011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72.279000000000011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45" priority="9">
      <formula>F36&gt;0</formula>
    </cfRule>
    <cfRule type="expression" dxfId="1244" priority="10">
      <formula>F36&lt;0</formula>
    </cfRule>
  </conditionalFormatting>
  <conditionalFormatting sqref="F25:F35">
    <cfRule type="expression" dxfId="1243" priority="7">
      <formula>F25&gt;0</formula>
    </cfRule>
    <cfRule type="expression" dxfId="1242" priority="8">
      <formula>F25&lt;0</formula>
    </cfRule>
  </conditionalFormatting>
  <conditionalFormatting sqref="H25:H35">
    <cfRule type="expression" dxfId="1241" priority="5">
      <formula>H25&gt;0</formula>
    </cfRule>
    <cfRule type="expression" dxfId="1240" priority="6">
      <formula>H25&lt;0</formula>
    </cfRule>
  </conditionalFormatting>
  <conditionalFormatting sqref="Q7">
    <cfRule type="expression" dxfId="1239" priority="3">
      <formula>Q7&gt;0</formula>
    </cfRule>
    <cfRule type="expression" dxfId="1238" priority="4">
      <formula>Q7&lt;0</formula>
    </cfRule>
  </conditionalFormatting>
  <conditionalFormatting sqref="Q8">
    <cfRule type="expression" dxfId="1237" priority="1">
      <formula>Q8&gt;0</formula>
    </cfRule>
    <cfRule type="expression" dxfId="123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75.22</v>
      </c>
      <c r="R4" s="521">
        <v>2.0799999999999999E-2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497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7522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713.63999999999942</v>
      </c>
      <c r="R7" s="30">
        <v>42902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555.34000000000015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7.971395187937981E-2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751</v>
      </c>
      <c r="L24" s="227" t="s">
        <v>758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82.742000000000004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81.989800000000002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81.2376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80.485399999999998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79.733199999999997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78.981000000000009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78.228800000000007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77.476600000000005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76.724400000000003</v>
      </c>
      <c r="Q49" s="2"/>
      <c r="T49" s="92" t="s">
        <v>121</v>
      </c>
      <c r="U49" s="129" t="s">
        <v>546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75.972200000000001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75.22</v>
      </c>
      <c r="Q51" s="2"/>
      <c r="T51" s="92" t="s">
        <v>104</v>
      </c>
      <c r="U51" s="129" t="s">
        <v>633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74.467799999999997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73.715599999999995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72.963399999999993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72.211199999999991</v>
      </c>
      <c r="T55" s="92" t="s">
        <v>107</v>
      </c>
      <c r="U55" s="129" t="s">
        <v>634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71.458999999999989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70.706800000000001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69.954599999999999</v>
      </c>
      <c r="T58" s="92" t="s">
        <v>108</v>
      </c>
      <c r="U58" s="129" t="s">
        <v>585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69.202399999999997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68.450199999999995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67.698000000000008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5" priority="21">
      <formula>F47&gt;0</formula>
    </cfRule>
    <cfRule type="expression" dxfId="1234" priority="22">
      <formula>F47&lt;0</formula>
    </cfRule>
  </conditionalFormatting>
  <conditionalFormatting sqref="Q7">
    <cfRule type="expression" dxfId="1233" priority="19">
      <formula>Q7&gt;0</formula>
    </cfRule>
    <cfRule type="expression" dxfId="1232" priority="20">
      <formula>Q7&lt;0</formula>
    </cfRule>
  </conditionalFormatting>
  <conditionalFormatting sqref="Q8">
    <cfRule type="expression" dxfId="1231" priority="17">
      <formula>Q8&gt;0</formula>
    </cfRule>
    <cfRule type="expression" dxfId="1230" priority="18">
      <formula>Q8&lt;0</formula>
    </cfRule>
  </conditionalFormatting>
  <conditionalFormatting sqref="F25:F46">
    <cfRule type="expression" dxfId="1229" priority="15">
      <formula>F25&gt;0</formula>
    </cfRule>
    <cfRule type="expression" dxfId="1228" priority="16">
      <formula>F25&lt;0</formula>
    </cfRule>
  </conditionalFormatting>
  <conditionalFormatting sqref="H25:H46">
    <cfRule type="expression" dxfId="1227" priority="13">
      <formula>H25&gt;0</formula>
    </cfRule>
    <cfRule type="expression" dxfId="1226" priority="14">
      <formula>H25&lt;0</formula>
    </cfRule>
  </conditionalFormatting>
  <conditionalFormatting sqref="F89:F110">
    <cfRule type="expression" dxfId="1225" priority="11">
      <formula>F89&gt;0</formula>
    </cfRule>
    <cfRule type="expression" dxfId="1224" priority="12">
      <formula>F89&lt;0</formula>
    </cfRule>
  </conditionalFormatting>
  <conditionalFormatting sqref="H89:H110">
    <cfRule type="expression" dxfId="1223" priority="9">
      <formula>H89&gt;0</formula>
    </cfRule>
    <cfRule type="expression" dxfId="1222" priority="10">
      <formula>H89&lt;0</formula>
    </cfRule>
  </conditionalFormatting>
  <conditionalFormatting sqref="Q10">
    <cfRule type="expression" dxfId="1221" priority="7">
      <formula>Q10&gt;0</formula>
    </cfRule>
    <cfRule type="expression" dxfId="1220" priority="8">
      <formula>Q10&lt;0</formula>
    </cfRule>
  </conditionalFormatting>
  <conditionalFormatting sqref="J25:J38">
    <cfRule type="expression" dxfId="1219" priority="5">
      <formula>J25&gt;0</formula>
    </cfRule>
    <cfRule type="expression" dxfId="1218" priority="6">
      <formula>J25&lt;0</formula>
    </cfRule>
  </conditionalFormatting>
  <conditionalFormatting sqref="K25:K38">
    <cfRule type="expression" dxfId="1217" priority="3">
      <formula>K25&gt;0</formula>
    </cfRule>
    <cfRule type="expression" dxfId="1216" priority="4">
      <formula>K25&lt;0</formula>
    </cfRule>
  </conditionalFormatting>
  <conditionalFormatting sqref="L25:L38">
    <cfRule type="expression" dxfId="1215" priority="1">
      <formula>L25&gt;0</formula>
    </cfRule>
    <cfRule type="expression" dxfId="12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35.619999999999997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35.619999999999997</v>
      </c>
      <c r="R4" s="498">
        <v>2.9999999999999997E-4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39.182000000000002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38.825800000000001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38.4696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38.113399999999999</v>
      </c>
      <c r="R43" s="82"/>
      <c r="T43" s="86" t="s">
        <v>100</v>
      </c>
      <c r="U43" s="129" t="s">
        <v>570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37.757199999999997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37.400999999999996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37.044799999999995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36.688600000000001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36.3324</v>
      </c>
      <c r="R48" s="82"/>
      <c r="T48" s="86" t="s">
        <v>104</v>
      </c>
      <c r="U48" s="129" t="s">
        <v>635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35.976199999999999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35.619999999999997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35.263799999999996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34.907599999999995</v>
      </c>
      <c r="R52" s="82"/>
      <c r="T52" s="86" t="s">
        <v>107</v>
      </c>
      <c r="U52" s="129" t="s">
        <v>636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34.551399999999994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34.1952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33.838999999999999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33.482799999999997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33.126599999999996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32.770400000000002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32.414200000000001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32.058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13" priority="31">
      <formula>F29&gt;0</formula>
    </cfRule>
    <cfRule type="expression" dxfId="1212" priority="32">
      <formula>F29&lt;0</formula>
    </cfRule>
  </conditionalFormatting>
  <conditionalFormatting sqref="F29 F31:F35">
    <cfRule type="expression" dxfId="1211" priority="33">
      <formula>F29&gt;0</formula>
    </cfRule>
    <cfRule type="expression" dxfId="1210" priority="34">
      <formula>F29&lt;0</formula>
    </cfRule>
  </conditionalFormatting>
  <conditionalFormatting sqref="H29 H31:H35">
    <cfRule type="expression" dxfId="1209" priority="29">
      <formula>H29&gt;0</formula>
    </cfRule>
    <cfRule type="expression" dxfId="1208" priority="30">
      <formula>H29&lt;0</formula>
    </cfRule>
  </conditionalFormatting>
  <conditionalFormatting sqref="F21:F28">
    <cfRule type="expression" dxfId="1207" priority="27">
      <formula>F21&gt;0</formula>
    </cfRule>
    <cfRule type="expression" dxfId="1206" priority="28">
      <formula>F21&lt;0</formula>
    </cfRule>
  </conditionalFormatting>
  <conditionalFormatting sqref="H21:H28">
    <cfRule type="expression" dxfId="1205" priority="25">
      <formula>H21&gt;0</formula>
    </cfRule>
    <cfRule type="expression" dxfId="1204" priority="26">
      <formula>H21&lt;0</formula>
    </cfRule>
  </conditionalFormatting>
  <conditionalFormatting sqref="Q8">
    <cfRule type="expression" dxfId="1203" priority="21">
      <formula>Q8&gt;0</formula>
    </cfRule>
    <cfRule type="expression" dxfId="1202" priority="22">
      <formula>Q8&lt;0</formula>
    </cfRule>
  </conditionalFormatting>
  <conditionalFormatting sqref="Q7">
    <cfRule type="expression" dxfId="1201" priority="23">
      <formula>Q7&gt;0</formula>
    </cfRule>
    <cfRule type="expression" dxfId="1200" priority="24">
      <formula>Q7&lt;0</formula>
    </cfRule>
  </conditionalFormatting>
  <conditionalFormatting sqref="F30">
    <cfRule type="expression" dxfId="1199" priority="19">
      <formula>F30&gt;0</formula>
    </cfRule>
    <cfRule type="expression" dxfId="1198" priority="20">
      <formula>F30&lt;0</formula>
    </cfRule>
  </conditionalFormatting>
  <conditionalFormatting sqref="H30">
    <cfRule type="expression" dxfId="1197" priority="17">
      <formula>H30&gt;0</formula>
    </cfRule>
    <cfRule type="expression" dxfId="1196" priority="18">
      <formula>H30&lt;0</formula>
    </cfRule>
  </conditionalFormatting>
  <conditionalFormatting sqref="F68 F70:F74">
    <cfRule type="expression" dxfId="1195" priority="13">
      <formula>F68&gt;0</formula>
    </cfRule>
    <cfRule type="expression" dxfId="1194" priority="14">
      <formula>F68&lt;0</formula>
    </cfRule>
  </conditionalFormatting>
  <conditionalFormatting sqref="F68 F70:F74">
    <cfRule type="expression" dxfId="1193" priority="15">
      <formula>F68&gt;0</formula>
    </cfRule>
    <cfRule type="expression" dxfId="1192" priority="16">
      <formula>F68&lt;0</formula>
    </cfRule>
  </conditionalFormatting>
  <conditionalFormatting sqref="H68 H70:H74">
    <cfRule type="expression" dxfId="1191" priority="11">
      <formula>H68&gt;0</formula>
    </cfRule>
    <cfRule type="expression" dxfId="1190" priority="12">
      <formula>H68&lt;0</formula>
    </cfRule>
  </conditionalFormatting>
  <conditionalFormatting sqref="F60:F67">
    <cfRule type="expression" dxfId="1189" priority="9">
      <formula>F60&gt;0</formula>
    </cfRule>
    <cfRule type="expression" dxfId="1188" priority="10">
      <formula>F60&lt;0</formula>
    </cfRule>
  </conditionalFormatting>
  <conditionalFormatting sqref="H60:H67">
    <cfRule type="expression" dxfId="1187" priority="7">
      <formula>H60&gt;0</formula>
    </cfRule>
    <cfRule type="expression" dxfId="1186" priority="8">
      <formula>H60&lt;0</formula>
    </cfRule>
  </conditionalFormatting>
  <conditionalFormatting sqref="F69">
    <cfRule type="expression" dxfId="1185" priority="5">
      <formula>F69&gt;0</formula>
    </cfRule>
    <cfRule type="expression" dxfId="1184" priority="6">
      <formula>F69&lt;0</formula>
    </cfRule>
  </conditionalFormatting>
  <conditionalFormatting sqref="H69">
    <cfRule type="expression" dxfId="1183" priority="3">
      <formula>H69&gt;0</formula>
    </cfRule>
    <cfRule type="expression" dxfId="1182" priority="4">
      <formula>H69&lt;0</formula>
    </cfRule>
  </conditionalFormatting>
  <conditionalFormatting sqref="Q10">
    <cfRule type="expression" dxfId="1181" priority="1">
      <formula>Q10&gt;0</formula>
    </cfRule>
    <cfRule type="expression" dxfId="118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28.16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28.16</v>
      </c>
      <c r="R4" s="498">
        <v>2.7699999999999999E-2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2" t="s">
        <v>78</v>
      </c>
      <c r="P40" s="702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30.976000000000003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30.694400000000002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30.412800000000001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30.131200000000003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29.849600000000002</v>
      </c>
      <c r="Q45" s="2"/>
      <c r="T45" s="92" t="s">
        <v>99</v>
      </c>
      <c r="U45" s="129" t="s">
        <v>637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29.568000000000001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29.2864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29.004799999999999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28.723200000000002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28.441600000000001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28.16</v>
      </c>
      <c r="Q51" s="2"/>
      <c r="T51" s="92" t="s">
        <v>104</v>
      </c>
      <c r="U51" s="129" t="s">
        <v>638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27.878399999999999</v>
      </c>
      <c r="Q52" s="2"/>
      <c r="T52" s="92" t="s">
        <v>105</v>
      </c>
      <c r="U52" s="129" t="s">
        <v>576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27.596799999999998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27.315200000000001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27.0336</v>
      </c>
      <c r="T55" s="92" t="s">
        <v>107</v>
      </c>
      <c r="U55" s="129" t="s">
        <v>639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26.751999999999999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26.470399999999998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26.188800000000001</v>
      </c>
      <c r="T58" s="92" t="s">
        <v>108</v>
      </c>
      <c r="U58" s="129" t="s">
        <v>577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25.9072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25.625600000000002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25.344000000000001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79" priority="11">
      <formula>F33&gt;0</formula>
    </cfRule>
    <cfRule type="expression" dxfId="1178" priority="12">
      <formula>F33&lt;0</formula>
    </cfRule>
  </conditionalFormatting>
  <conditionalFormatting sqref="Q7">
    <cfRule type="expression" dxfId="1177" priority="9">
      <formula>Q7&gt;0</formula>
    </cfRule>
    <cfRule type="expression" dxfId="1176" priority="10">
      <formula>Q7&lt;0</formula>
    </cfRule>
  </conditionalFormatting>
  <conditionalFormatting sqref="Q8">
    <cfRule type="expression" dxfId="1175" priority="7">
      <formula>Q8&gt;0</formula>
    </cfRule>
    <cfRule type="expression" dxfId="1174" priority="8">
      <formula>Q8&lt;0</formula>
    </cfRule>
  </conditionalFormatting>
  <conditionalFormatting sqref="F25:F32">
    <cfRule type="expression" dxfId="1173" priority="5">
      <formula>F25&gt;0</formula>
    </cfRule>
    <cfRule type="expression" dxfId="1172" priority="6">
      <formula>F25&lt;0</formula>
    </cfRule>
  </conditionalFormatting>
  <conditionalFormatting sqref="H25:H32">
    <cfRule type="expression" dxfId="1171" priority="3">
      <formula>H25&gt;0</formula>
    </cfRule>
    <cfRule type="expression" dxfId="1170" priority="4">
      <formula>H25&lt;0</formula>
    </cfRule>
  </conditionalFormatting>
  <conditionalFormatting sqref="Q10">
    <cfRule type="expression" dxfId="1169" priority="1">
      <formula>Q10&gt;0</formula>
    </cfRule>
    <cfRule type="expression" dxfId="116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23.97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23.97</v>
      </c>
      <c r="R4" s="498">
        <v>9.2999999999999992E-3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751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2" t="s">
        <v>78</v>
      </c>
      <c r="P40" s="702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26.367000000000001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26.127300000000002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25.887599999999999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25.6479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25.408200000000001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25.168499999999998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24.928799999999999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24.6891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24.449400000000001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24.209699999999998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23.97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23.7303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23.490599999999997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23.250899999999998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23.011199999999999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22.7715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22.531799999999997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22.292100000000001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22.052399999999999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21.8127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21.573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751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67" priority="57">
      <formula>F31&gt;0</formula>
    </cfRule>
    <cfRule type="expression" dxfId="1166" priority="58">
      <formula>F31&lt;0</formula>
    </cfRule>
  </conditionalFormatting>
  <conditionalFormatting sqref="Q7">
    <cfRule type="expression" dxfId="1165" priority="55">
      <formula>Q7&gt;0</formula>
    </cfRule>
    <cfRule type="expression" dxfId="1164" priority="56">
      <formula>Q7&lt;0</formula>
    </cfRule>
  </conditionalFormatting>
  <conditionalFormatting sqref="Q8">
    <cfRule type="expression" dxfId="1163" priority="53">
      <formula>Q8&gt;0</formula>
    </cfRule>
    <cfRule type="expression" dxfId="1162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61" priority="45">
      <formula>M58&gt;0</formula>
    </cfRule>
    <cfRule type="expression" dxfId="1160" priority="46">
      <formula>M58&lt;0</formula>
    </cfRule>
  </conditionalFormatting>
  <conditionalFormatting sqref="Q10">
    <cfRule type="expression" dxfId="1159" priority="43">
      <formula>Q10&gt;0</formula>
    </cfRule>
    <cfRule type="expression" dxfId="1158" priority="44">
      <formula>Q10&lt;0</formula>
    </cfRule>
  </conditionalFormatting>
  <conditionalFormatting sqref="F25:F30">
    <cfRule type="expression" dxfId="1157" priority="41">
      <formula>F25&gt;0</formula>
    </cfRule>
    <cfRule type="expression" dxfId="1156" priority="42">
      <formula>F25&lt;0</formula>
    </cfRule>
  </conditionalFormatting>
  <conditionalFormatting sqref="H25:H30">
    <cfRule type="expression" dxfId="1155" priority="39">
      <formula>H25&gt;0</formula>
    </cfRule>
    <cfRule type="expression" dxfId="1154" priority="40">
      <formula>H25&lt;0</formula>
    </cfRule>
  </conditionalFormatting>
  <conditionalFormatting sqref="F83:F94">
    <cfRule type="expression" dxfId="1153" priority="37">
      <formula>F83&gt;0</formula>
    </cfRule>
    <cfRule type="expression" dxfId="1152" priority="38">
      <formula>F83&lt;0</formula>
    </cfRule>
  </conditionalFormatting>
  <conditionalFormatting sqref="H83:H94">
    <cfRule type="expression" dxfId="1151" priority="35">
      <formula>H83&gt;0</formula>
    </cfRule>
    <cfRule type="expression" dxfId="1150" priority="36">
      <formula>H83&lt;0</formula>
    </cfRule>
  </conditionalFormatting>
  <conditionalFormatting sqref="J41">
    <cfRule type="expression" dxfId="1149" priority="33">
      <formula>J41&gt;0</formula>
    </cfRule>
    <cfRule type="expression" dxfId="1148" priority="34">
      <formula>J41&lt;0</formula>
    </cfRule>
  </conditionalFormatting>
  <conditionalFormatting sqref="J39:J47 J49">
    <cfRule type="expression" dxfId="1147" priority="31">
      <formula>J39&gt;0</formula>
    </cfRule>
    <cfRule type="expression" dxfId="1146" priority="32">
      <formula>J39&lt;0</formula>
    </cfRule>
  </conditionalFormatting>
  <conditionalFormatting sqref="F48 H48">
    <cfRule type="expression" dxfId="1145" priority="29">
      <formula>F48&gt;0</formula>
    </cfRule>
    <cfRule type="expression" dxfId="1144" priority="30">
      <formula>F48&lt;0</formula>
    </cfRule>
  </conditionalFormatting>
  <conditionalFormatting sqref="J48">
    <cfRule type="expression" dxfId="1143" priority="27">
      <formula>J48&gt;0</formula>
    </cfRule>
    <cfRule type="expression" dxfId="1142" priority="28">
      <formula>J48&lt;0</formula>
    </cfRule>
  </conditionalFormatting>
  <conditionalFormatting sqref="K41:K52">
    <cfRule type="expression" dxfId="1141" priority="25">
      <formula>K41&gt;0</formula>
    </cfRule>
    <cfRule type="expression" dxfId="1140" priority="26">
      <formula>K41&lt;0</formula>
    </cfRule>
  </conditionalFormatting>
  <conditionalFormatting sqref="K39:K52">
    <cfRule type="expression" dxfId="1139" priority="23">
      <formula>K39&gt;0</formula>
    </cfRule>
    <cfRule type="expression" dxfId="1138" priority="24">
      <formula>K39&lt;0</formula>
    </cfRule>
  </conditionalFormatting>
  <conditionalFormatting sqref="F102:F118 H102:H118 H120:H128 F120:F128">
    <cfRule type="expression" dxfId="1137" priority="19">
      <formula>F102&gt;0</formula>
    </cfRule>
    <cfRule type="expression" dxfId="1136" priority="20">
      <formula>F102&lt;0</formula>
    </cfRule>
  </conditionalFormatting>
  <conditionalFormatting sqref="F96:F101">
    <cfRule type="expression" dxfId="1135" priority="17">
      <formula>F96&gt;0</formula>
    </cfRule>
    <cfRule type="expression" dxfId="1134" priority="18">
      <formula>F96&lt;0</formula>
    </cfRule>
  </conditionalFormatting>
  <conditionalFormatting sqref="H96:H101">
    <cfRule type="expression" dxfId="1133" priority="15">
      <formula>H96&gt;0</formula>
    </cfRule>
    <cfRule type="expression" dxfId="1132" priority="16">
      <formula>H96&lt;0</formula>
    </cfRule>
  </conditionalFormatting>
  <conditionalFormatting sqref="J112">
    <cfRule type="expression" dxfId="1131" priority="13">
      <formula>J112&gt;0</formula>
    </cfRule>
    <cfRule type="expression" dxfId="1130" priority="14">
      <formula>J112&lt;0</formula>
    </cfRule>
  </conditionalFormatting>
  <conditionalFormatting sqref="J110:J118 J120">
    <cfRule type="expression" dxfId="1129" priority="11">
      <formula>J110&gt;0</formula>
    </cfRule>
    <cfRule type="expression" dxfId="1128" priority="12">
      <formula>J110&lt;0</formula>
    </cfRule>
  </conditionalFormatting>
  <conditionalFormatting sqref="F119 H119">
    <cfRule type="expression" dxfId="1127" priority="9">
      <formula>F119&gt;0</formula>
    </cfRule>
    <cfRule type="expression" dxfId="1126" priority="10">
      <formula>F119&lt;0</formula>
    </cfRule>
  </conditionalFormatting>
  <conditionalFormatting sqref="J119">
    <cfRule type="expression" dxfId="1125" priority="7">
      <formula>J119&gt;0</formula>
    </cfRule>
    <cfRule type="expression" dxfId="1124" priority="8">
      <formula>J119&lt;0</formula>
    </cfRule>
  </conditionalFormatting>
  <conditionalFormatting sqref="K112:K123">
    <cfRule type="expression" dxfId="1123" priority="5">
      <formula>K112&gt;0</formula>
    </cfRule>
    <cfRule type="expression" dxfId="1122" priority="6">
      <formula>K112&lt;0</formula>
    </cfRule>
  </conditionalFormatting>
  <conditionalFormatting sqref="K110:K123">
    <cfRule type="expression" dxfId="1121" priority="3">
      <formula>K110&gt;0</formula>
    </cfRule>
    <cfRule type="expression" dxfId="1120" priority="4">
      <formula>K110&lt;0</formula>
    </cfRule>
  </conditionalFormatting>
  <conditionalFormatting sqref="J121">
    <cfRule type="expression" dxfId="1119" priority="1">
      <formula>J121&gt;0</formula>
    </cfRule>
    <cfRule type="expression" dxfId="1118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59.46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59.46</v>
      </c>
      <c r="R4" s="498">
        <v>5.1000000000000004E-3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2" t="s">
        <v>78</v>
      </c>
      <c r="P40" s="702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65.406000000000006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64.811400000000006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64.216800000000006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63.622200000000007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63.027600000000007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62.433000000000007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61.8384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61.2438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60.6492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60.054600000000001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59.46</v>
      </c>
      <c r="Q51" s="2"/>
      <c r="T51" s="92" t="s">
        <v>104</v>
      </c>
      <c r="U51" s="129" t="s">
        <v>640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58.865400000000001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58.270800000000001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57.676200000000001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57.081600000000002</v>
      </c>
      <c r="T55" s="92" t="s">
        <v>107</v>
      </c>
      <c r="U55" s="129" t="s">
        <v>641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56.486999999999995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55.892399999999995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55.297800000000002</v>
      </c>
      <c r="T58" s="92" t="s">
        <v>108</v>
      </c>
      <c r="U58" s="129" t="s">
        <v>578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54.703200000000002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54.108600000000003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53.514000000000003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17" priority="15">
      <formula>F39&gt;0</formula>
    </cfRule>
    <cfRule type="expression" dxfId="1116" priority="16">
      <formula>F39&lt;0</formula>
    </cfRule>
  </conditionalFormatting>
  <conditionalFormatting sqref="Q7">
    <cfRule type="expression" dxfId="1115" priority="13">
      <formula>Q7&gt;0</formula>
    </cfRule>
    <cfRule type="expression" dxfId="1114" priority="14">
      <formula>Q7&lt;0</formula>
    </cfRule>
  </conditionalFormatting>
  <conditionalFormatting sqref="Q8">
    <cfRule type="expression" dxfId="1113" priority="11">
      <formula>Q8&gt;0</formula>
    </cfRule>
    <cfRule type="expression" dxfId="1112" priority="12">
      <formula>Q8&lt;0</formula>
    </cfRule>
  </conditionalFormatting>
  <conditionalFormatting sqref="F25:F38">
    <cfRule type="expression" dxfId="1111" priority="9">
      <formula>F25&gt;0</formula>
    </cfRule>
    <cfRule type="expression" dxfId="1110" priority="10">
      <formula>F25&lt;0</formula>
    </cfRule>
  </conditionalFormatting>
  <conditionalFormatting sqref="H25:H38">
    <cfRule type="expression" dxfId="1109" priority="7">
      <formula>H25&gt;0</formula>
    </cfRule>
    <cfRule type="expression" dxfId="110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07" priority="3">
      <formula>M55&gt;0</formula>
    </cfRule>
    <cfRule type="expression" dxfId="1106" priority="4">
      <formula>M55&lt;0</formula>
    </cfRule>
  </conditionalFormatting>
  <conditionalFormatting sqref="Q10">
    <cfRule type="expression" dxfId="1105" priority="1">
      <formula>Q10&gt;0</formula>
    </cfRule>
    <cfRule type="expression" dxfId="110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40.56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40.56</v>
      </c>
      <c r="R4" s="498">
        <v>-7.1000000000000004E-3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2" t="s">
        <v>78</v>
      </c>
      <c r="P40" s="702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44.616000000000007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44.210400000000007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43.804800000000007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43.399200000000008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42.993600000000008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42.588000000000001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42.182400000000001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41.776800000000001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41.371200000000002</v>
      </c>
      <c r="Q49" s="2"/>
      <c r="T49" s="92" t="s">
        <v>103</v>
      </c>
      <c r="U49" s="129" t="s">
        <v>642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40.965600000000002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40.56</v>
      </c>
      <c r="Q51" s="2"/>
      <c r="T51" s="92" t="s">
        <v>104</v>
      </c>
      <c r="U51" s="129" t="s">
        <v>643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40.154400000000003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39.748800000000003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39.343200000000003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38.937600000000003</v>
      </c>
      <c r="T55" s="92" t="s">
        <v>107</v>
      </c>
      <c r="U55" s="129" t="s">
        <v>644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38.532000000000004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38.126399999999997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37.720800000000004</v>
      </c>
      <c r="T58" s="92" t="s">
        <v>108</v>
      </c>
      <c r="U58" s="129" t="s">
        <v>547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37.315200000000004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36.909600000000005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36.504000000000005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03" priority="27">
      <formula>F27&gt;0</formula>
    </cfRule>
    <cfRule type="expression" dxfId="110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01" priority="15">
      <formula>Q8&gt;0</formula>
    </cfRule>
    <cfRule type="expression" dxfId="1100" priority="16">
      <formula>Q8&lt;0</formula>
    </cfRule>
  </conditionalFormatting>
  <conditionalFormatting sqref="Q7">
    <cfRule type="expression" dxfId="1099" priority="17">
      <formula>Q7&gt;0</formula>
    </cfRule>
    <cfRule type="expression" dxfId="1098" priority="18">
      <formula>Q7&lt;0</formula>
    </cfRule>
  </conditionalFormatting>
  <conditionalFormatting sqref="F37:F38">
    <cfRule type="expression" dxfId="1097" priority="13">
      <formula>F37&gt;0</formula>
    </cfRule>
    <cfRule type="expression" dxfId="1096" priority="14">
      <formula>F37&lt;0</formula>
    </cfRule>
  </conditionalFormatting>
  <conditionalFormatting sqref="H37:H38">
    <cfRule type="expression" dxfId="1095" priority="11">
      <formula>H37&gt;0</formula>
    </cfRule>
    <cfRule type="expression" dxfId="1094" priority="12">
      <formula>H37&lt;0</formula>
    </cfRule>
  </conditionalFormatting>
  <conditionalFormatting sqref="F23:F26 H23:H26">
    <cfRule type="expression" dxfId="1093" priority="9">
      <formula>F23&gt;0</formula>
    </cfRule>
    <cfRule type="expression" dxfId="1092" priority="10">
      <formula>F23&lt;0</formula>
    </cfRule>
  </conditionalFormatting>
  <conditionalFormatting sqref="Q10">
    <cfRule type="expression" dxfId="1091" priority="3">
      <formula>Q10&gt;0</formula>
    </cfRule>
    <cfRule type="expression" dxfId="1090" priority="4">
      <formula>Q10&lt;0</formula>
    </cfRule>
  </conditionalFormatting>
  <conditionalFormatting sqref="F22 H22">
    <cfRule type="expression" dxfId="1089" priority="1">
      <formula>F22&gt;0</formula>
    </cfRule>
    <cfRule type="expression" dxfId="1088" priority="2">
      <formula>F22&lt;0</formula>
    </cfRule>
  </conditionalFormatting>
  <conditionalFormatting sqref="M41">
    <cfRule type="expression" dxfId="1087" priority="5">
      <formula>M41&gt;0</formula>
    </cfRule>
    <cfRule type="expression" dxfId="108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53.75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53.75</v>
      </c>
      <c r="R4" s="498">
        <v>1.7000000000000001E-2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59.125000000000007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58.587500000000006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58.050000000000004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57.512500000000003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56.975000000000001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56.4375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55.9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55.362500000000004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54.825000000000003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54.287500000000001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53.75</v>
      </c>
      <c r="Q51" s="2"/>
      <c r="T51" s="92" t="s">
        <v>104</v>
      </c>
      <c r="U51" s="129" t="s">
        <v>645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53.212499999999999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52.674999999999997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52.137499999999996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51.6</v>
      </c>
      <c r="T55" s="92" t="s">
        <v>107</v>
      </c>
      <c r="U55" s="129" t="s">
        <v>646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51.0625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50.524999999999999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49.987500000000004</v>
      </c>
      <c r="T58" s="92" t="s">
        <v>108</v>
      </c>
      <c r="U58" s="129" t="s">
        <v>586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49.45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48.912500000000001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48.375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85" priority="29">
      <formula>F25&gt;0</formula>
    </cfRule>
    <cfRule type="expression" dxfId="1084" priority="30">
      <formula>F25&lt;0</formula>
    </cfRule>
  </conditionalFormatting>
  <conditionalFormatting sqref="Q7">
    <cfRule type="expression" dxfId="1083" priority="27">
      <formula>Q7&gt;0</formula>
    </cfRule>
    <cfRule type="expression" dxfId="1082" priority="28">
      <formula>Q7&lt;0</formula>
    </cfRule>
  </conditionalFormatting>
  <conditionalFormatting sqref="Q8">
    <cfRule type="expression" dxfId="1081" priority="25">
      <formula>Q8&gt;0</formula>
    </cfRule>
    <cfRule type="expression" dxfId="1080" priority="26">
      <formula>Q8&lt;0</formula>
    </cfRule>
  </conditionalFormatting>
  <conditionalFormatting sqref="Q10">
    <cfRule type="expression" dxfId="1079" priority="13">
      <formula>Q10&gt;0</formula>
    </cfRule>
    <cfRule type="expression" dxfId="1078" priority="14">
      <formula>Q10&lt;0</formula>
    </cfRule>
  </conditionalFormatting>
  <conditionalFormatting sqref="M46">
    <cfRule type="expression" dxfId="1077" priority="11">
      <formula>M46&gt;0</formula>
    </cfRule>
    <cfRule type="expression" dxfId="1076" priority="12">
      <formula>M46&lt;0</formula>
    </cfRule>
  </conditionalFormatting>
  <conditionalFormatting sqref="F80:F88 H80:H88">
    <cfRule type="expression" dxfId="1075" priority="9">
      <formula>F80&gt;0</formula>
    </cfRule>
    <cfRule type="expression" dxfId="1074" priority="10">
      <formula>F80&lt;0</formula>
    </cfRule>
  </conditionalFormatting>
  <conditionalFormatting sqref="F75:F79">
    <cfRule type="expression" dxfId="1073" priority="7">
      <formula>F75&gt;0</formula>
    </cfRule>
    <cfRule type="expression" dxfId="1072" priority="8">
      <formula>F75&lt;0</formula>
    </cfRule>
  </conditionalFormatting>
  <conditionalFormatting sqref="H75:H79">
    <cfRule type="expression" dxfId="1071" priority="5">
      <formula>H75&gt;0</formula>
    </cfRule>
    <cfRule type="expression" dxfId="1070" priority="6">
      <formula>H75&lt;0</formula>
    </cfRule>
  </conditionalFormatting>
  <conditionalFormatting sqref="F71:F74">
    <cfRule type="expression" dxfId="1069" priority="3">
      <formula>F71&gt;0</formula>
    </cfRule>
    <cfRule type="expression" dxfId="1068" priority="4">
      <formula>F71&lt;0</formula>
    </cfRule>
  </conditionalFormatting>
  <conditionalFormatting sqref="H71:H74">
    <cfRule type="expression" dxfId="1067" priority="1">
      <formula>H71&gt;0</formula>
    </cfRule>
    <cfRule type="expression" dxfId="106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48.13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48.13</v>
      </c>
      <c r="R4" s="498">
        <v>-1.5900000000000001E-2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52.943000000000005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52.461700000000008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51.980400000000003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51.499100000000006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51.017800000000008</v>
      </c>
      <c r="Q45" s="2"/>
      <c r="T45" s="92" t="s">
        <v>99</v>
      </c>
      <c r="U45" s="129" t="s">
        <v>647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50.536500000000004</v>
      </c>
      <c r="Q46" s="2"/>
      <c r="T46" s="92" t="s">
        <v>100</v>
      </c>
      <c r="U46" s="129" t="s">
        <v>648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50.055200000000006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49.573900000000002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49.092600000000004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48.6113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48.13</v>
      </c>
      <c r="Q51" s="2"/>
      <c r="T51" s="92" t="s">
        <v>104</v>
      </c>
      <c r="U51" s="129" t="s">
        <v>649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47.648700000000005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47.167400000000001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46.686100000000003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46.204799999999999</v>
      </c>
      <c r="T55" s="92" t="s">
        <v>107</v>
      </c>
      <c r="U55" s="129" t="s">
        <v>650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45.723500000000001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45.242199999999997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44.760900000000007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44.279600000000002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43.798300000000005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43.317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65" priority="11">
      <formula>F34&gt;0</formula>
    </cfRule>
    <cfRule type="expression" dxfId="1064" priority="12">
      <formula>F34&lt;0</formula>
    </cfRule>
  </conditionalFormatting>
  <conditionalFormatting sqref="Q7">
    <cfRule type="expression" dxfId="1063" priority="9">
      <formula>Q7&gt;0</formula>
    </cfRule>
    <cfRule type="expression" dxfId="1062" priority="10">
      <formula>Q7&lt;0</formula>
    </cfRule>
  </conditionalFormatting>
  <conditionalFormatting sqref="Q8">
    <cfRule type="expression" dxfId="1061" priority="7">
      <formula>Q8&gt;0</formula>
    </cfRule>
    <cfRule type="expression" dxfId="1060" priority="8">
      <formula>Q8&lt;0</formula>
    </cfRule>
  </conditionalFormatting>
  <conditionalFormatting sqref="F25:F33">
    <cfRule type="expression" dxfId="1059" priority="5">
      <formula>F25&gt;0</formula>
    </cfRule>
    <cfRule type="expression" dxfId="1058" priority="6">
      <formula>F25&lt;0</formula>
    </cfRule>
  </conditionalFormatting>
  <conditionalFormatting sqref="H25:H33">
    <cfRule type="expression" dxfId="1057" priority="3">
      <formula>H25&gt;0</formula>
    </cfRule>
    <cfRule type="expression" dxfId="1056" priority="4">
      <formula>H25&lt;0</formula>
    </cfRule>
  </conditionalFormatting>
  <conditionalFormatting sqref="M46">
    <cfRule type="expression" dxfId="1055" priority="1">
      <formula>M46&gt;0</formula>
    </cfRule>
    <cfRule type="expression" dxfId="105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755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27.36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27.36</v>
      </c>
      <c r="R4" s="498">
        <v>-3.3E-3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30.096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29.822400000000002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29.5488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29.275200000000002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29.0016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28.728000000000002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28.4544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28.180800000000001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27.9072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27.633600000000001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27.36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27.086399999999998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26.812799999999999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26.539199999999997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26.265599999999999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25.991999999999997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25.718399999999999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25.444800000000001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25.171199999999999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24.897600000000001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24.623999999999999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755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53" priority="9">
      <formula>F57&gt;0</formula>
    </cfRule>
    <cfRule type="expression" dxfId="1052" priority="10">
      <formula>F57&lt;0</formula>
    </cfRule>
  </conditionalFormatting>
  <conditionalFormatting sqref="Q7">
    <cfRule type="expression" dxfId="1051" priority="7">
      <formula>Q7&gt;0</formula>
    </cfRule>
    <cfRule type="expression" dxfId="1050" priority="8">
      <formula>Q7&lt;0</formula>
    </cfRule>
  </conditionalFormatting>
  <conditionalFormatting sqref="Q8">
    <cfRule type="expression" dxfId="1049" priority="5">
      <formula>Q8&gt;0</formula>
    </cfRule>
    <cfRule type="expression" dxfId="1048" priority="6">
      <formula>Q8&lt;0</formula>
    </cfRule>
  </conditionalFormatting>
  <conditionalFormatting sqref="F25:F56">
    <cfRule type="expression" dxfId="1047" priority="3">
      <formula>F25&gt;0</formula>
    </cfRule>
    <cfRule type="expression" dxfId="1046" priority="4">
      <formula>F25&lt;0</formula>
    </cfRule>
  </conditionalFormatting>
  <conditionalFormatting sqref="H25:H56">
    <cfRule type="expression" dxfId="1045" priority="1">
      <formula>H25&gt;0</formula>
    </cfRule>
    <cfRule type="expression" dxfId="104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79.709999999999994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79.709999999999994</v>
      </c>
      <c r="R4" s="498">
        <v>1.6299999999999999E-2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87.680999999999997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86.883899999999997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86.086799999999997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85.289699999999996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84.492599999999996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83.695499999999996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82.898399999999995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82.101299999999995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81.304199999999994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80.507099999999994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79.709999999999994</v>
      </c>
      <c r="Q51" s="2"/>
      <c r="T51" s="92" t="s">
        <v>104</v>
      </c>
      <c r="U51" s="129" t="s">
        <v>651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78.912899999999993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78.115799999999993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77.318699999999993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76.521599999999992</v>
      </c>
      <c r="T55" s="92" t="s">
        <v>107</v>
      </c>
      <c r="U55" s="129" t="s">
        <v>652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75.724499999999992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74.927399999999992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74.130299999999991</v>
      </c>
      <c r="T58" s="92" t="s">
        <v>108</v>
      </c>
      <c r="U58" s="129" t="s">
        <v>566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73.333199999999991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72.53609999999999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71.73899999999999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43" priority="15">
      <formula>F57&gt;0</formula>
    </cfRule>
    <cfRule type="expression" dxfId="1042" priority="16">
      <formula>F57&lt;0</formula>
    </cfRule>
  </conditionalFormatting>
  <conditionalFormatting sqref="Q7">
    <cfRule type="expression" dxfId="1041" priority="13">
      <formula>Q7&gt;0</formula>
    </cfRule>
    <cfRule type="expression" dxfId="1040" priority="14">
      <formula>Q7&lt;0</formula>
    </cfRule>
  </conditionalFormatting>
  <conditionalFormatting sqref="Q8">
    <cfRule type="expression" dxfId="1039" priority="11">
      <formula>Q8&gt;0</formula>
    </cfRule>
    <cfRule type="expression" dxfId="1038" priority="12">
      <formula>Q8&lt;0</formula>
    </cfRule>
  </conditionalFormatting>
  <conditionalFormatting sqref="F25:F56">
    <cfRule type="expression" dxfId="1037" priority="9">
      <formula>F25&gt;0</formula>
    </cfRule>
    <cfRule type="expression" dxfId="1036" priority="10">
      <formula>F25&lt;0</formula>
    </cfRule>
  </conditionalFormatting>
  <conditionalFormatting sqref="H25:H56">
    <cfRule type="expression" dxfId="1035" priority="7">
      <formula>H25&gt;0</formula>
    </cfRule>
    <cfRule type="expression" dxfId="1034" priority="8">
      <formula>H25&lt;0</formula>
    </cfRule>
  </conditionalFormatting>
  <conditionalFormatting sqref="M58">
    <cfRule type="expression" dxfId="1033" priority="5">
      <formula>M58&gt;0</formula>
    </cfRule>
    <cfRule type="expression" dxfId="1032" priority="6">
      <formula>M58&lt;0</formula>
    </cfRule>
  </conditionalFormatting>
  <conditionalFormatting sqref="F84:F115">
    <cfRule type="expression" dxfId="1031" priority="3">
      <formula>F84&gt;0</formula>
    </cfRule>
    <cfRule type="expression" dxfId="1030" priority="4">
      <formula>F84&lt;0</formula>
    </cfRule>
  </conditionalFormatting>
  <conditionalFormatting sqref="H84:H115">
    <cfRule type="expression" dxfId="1029" priority="1">
      <formula>H84&gt;0</formula>
    </cfRule>
    <cfRule type="expression" dxfId="102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7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759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15.624008749999998</v>
      </c>
      <c r="T3" s="63">
        <v>42866</v>
      </c>
      <c r="U3" s="85" t="s">
        <v>760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536</v>
      </c>
      <c r="M4" s="3"/>
      <c r="O4" s="11" t="s">
        <v>66</v>
      </c>
      <c r="Q4" s="55">
        <v>12.54</v>
      </c>
      <c r="R4" s="498">
        <v>3.7199999999999997E-2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100320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124992.06999999998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-10056.498999998352</v>
      </c>
      <c r="R7">
        <v>5800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-24672.069999999978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-0.19738908236338498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1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1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1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1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1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1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1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41" spans="2:16" ht="20.25" thickBot="1" x14ac:dyDescent="0.35">
      <c r="O41" s="702" t="s">
        <v>78</v>
      </c>
      <c r="P41" s="702"/>
    </row>
    <row r="42" spans="2:16" ht="15.75" thickTop="1" x14ac:dyDescent="0.25">
      <c r="O42" s="82">
        <v>1.22</v>
      </c>
      <c r="P42" s="82">
        <f>O42*$Q$4</f>
        <v>15.298799999999998</v>
      </c>
    </row>
    <row r="43" spans="2:16" x14ac:dyDescent="0.25">
      <c r="O43" s="82">
        <v>1.21</v>
      </c>
      <c r="P43" s="82">
        <f>O43*$Q$4</f>
        <v>15.173399999999999</v>
      </c>
    </row>
    <row r="44" spans="2:16" x14ac:dyDescent="0.25">
      <c r="O44" s="82">
        <v>1.2</v>
      </c>
      <c r="P44" s="82">
        <f>O44*$Q$4</f>
        <v>15.047999999999998</v>
      </c>
    </row>
    <row r="45" spans="2:16" x14ac:dyDescent="0.25">
      <c r="O45" s="82">
        <v>1.19</v>
      </c>
      <c r="P45" s="82">
        <f>O45*$Q$4</f>
        <v>14.922599999999999</v>
      </c>
    </row>
    <row r="46" spans="2:16" x14ac:dyDescent="0.25">
      <c r="O46" s="82">
        <v>1.18</v>
      </c>
      <c r="P46" s="82">
        <f>O46*$Q$4</f>
        <v>14.797199999999998</v>
      </c>
    </row>
    <row r="47" spans="2:16" x14ac:dyDescent="0.25">
      <c r="O47" s="82">
        <v>1.17</v>
      </c>
      <c r="P47" s="82">
        <f t="shared" ref="P47:P53" si="2">O47*$Q$4</f>
        <v>14.671799999999998</v>
      </c>
    </row>
    <row r="48" spans="2:16" x14ac:dyDescent="0.25">
      <c r="G48" s="30"/>
      <c r="O48" s="82">
        <v>1.1599999999999999</v>
      </c>
      <c r="P48" s="82">
        <f t="shared" si="2"/>
        <v>14.546399999999998</v>
      </c>
    </row>
    <row r="49" spans="1:16" x14ac:dyDescent="0.25">
      <c r="A49" s="32" t="s">
        <v>81</v>
      </c>
      <c r="B49" s="502"/>
      <c r="C49" s="72">
        <f>SUM(C2:C48)</f>
        <v>11300</v>
      </c>
      <c r="D49" s="18"/>
      <c r="E49" s="18"/>
      <c r="F49" s="18">
        <f>SUM(F2:F48)</f>
        <v>176422.61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SUM(M2:M3)</f>
        <v>333.25</v>
      </c>
      <c r="O49" s="82">
        <v>1.1499999999999999</v>
      </c>
      <c r="P49" s="82">
        <f t="shared" si="2"/>
        <v>14.420999999999998</v>
      </c>
    </row>
    <row r="50" spans="1:16" ht="15.75" thickBot="1" x14ac:dyDescent="0.3">
      <c r="A50" s="352" t="s">
        <v>196</v>
      </c>
      <c r="B50" s="503"/>
      <c r="C50" s="354">
        <f>SumByColor($A$50, C2:C48)</f>
        <v>3300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333</v>
      </c>
      <c r="O50" s="82">
        <v>1.1399999999999999</v>
      </c>
      <c r="P50" s="82">
        <f t="shared" si="2"/>
        <v>14.295599999999999</v>
      </c>
    </row>
    <row r="51" spans="1:16" x14ac:dyDescent="0.25">
      <c r="O51" s="82">
        <v>1.1299999999999999</v>
      </c>
      <c r="P51" s="82">
        <f t="shared" si="2"/>
        <v>14.170199999999998</v>
      </c>
    </row>
    <row r="52" spans="1:16" x14ac:dyDescent="0.25">
      <c r="O52" s="82">
        <v>1.1200000000000001</v>
      </c>
      <c r="P52" s="82">
        <f t="shared" si="2"/>
        <v>14.0448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 t="s">
        <v>751</v>
      </c>
      <c r="O53" s="82">
        <v>1.1100000000000001</v>
      </c>
      <c r="P53" s="82">
        <f t="shared" si="2"/>
        <v>13.9194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13.794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13.6686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 t="shared" ref="L56:L81" si="13">(G56-$Q$10)/C56</f>
        <v>13.962523454545162</v>
      </c>
      <c r="O56" s="82">
        <v>1.08</v>
      </c>
      <c r="P56" s="82">
        <f t="shared" si="9"/>
        <v>13.543200000000001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4">C57*(E57-D57)</f>
        <v>-2694.5999999999872</v>
      </c>
      <c r="G57" s="40">
        <f t="shared" ref="G57" si="15">D57*C57</f>
        <v>99534.599999999991</v>
      </c>
      <c r="H57" s="229">
        <f t="shared" ref="H57" si="16">(E57-D57)/D57</f>
        <v>-2.7071993055681011E-2</v>
      </c>
      <c r="I57" s="40">
        <v>16.25</v>
      </c>
      <c r="J57" s="40"/>
      <c r="K57" s="40">
        <v>11921</v>
      </c>
      <c r="L57" s="40">
        <f t="shared" si="13"/>
        <v>14.153171499999727</v>
      </c>
      <c r="O57" s="82">
        <v>1.07</v>
      </c>
      <c r="P57" s="82">
        <f t="shared" si="9"/>
        <v>13.4178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3"/>
        <v>14.153171499999727</v>
      </c>
      <c r="O58" s="82">
        <v>1.06</v>
      </c>
      <c r="P58" s="82">
        <f t="shared" si="9"/>
        <v>13.292399999999999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3"/>
        <v>14.153171499999727</v>
      </c>
      <c r="O59" s="82">
        <v>1.05</v>
      </c>
      <c r="P59" s="82">
        <f t="shared" si="9"/>
        <v>13.167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3"/>
        <v>14.245571492537071</v>
      </c>
      <c r="O60" s="82">
        <v>1.04</v>
      </c>
      <c r="P60" s="82">
        <f t="shared" si="9"/>
        <v>13.041599999999999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3"/>
        <v>14.066701499999729</v>
      </c>
      <c r="O61" s="82">
        <v>1.03</v>
      </c>
      <c r="P61" s="82">
        <f t="shared" si="9"/>
        <v>12.9162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3"/>
        <v>14.01167149999973</v>
      </c>
      <c r="O62" s="82">
        <v>1.02</v>
      </c>
      <c r="P62" s="82">
        <f t="shared" si="9"/>
        <v>12.790799999999999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3"/>
        <v>14.01167149999973</v>
      </c>
      <c r="O63" s="82">
        <v>1.01</v>
      </c>
      <c r="P63" s="82">
        <f t="shared" si="9"/>
        <v>12.6654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3"/>
        <v>13.987071499999727</v>
      </c>
      <c r="O64" s="82">
        <v>1</v>
      </c>
      <c r="P64" s="82">
        <f t="shared" si="9"/>
        <v>12.54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3"/>
        <v>13.987071499999727</v>
      </c>
      <c r="O65" s="82">
        <v>0.99</v>
      </c>
      <c r="P65" s="82">
        <f t="shared" si="9"/>
        <v>12.414599999999998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3"/>
        <v>14.065717031249743</v>
      </c>
      <c r="O66" s="82">
        <v>0.98</v>
      </c>
      <c r="P66" s="82">
        <f t="shared" si="9"/>
        <v>12.289199999999999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3"/>
        <v>14.065717031249743</v>
      </c>
      <c r="O67" s="82">
        <v>0.97</v>
      </c>
      <c r="P67" s="82">
        <f t="shared" si="9"/>
        <v>12.163799999999998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3"/>
        <v>14.065717031249743</v>
      </c>
      <c r="O68" s="82">
        <v>0.96</v>
      </c>
      <c r="P68" s="82">
        <f t="shared" si="9"/>
        <v>12.038399999999999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3"/>
        <v>14.065717031249743</v>
      </c>
      <c r="O69" s="82">
        <v>0.95</v>
      </c>
      <c r="P69" s="82">
        <f t="shared" si="9"/>
        <v>11.912999999999998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3"/>
        <v>13.971471499999728</v>
      </c>
      <c r="O70" s="82">
        <v>0.94</v>
      </c>
      <c r="P70" s="82">
        <f t="shared" si="9"/>
        <v>11.787599999999999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3" si="50">C71*(E71-D71)</f>
        <v>-2453.9999999999936</v>
      </c>
      <c r="G71" s="40">
        <f t="shared" ref="G71:G83" si="51">D71*C71</f>
        <v>98334</v>
      </c>
      <c r="H71" s="230">
        <f t="shared" ref="H71:H83" si="52">(E71-D71)/D71</f>
        <v>-2.4955763011776128E-2</v>
      </c>
      <c r="I71" s="40">
        <v>16.25</v>
      </c>
      <c r="J71" s="40"/>
      <c r="K71" s="40">
        <v>12159</v>
      </c>
      <c r="L71" s="40">
        <f t="shared" si="13"/>
        <v>13.953071499999728</v>
      </c>
      <c r="O71" s="82">
        <v>0.93</v>
      </c>
      <c r="P71" s="82">
        <f t="shared" si="9"/>
        <v>11.6622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3"/>
        <v>14.017649838709415</v>
      </c>
      <c r="O72" s="82">
        <v>0.92</v>
      </c>
      <c r="P72" s="82">
        <f t="shared" si="9"/>
        <v>11.536799999999999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3"/>
        <v>14.051317031249745</v>
      </c>
      <c r="O73" s="82">
        <v>0.91</v>
      </c>
      <c r="P73" s="82">
        <f t="shared" si="9"/>
        <v>11.4114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3"/>
        <v>14.050517031249745</v>
      </c>
      <c r="O74" s="82">
        <v>0.9</v>
      </c>
      <c r="P74" s="82">
        <f t="shared" si="9"/>
        <v>11.286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3"/>
        <v>14.04457149253707</v>
      </c>
      <c r="O75" s="82">
        <v>0.89</v>
      </c>
      <c r="P75" s="82">
        <f>O75*$Q$4</f>
        <v>11.160599999999999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3"/>
        <v>14.04457149253707</v>
      </c>
      <c r="O76" s="82">
        <v>0.88</v>
      </c>
      <c r="P76" s="82">
        <f>O76*$Q$4</f>
        <v>11.0352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3"/>
        <v>14.034317031249747</v>
      </c>
      <c r="O77" s="82">
        <v>0.87</v>
      </c>
      <c r="P77" s="82">
        <f>O77*$Q$4</f>
        <v>10.909799999999999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50"/>
        <v>-11763.200000000006</v>
      </c>
      <c r="G78" s="40">
        <f t="shared" si="51"/>
        <v>104435.20000000001</v>
      </c>
      <c r="H78" s="229">
        <f t="shared" si="52"/>
        <v>-0.11263635249417826</v>
      </c>
      <c r="I78" s="40"/>
      <c r="J78" s="40"/>
      <c r="K78" s="40">
        <v>2855</v>
      </c>
      <c r="L78" s="40">
        <f t="shared" si="13"/>
        <v>14.034317031249747</v>
      </c>
      <c r="O78" s="82">
        <v>0.86</v>
      </c>
      <c r="P78" s="82">
        <f>O78*$Q$4</f>
        <v>10.7844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50"/>
        <v>-12572.174999999994</v>
      </c>
      <c r="G79" s="40">
        <f t="shared" si="51"/>
        <v>106292.02499999999</v>
      </c>
      <c r="H79" s="229">
        <f t="shared" si="52"/>
        <v>-0.11827956989247307</v>
      </c>
      <c r="I79" s="40"/>
      <c r="J79" s="40"/>
      <c r="K79" s="40">
        <v>2044</v>
      </c>
      <c r="L79" s="40">
        <f t="shared" si="13"/>
        <v>14.037123564538106</v>
      </c>
      <c r="O79" s="82">
        <v>0.85</v>
      </c>
      <c r="P79" s="82">
        <f>O79*$Q$4</f>
        <v>10.658999999999999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50"/>
        <v>-12518.400000000009</v>
      </c>
      <c r="G80" s="40">
        <f t="shared" si="51"/>
        <v>104358.40000000001</v>
      </c>
      <c r="H80" s="229">
        <f t="shared" si="52"/>
        <v>-0.11995584447442667</v>
      </c>
      <c r="I80" s="40"/>
      <c r="J80" s="40"/>
      <c r="K80" s="40">
        <v>2098</v>
      </c>
      <c r="L80" s="40">
        <f t="shared" si="13"/>
        <v>14.022317031249747</v>
      </c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50"/>
        <v>-13735.000000000005</v>
      </c>
      <c r="G81" s="40">
        <f t="shared" si="51"/>
        <v>108607</v>
      </c>
      <c r="H81" s="229">
        <f t="shared" si="52"/>
        <v>-0.1264651449722394</v>
      </c>
      <c r="I81" s="40"/>
      <c r="J81" s="40"/>
      <c r="K81" s="40">
        <v>1016</v>
      </c>
      <c r="L81" s="40">
        <f t="shared" si="13"/>
        <v>14.02857149253707</v>
      </c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50"/>
        <v>-10918.400000000009</v>
      </c>
      <c r="G82" s="40">
        <f t="shared" si="51"/>
        <v>104230.40000000001</v>
      </c>
      <c r="H82" s="229">
        <f t="shared" si="52"/>
        <v>-0.10475254820090883</v>
      </c>
      <c r="I82" s="40"/>
      <c r="J82" s="40"/>
      <c r="K82" s="40">
        <v>3664</v>
      </c>
      <c r="L82" s="40">
        <f>(G82-$Q$10)/C82</f>
        <v>14.002317031249747</v>
      </c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50"/>
        <v>-17850.000000000004</v>
      </c>
      <c r="G83" s="40">
        <f t="shared" si="51"/>
        <v>112350</v>
      </c>
      <c r="H83" s="229">
        <f t="shared" si="52"/>
        <v>-0.15887850467289724</v>
      </c>
      <c r="I83" s="40"/>
      <c r="J83" s="40"/>
      <c r="K83" s="40">
        <v>-3227</v>
      </c>
      <c r="L83" s="40">
        <f>(G83-$Q$10)/C83</f>
        <v>13.962061285714054</v>
      </c>
    </row>
    <row r="84" spans="1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27" priority="108">
      <formula>F97&gt;0</formula>
    </cfRule>
    <cfRule type="expression" dxfId="1026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25" priority="101">
      <formula>F90&gt;0</formula>
    </cfRule>
    <cfRule type="expression" dxfId="1024" priority="102">
      <formula>F90&lt;0</formula>
    </cfRule>
  </conditionalFormatting>
  <conditionalFormatting sqref="H90:H96">
    <cfRule type="expression" dxfId="1023" priority="97">
      <formula>H90&gt;0</formula>
    </cfRule>
    <cfRule type="expression" dxfId="1022" priority="98">
      <formula>H90&lt;0</formula>
    </cfRule>
  </conditionalFormatting>
  <conditionalFormatting sqref="Q8">
    <cfRule type="expression" dxfId="1021" priority="83">
      <formula>Q8&gt;0</formula>
    </cfRule>
    <cfRule type="expression" dxfId="1020" priority="84">
      <formula>Q8&lt;0</formula>
    </cfRule>
  </conditionalFormatting>
  <conditionalFormatting sqref="Q7">
    <cfRule type="expression" dxfId="1019" priority="85">
      <formula>Q7&gt;0</formula>
    </cfRule>
    <cfRule type="expression" dxfId="1018" priority="86">
      <formula>Q7&lt;0</formula>
    </cfRule>
  </conditionalFormatting>
  <conditionalFormatting sqref="F198:F204">
    <cfRule type="expression" dxfId="1017" priority="57">
      <formula>F198&gt;0</formula>
    </cfRule>
    <cfRule type="expression" dxfId="1016" priority="58">
      <formula>F198&lt;0</formula>
    </cfRule>
  </conditionalFormatting>
  <conditionalFormatting sqref="F123:F141 H123:H141">
    <cfRule type="expression" dxfId="1015" priority="79">
      <formula>F123&gt;0</formula>
    </cfRule>
    <cfRule type="expression" dxfId="1014" priority="80">
      <formula>F123&lt;0</formula>
    </cfRule>
  </conditionalFormatting>
  <conditionalFormatting sqref="F116:F122">
    <cfRule type="expression" dxfId="1013" priority="77">
      <formula>F116&gt;0</formula>
    </cfRule>
    <cfRule type="expression" dxfId="1012" priority="78">
      <formula>F116&lt;0</formula>
    </cfRule>
  </conditionalFormatting>
  <conditionalFormatting sqref="H116:H122">
    <cfRule type="expression" dxfId="1011" priority="75">
      <formula>H116&gt;0</formula>
    </cfRule>
    <cfRule type="expression" dxfId="1010" priority="76">
      <formula>H116&lt;0</formula>
    </cfRule>
  </conditionalFormatting>
  <conditionalFormatting sqref="F149:F167 H149:H167">
    <cfRule type="expression" dxfId="1009" priority="73">
      <formula>F149&gt;0</formula>
    </cfRule>
    <cfRule type="expression" dxfId="1008" priority="74">
      <formula>F149&lt;0</formula>
    </cfRule>
  </conditionalFormatting>
  <conditionalFormatting sqref="F142:F148">
    <cfRule type="expression" dxfId="1007" priority="71">
      <formula>F142&gt;0</formula>
    </cfRule>
    <cfRule type="expression" dxfId="1006" priority="72">
      <formula>F142&lt;0</formula>
    </cfRule>
  </conditionalFormatting>
  <conditionalFormatting sqref="H142:H148">
    <cfRule type="expression" dxfId="1005" priority="69">
      <formula>H142&gt;0</formula>
    </cfRule>
    <cfRule type="expression" dxfId="1004" priority="70">
      <formula>H142&lt;0</formula>
    </cfRule>
  </conditionalFormatting>
  <conditionalFormatting sqref="F175:F192 H175:H192">
    <cfRule type="expression" dxfId="1003" priority="67">
      <formula>F175&gt;0</formula>
    </cfRule>
    <cfRule type="expression" dxfId="1002" priority="68">
      <formula>F175&lt;0</formula>
    </cfRule>
  </conditionalFormatting>
  <conditionalFormatting sqref="F168:F174">
    <cfRule type="expression" dxfId="1001" priority="65">
      <formula>F168&gt;0</formula>
    </cfRule>
    <cfRule type="expression" dxfId="1000" priority="66">
      <formula>F168&lt;0</formula>
    </cfRule>
  </conditionalFormatting>
  <conditionalFormatting sqref="H168:H174">
    <cfRule type="expression" dxfId="999" priority="63">
      <formula>H168&gt;0</formula>
    </cfRule>
    <cfRule type="expression" dxfId="998" priority="64">
      <formula>H168&lt;0</formula>
    </cfRule>
  </conditionalFormatting>
  <conditionalFormatting sqref="F193:F197 H193:H197">
    <cfRule type="expression" dxfId="997" priority="61">
      <formula>F193&gt;0</formula>
    </cfRule>
    <cfRule type="expression" dxfId="996" priority="62">
      <formula>F193&lt;0</formula>
    </cfRule>
  </conditionalFormatting>
  <conditionalFormatting sqref="F205:F220 H205:H220">
    <cfRule type="expression" dxfId="995" priority="59">
      <formula>F205&gt;0</formula>
    </cfRule>
    <cfRule type="expression" dxfId="994" priority="60">
      <formula>F205&lt;0</formula>
    </cfRule>
  </conditionalFormatting>
  <conditionalFormatting sqref="H198:H204">
    <cfRule type="expression" dxfId="993" priority="55">
      <formula>H198&gt;0</formula>
    </cfRule>
    <cfRule type="expression" dxfId="992" priority="56">
      <formula>H198&lt;0</formula>
    </cfRule>
  </conditionalFormatting>
  <conditionalFormatting sqref="F221 H221">
    <cfRule type="expression" dxfId="991" priority="53">
      <formula>F221&gt;0</formula>
    </cfRule>
    <cfRule type="expression" dxfId="990" priority="54">
      <formula>F221&lt;0</formula>
    </cfRule>
  </conditionalFormatting>
  <conditionalFormatting sqref="F222:F226 H222:H226">
    <cfRule type="expression" dxfId="989" priority="51">
      <formula>F222&gt;0</formula>
    </cfRule>
    <cfRule type="expression" dxfId="988" priority="52">
      <formula>F222&lt;0</formula>
    </cfRule>
  </conditionalFormatting>
  <conditionalFormatting sqref="F234:F249 H234:H249">
    <cfRule type="expression" dxfId="987" priority="49">
      <formula>F234&gt;0</formula>
    </cfRule>
    <cfRule type="expression" dxfId="986" priority="50">
      <formula>F234&lt;0</formula>
    </cfRule>
  </conditionalFormatting>
  <conditionalFormatting sqref="F227:F233">
    <cfRule type="expression" dxfId="985" priority="47">
      <formula>F227&gt;0</formula>
    </cfRule>
    <cfRule type="expression" dxfId="984" priority="48">
      <formula>F227&lt;0</formula>
    </cfRule>
  </conditionalFormatting>
  <conditionalFormatting sqref="H227:H233">
    <cfRule type="expression" dxfId="983" priority="45">
      <formula>H227&gt;0</formula>
    </cfRule>
    <cfRule type="expression" dxfId="982" priority="46">
      <formula>H227&lt;0</formula>
    </cfRule>
  </conditionalFormatting>
  <conditionalFormatting sqref="F251:F256 H251:H256">
    <cfRule type="expression" dxfId="981" priority="43">
      <formula>F251&gt;0</formula>
    </cfRule>
    <cfRule type="expression" dxfId="980" priority="44">
      <formula>F251&lt;0</formula>
    </cfRule>
  </conditionalFormatting>
  <conditionalFormatting sqref="F257 H257">
    <cfRule type="expression" dxfId="979" priority="41">
      <formula>F257&gt;0</formula>
    </cfRule>
    <cfRule type="expression" dxfId="978" priority="42">
      <formula>F257&lt;0</formula>
    </cfRule>
  </conditionalFormatting>
  <conditionalFormatting sqref="F258:F262 H258:H262">
    <cfRule type="expression" dxfId="977" priority="39">
      <formula>F258&gt;0</formula>
    </cfRule>
    <cfRule type="expression" dxfId="976" priority="40">
      <formula>F258&lt;0</formula>
    </cfRule>
  </conditionalFormatting>
  <conditionalFormatting sqref="F270:F285 H270:H285">
    <cfRule type="expression" dxfId="975" priority="37">
      <formula>F270&gt;0</formula>
    </cfRule>
    <cfRule type="expression" dxfId="974" priority="38">
      <formula>F270&lt;0</formula>
    </cfRule>
  </conditionalFormatting>
  <conditionalFormatting sqref="F263:F269">
    <cfRule type="expression" dxfId="973" priority="35">
      <formula>F263&gt;0</formula>
    </cfRule>
    <cfRule type="expression" dxfId="972" priority="36">
      <formula>F263&lt;0</formula>
    </cfRule>
  </conditionalFormatting>
  <conditionalFormatting sqref="H263:H269">
    <cfRule type="expression" dxfId="971" priority="33">
      <formula>H263&gt;0</formula>
    </cfRule>
    <cfRule type="expression" dxfId="970" priority="34">
      <formula>H263&lt;0</formula>
    </cfRule>
  </conditionalFormatting>
  <conditionalFormatting sqref="F286:F291 H286:H291">
    <cfRule type="expression" dxfId="969" priority="31">
      <formula>F286&gt;0</formula>
    </cfRule>
    <cfRule type="expression" dxfId="968" priority="32">
      <formula>F286&lt;0</formula>
    </cfRule>
  </conditionalFormatting>
  <conditionalFormatting sqref="F292 H292">
    <cfRule type="expression" dxfId="967" priority="29">
      <formula>F292&gt;0</formula>
    </cfRule>
    <cfRule type="expression" dxfId="966" priority="30">
      <formula>F292&lt;0</formula>
    </cfRule>
  </conditionalFormatting>
  <conditionalFormatting sqref="F293:F297 H293:H297">
    <cfRule type="expression" dxfId="965" priority="27">
      <formula>F293&gt;0</formula>
    </cfRule>
    <cfRule type="expression" dxfId="964" priority="28">
      <formula>F293&lt;0</formula>
    </cfRule>
  </conditionalFormatting>
  <conditionalFormatting sqref="F305:F320 H305:H320">
    <cfRule type="expression" dxfId="963" priority="25">
      <formula>F305&gt;0</formula>
    </cfRule>
    <cfRule type="expression" dxfId="962" priority="26">
      <formula>F305&lt;0</formula>
    </cfRule>
  </conditionalFormatting>
  <conditionalFormatting sqref="F298:F304">
    <cfRule type="expression" dxfId="961" priority="23">
      <formula>F298&gt;0</formula>
    </cfRule>
    <cfRule type="expression" dxfId="960" priority="24">
      <formula>F298&lt;0</formula>
    </cfRule>
  </conditionalFormatting>
  <conditionalFormatting sqref="H298:H304">
    <cfRule type="expression" dxfId="959" priority="21">
      <formula>H298&gt;0</formula>
    </cfRule>
    <cfRule type="expression" dxfId="958" priority="22">
      <formula>H298&lt;0</formula>
    </cfRule>
  </conditionalFormatting>
  <conditionalFormatting sqref="M349">
    <cfRule type="expression" dxfId="957" priority="19">
      <formula>M349&gt;0</formula>
    </cfRule>
    <cfRule type="expression" dxfId="956" priority="20">
      <formula>M349&lt;0</formula>
    </cfRule>
  </conditionalFormatting>
  <conditionalFormatting sqref="F72:F86 H72:H86">
    <cfRule type="expression" dxfId="955" priority="17">
      <formula>F72&gt;0</formula>
    </cfRule>
    <cfRule type="expression" dxfId="954" priority="18">
      <formula>F72&lt;0</formula>
    </cfRule>
  </conditionalFormatting>
  <conditionalFormatting sqref="F60:F71">
    <cfRule type="expression" dxfId="953" priority="15">
      <formula>F60&gt;0</formula>
    </cfRule>
    <cfRule type="expression" dxfId="952" priority="16">
      <formula>F60&lt;0</formula>
    </cfRule>
  </conditionalFormatting>
  <conditionalFormatting sqref="H60:H71">
    <cfRule type="expression" dxfId="951" priority="13">
      <formula>H60&gt;0</formula>
    </cfRule>
    <cfRule type="expression" dxfId="950" priority="14">
      <formula>H60&lt;0</formula>
    </cfRule>
  </conditionalFormatting>
  <conditionalFormatting sqref="F54:F59 H54:H59">
    <cfRule type="expression" dxfId="949" priority="11">
      <formula>F54&gt;0</formula>
    </cfRule>
    <cfRule type="expression" dxfId="948" priority="12">
      <formula>F54&lt;0</formula>
    </cfRule>
  </conditionalFormatting>
  <conditionalFormatting sqref="J56:K56">
    <cfRule type="expression" dxfId="947" priority="9">
      <formula>J56&gt;0</formula>
    </cfRule>
    <cfRule type="expression" dxfId="946" priority="10">
      <formula>J56&lt;0</formula>
    </cfRule>
  </conditionalFormatting>
  <conditionalFormatting sqref="J57:K63 K62:K86">
    <cfRule type="expression" dxfId="945" priority="7">
      <formula>J57&gt;0</formula>
    </cfRule>
    <cfRule type="expression" dxfId="944" priority="8">
      <formula>J57&lt;0</formula>
    </cfRule>
  </conditionalFormatting>
  <conditionalFormatting sqref="L56:L86">
    <cfRule type="expression" dxfId="943" priority="3">
      <formula>L56&gt;0</formula>
    </cfRule>
    <cfRule type="expression" dxfId="942" priority="4">
      <formula>L56&lt;0</formula>
    </cfRule>
  </conditionalFormatting>
  <conditionalFormatting sqref="Q10">
    <cfRule type="expression" dxfId="941" priority="1">
      <formula>Q10&gt;0</formula>
    </cfRule>
    <cfRule type="expression" dxfId="940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31.73925333333333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>
        <v>42888</v>
      </c>
      <c r="M4" s="44">
        <v>180</v>
      </c>
      <c r="N4" s="4"/>
      <c r="O4" s="11" t="s">
        <v>66</v>
      </c>
      <c r="Q4" s="491">
        <v>30.78</v>
      </c>
      <c r="R4" s="498">
        <v>1.9199999999999998E-2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46170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47608.88</v>
      </c>
      <c r="T6" t="s">
        <v>560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309.08999999999651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-1438.8799999999974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-3.0222933200696959E-2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255.9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256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702" t="s">
        <v>78</v>
      </c>
      <c r="P40" s="702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33.858000000000004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33.550200000000004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33.242400000000004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32.934600000000003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32.626800000000003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32.319000000000003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32.011200000000002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31.703400000000002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31.395600000000002</v>
      </c>
      <c r="Q49" s="2"/>
      <c r="T49" s="92" t="s">
        <v>103</v>
      </c>
      <c r="U49" s="87" t="s">
        <v>548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31.087800000000001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L51" s="40"/>
      <c r="O51" s="82">
        <v>1</v>
      </c>
      <c r="P51" s="82">
        <f t="shared" si="9"/>
        <v>30.78</v>
      </c>
      <c r="Q51" s="2"/>
      <c r="T51" s="92" t="s">
        <v>104</v>
      </c>
      <c r="U51" s="87" t="s">
        <v>653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L52" s="40"/>
      <c r="O52" s="82">
        <v>0.99</v>
      </c>
      <c r="P52" s="82">
        <f t="shared" si="9"/>
        <v>30.472200000000001</v>
      </c>
      <c r="Q52" s="2"/>
      <c r="T52" s="92" t="s">
        <v>105</v>
      </c>
      <c r="U52" s="87" t="s">
        <v>654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30.164400000000001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29.8566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29.5488</v>
      </c>
      <c r="T55" s="92" t="s">
        <v>107</v>
      </c>
      <c r="U55" s="87" t="s">
        <v>655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29.241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28.933199999999999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28.625400000000003</v>
      </c>
      <c r="T58" s="92" t="s">
        <v>108</v>
      </c>
      <c r="U58" s="87" t="s">
        <v>587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28.317600000000002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28.009800000000002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27.702000000000002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5">C65*(E65-D65)</f>
        <v>-33.800000000000097</v>
      </c>
      <c r="G65" s="378">
        <f t="shared" ref="G65:G78" si="36">D65*C65</f>
        <v>3591.7999999999997</v>
      </c>
      <c r="H65" s="379">
        <f t="shared" ref="H65:H78" si="37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5"/>
        <v>85.200000000000387</v>
      </c>
      <c r="G66" s="378">
        <f t="shared" si="36"/>
        <v>3591.7999999999997</v>
      </c>
      <c r="H66" s="379">
        <f t="shared" si="37"/>
        <v>2.3720697143493622E-2</v>
      </c>
      <c r="I66" s="378"/>
      <c r="O66" s="11" t="s">
        <v>753</v>
      </c>
      <c r="S66" s="23" t="s">
        <v>752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5"/>
        <v>-136.80000000000021</v>
      </c>
      <c r="G67" s="378">
        <f t="shared" si="36"/>
        <v>3591.7999999999997</v>
      </c>
      <c r="H67" s="379">
        <f t="shared" si="37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5"/>
        <v>-147.56000000000029</v>
      </c>
      <c r="G68" s="378">
        <f t="shared" si="36"/>
        <v>4959.3599999999997</v>
      </c>
      <c r="H68" s="379">
        <f t="shared" si="37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5"/>
        <v>-49.199999999999591</v>
      </c>
      <c r="G69" s="378">
        <f t="shared" si="36"/>
        <v>8408.4</v>
      </c>
      <c r="H69" s="379">
        <f t="shared" si="37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5"/>
        <v>109.60000000000036</v>
      </c>
      <c r="G70" s="378">
        <f t="shared" si="36"/>
        <v>6994.4000000000005</v>
      </c>
      <c r="H70" s="379">
        <f t="shared" si="37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5"/>
        <v>-6.4000000000007162</v>
      </c>
      <c r="G71" s="378">
        <f t="shared" si="36"/>
        <v>6994.4000000000005</v>
      </c>
      <c r="H71" s="379">
        <f t="shared" si="37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5"/>
        <v>166.71999999999912</v>
      </c>
      <c r="G72" s="378">
        <f t="shared" si="36"/>
        <v>5554.880000000001</v>
      </c>
      <c r="H72" s="379">
        <f t="shared" si="37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5"/>
        <v>218.88000000000034</v>
      </c>
      <c r="G73" s="378">
        <f t="shared" si="36"/>
        <v>5544.32</v>
      </c>
      <c r="H73" s="379">
        <f t="shared" si="37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5"/>
        <v>298.88000000000034</v>
      </c>
      <c r="G74" s="378">
        <f t="shared" si="36"/>
        <v>5544.32</v>
      </c>
      <c r="H74" s="379">
        <f t="shared" si="37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5"/>
        <v>363.18000000000006</v>
      </c>
      <c r="G75" s="378">
        <f t="shared" si="36"/>
        <v>1845.42</v>
      </c>
      <c r="H75" s="379">
        <f t="shared" si="37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5"/>
        <v>329.12000000000035</v>
      </c>
      <c r="G76" s="378">
        <f t="shared" si="36"/>
        <v>5384.48</v>
      </c>
      <c r="H76" s="379">
        <f t="shared" si="37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5"/>
        <v>169.60000000000036</v>
      </c>
      <c r="G77" s="378">
        <f t="shared" si="36"/>
        <v>5384</v>
      </c>
      <c r="H77" s="379">
        <f t="shared" si="37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5"/>
        <v>474.7199999999998</v>
      </c>
      <c r="G78" s="378">
        <f t="shared" si="36"/>
        <v>5384.48</v>
      </c>
      <c r="H78" s="379">
        <f t="shared" si="37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8">C79*(E79-D79)</f>
        <v>588.31999999999994</v>
      </c>
      <c r="G79" s="378">
        <f t="shared" ref="G79:G92" si="39">D79*C79</f>
        <v>5384.48</v>
      </c>
      <c r="H79" s="379">
        <f t="shared" ref="H79:H121" si="40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8"/>
        <v>673.12000000000012</v>
      </c>
      <c r="G80" s="378">
        <f t="shared" si="39"/>
        <v>5384.48</v>
      </c>
      <c r="H80" s="379">
        <f t="shared" si="40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8"/>
        <v>597.9200000000003</v>
      </c>
      <c r="G81" s="378">
        <f t="shared" si="39"/>
        <v>5384.48</v>
      </c>
      <c r="H81" s="379">
        <f t="shared" si="40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8"/>
        <v>489.12000000000035</v>
      </c>
      <c r="G82" s="378">
        <f t="shared" si="39"/>
        <v>5384.48</v>
      </c>
      <c r="H82" s="379">
        <f t="shared" si="40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8"/>
        <v>409.12000000000035</v>
      </c>
      <c r="G83" s="378">
        <f t="shared" si="39"/>
        <v>5384.48</v>
      </c>
      <c r="H83" s="379">
        <f t="shared" si="40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8"/>
        <v>439.52</v>
      </c>
      <c r="G84" s="378">
        <f t="shared" si="39"/>
        <v>5384.48</v>
      </c>
      <c r="H84" s="379">
        <f t="shared" si="40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8"/>
        <v>369.12000000000035</v>
      </c>
      <c r="G85" s="378">
        <f t="shared" si="39"/>
        <v>5384.48</v>
      </c>
      <c r="H85" s="379">
        <f t="shared" si="40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8"/>
        <v>341.92000000000007</v>
      </c>
      <c r="G86" s="378">
        <f t="shared" si="39"/>
        <v>5384.48</v>
      </c>
      <c r="H86" s="379">
        <f t="shared" si="40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8"/>
        <v>442.72000000000048</v>
      </c>
      <c r="G87" s="378">
        <f t="shared" si="39"/>
        <v>5384.48</v>
      </c>
      <c r="H87" s="379">
        <f t="shared" si="40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8"/>
        <v>90.619999999999621</v>
      </c>
      <c r="G88" s="378">
        <f t="shared" si="39"/>
        <v>7821.38</v>
      </c>
      <c r="H88" s="379">
        <f t="shared" si="40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8"/>
        <v>51.480000000000103</v>
      </c>
      <c r="G89" s="378">
        <f t="shared" si="39"/>
        <v>8837.92</v>
      </c>
      <c r="H89" s="379">
        <f t="shared" si="40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8"/>
        <v>-376.80000000000007</v>
      </c>
      <c r="G90" s="378">
        <f t="shared" si="39"/>
        <v>10159.799999999999</v>
      </c>
      <c r="H90" s="379">
        <f t="shared" si="40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8"/>
        <v>-388.00000000000239</v>
      </c>
      <c r="G91" s="378">
        <f t="shared" si="39"/>
        <v>13408.000000000002</v>
      </c>
      <c r="H91" s="379">
        <f t="shared" si="40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8"/>
        <v>-262.9400000000004</v>
      </c>
      <c r="G92" s="378">
        <f t="shared" si="39"/>
        <v>13354.939999999999</v>
      </c>
      <c r="H92" s="379">
        <f t="shared" si="40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8"/>
        <v>-514.93999999999858</v>
      </c>
      <c r="G93" s="378">
        <f t="shared" ref="G93:G98" si="41">D93*C93</f>
        <v>13354.939999999999</v>
      </c>
      <c r="H93" s="379">
        <f t="shared" si="40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8"/>
        <v>-582.93999999999892</v>
      </c>
      <c r="G94" s="378">
        <f t="shared" si="41"/>
        <v>16522.939999999999</v>
      </c>
      <c r="H94" s="379">
        <f t="shared" si="40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8"/>
        <v>-292.93999999999801</v>
      </c>
      <c r="G95" s="378">
        <f t="shared" si="41"/>
        <v>16522.939999999999</v>
      </c>
      <c r="H95" s="379">
        <f t="shared" si="40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8"/>
        <v>-217.93999999999869</v>
      </c>
      <c r="G96" s="378">
        <f t="shared" si="41"/>
        <v>16522.939999999999</v>
      </c>
      <c r="H96" s="379">
        <f t="shared" si="40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8"/>
        <v>-92.93999999999869</v>
      </c>
      <c r="G97" s="378">
        <f t="shared" si="41"/>
        <v>16522.939999999999</v>
      </c>
      <c r="H97" s="379">
        <f t="shared" si="40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8"/>
        <v>-397.93999999999841</v>
      </c>
      <c r="G98" s="378">
        <f t="shared" si="41"/>
        <v>16522.939999999999</v>
      </c>
      <c r="H98" s="379">
        <f t="shared" si="40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8"/>
        <v>-27.939999999997411</v>
      </c>
      <c r="G99" s="378">
        <f t="shared" ref="G99:G121" si="42">D99*C99</f>
        <v>16522.939999999999</v>
      </c>
      <c r="H99" s="379">
        <f t="shared" si="40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8"/>
        <v>-142.9399999999994</v>
      </c>
      <c r="G100" s="378">
        <f t="shared" si="42"/>
        <v>16522.939999999999</v>
      </c>
      <c r="H100" s="379">
        <f t="shared" si="40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8"/>
        <v>-357.93999999999926</v>
      </c>
      <c r="G101" s="378">
        <f t="shared" si="42"/>
        <v>16522.939999999999</v>
      </c>
      <c r="H101" s="379">
        <f t="shared" si="40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8"/>
        <v>-442.94000000000011</v>
      </c>
      <c r="G102" s="378">
        <f t="shared" si="42"/>
        <v>16522.939999999999</v>
      </c>
      <c r="H102" s="379">
        <f t="shared" si="40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8"/>
        <v>-542.93999999999801</v>
      </c>
      <c r="G103" s="378">
        <f t="shared" si="42"/>
        <v>16522.939999999999</v>
      </c>
      <c r="H103" s="379">
        <f t="shared" si="40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8"/>
        <v>-224.94000000000014</v>
      </c>
      <c r="G104" s="378">
        <f t="shared" si="42"/>
        <v>16474.939999999999</v>
      </c>
      <c r="H104" s="379">
        <f t="shared" si="40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8"/>
        <v>-139.93999999999929</v>
      </c>
      <c r="G105" s="378">
        <f t="shared" si="42"/>
        <v>16474.939999999999</v>
      </c>
      <c r="H105" s="379">
        <f t="shared" si="40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8"/>
        <v>-847.93799999999919</v>
      </c>
      <c r="G106" s="378">
        <f t="shared" si="42"/>
        <v>19639.937999999998</v>
      </c>
      <c r="H106" s="379">
        <f t="shared" si="40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8"/>
        <v>-833.93799999999771</v>
      </c>
      <c r="G107" s="378">
        <f t="shared" si="42"/>
        <v>22757.937999999998</v>
      </c>
      <c r="H107" s="379">
        <f t="shared" si="40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8"/>
        <v>-840.93799999999885</v>
      </c>
      <c r="G108" s="378">
        <f t="shared" si="42"/>
        <v>22757.937999999998</v>
      </c>
      <c r="H108" s="379">
        <f t="shared" si="40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8"/>
        <v>-700.9379999999968</v>
      </c>
      <c r="G109" s="378">
        <f t="shared" si="42"/>
        <v>22757.937999999998</v>
      </c>
      <c r="H109" s="379">
        <f t="shared" si="40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8"/>
        <v>-1125.9439999999984</v>
      </c>
      <c r="G110" s="378">
        <f t="shared" si="42"/>
        <v>25837.944</v>
      </c>
      <c r="H110" s="379">
        <f t="shared" si="40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8"/>
        <v>-1205.9439999999995</v>
      </c>
      <c r="G111" s="378">
        <f t="shared" si="42"/>
        <v>25837.944</v>
      </c>
      <c r="H111" s="379">
        <f t="shared" si="40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8"/>
        <v>-965.94399999999894</v>
      </c>
      <c r="G112" s="378">
        <f t="shared" si="42"/>
        <v>25837.944</v>
      </c>
      <c r="H112" s="379">
        <f t="shared" si="40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8"/>
        <v>-1477.9439999999995</v>
      </c>
      <c r="G113" s="378">
        <f t="shared" si="42"/>
        <v>25837.944</v>
      </c>
      <c r="H113" s="379">
        <f t="shared" si="40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8"/>
        <v>-1773.936000000002</v>
      </c>
      <c r="G114" s="378">
        <f t="shared" si="42"/>
        <v>28845.936000000002</v>
      </c>
      <c r="H114" s="379">
        <f t="shared" si="40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8"/>
        <v>-1935.9360000000017</v>
      </c>
      <c r="G115" s="378">
        <f t="shared" si="42"/>
        <v>28845.936000000002</v>
      </c>
      <c r="H115" s="379">
        <f t="shared" si="40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8"/>
        <v>-1989.9360000000006</v>
      </c>
      <c r="G116" s="378">
        <f t="shared" si="42"/>
        <v>28845.936000000002</v>
      </c>
      <c r="H116" s="379">
        <f t="shared" si="40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8"/>
        <v>-2133.9360000000006</v>
      </c>
      <c r="G117" s="378">
        <f t="shared" si="42"/>
        <v>28845.936000000002</v>
      </c>
      <c r="H117" s="379">
        <f t="shared" si="40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8"/>
        <v>-2505.9399999999991</v>
      </c>
      <c r="G118" s="378">
        <f t="shared" si="42"/>
        <v>31785.94</v>
      </c>
      <c r="H118" s="379">
        <f t="shared" si="40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8"/>
        <v>-2945.94</v>
      </c>
      <c r="G119" s="378">
        <f t="shared" si="42"/>
        <v>31785.94</v>
      </c>
      <c r="H119" s="379">
        <f t="shared" si="40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8"/>
        <v>-2415.9399999999991</v>
      </c>
      <c r="G120" s="378">
        <f t="shared" si="42"/>
        <v>31785.94</v>
      </c>
      <c r="H120" s="379">
        <f t="shared" si="40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8"/>
        <v>-2785.94</v>
      </c>
      <c r="G121" s="378">
        <f t="shared" si="42"/>
        <v>31785.94</v>
      </c>
      <c r="H121" s="379">
        <f t="shared" si="40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3">C122*(E122-D122)</f>
        <v>-1145.9399999999996</v>
      </c>
      <c r="G122" s="378">
        <f t="shared" ref="G122:G127" si="44">D122*C122</f>
        <v>31785.94</v>
      </c>
      <c r="H122" s="379">
        <f t="shared" ref="H122:H127" si="45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3"/>
        <v>-520.01099999999701</v>
      </c>
      <c r="G123" s="378">
        <f t="shared" si="44"/>
        <v>28654.010999999999</v>
      </c>
      <c r="H123" s="379">
        <f t="shared" si="45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3"/>
        <v>-783.99999999999886</v>
      </c>
      <c r="G124" s="378">
        <f t="shared" si="44"/>
        <v>31764</v>
      </c>
      <c r="H124" s="379">
        <f t="shared" si="45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3"/>
        <v>350.64000000000027</v>
      </c>
      <c r="G125" s="378">
        <f t="shared" si="44"/>
        <v>15759.359999999999</v>
      </c>
      <c r="H125" s="379">
        <f t="shared" si="45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3"/>
        <v>-398.86400000000037</v>
      </c>
      <c r="G126" s="378">
        <f t="shared" si="44"/>
        <v>25214.864000000001</v>
      </c>
      <c r="H126" s="379">
        <f t="shared" si="45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3"/>
        <v>1280.8600000000013</v>
      </c>
      <c r="G127" s="378">
        <f t="shared" si="44"/>
        <v>12271.14</v>
      </c>
      <c r="H127" s="379">
        <f t="shared" si="45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6">C128*(E128-D128)</f>
        <v>648.8599999999991</v>
      </c>
      <c r="G128" s="378">
        <f t="shared" ref="G128:G134" si="47">D128*C128</f>
        <v>12271.14</v>
      </c>
      <c r="H128" s="379">
        <f t="shared" ref="H128:H134" si="48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6"/>
        <v>1108.8599999999985</v>
      </c>
      <c r="G129" s="378">
        <f t="shared" si="47"/>
        <v>12211.14</v>
      </c>
      <c r="H129" s="379">
        <f t="shared" si="48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6"/>
        <v>1467.7889999999991</v>
      </c>
      <c r="G130" s="378">
        <f t="shared" si="47"/>
        <v>8789.2109999999993</v>
      </c>
      <c r="H130" s="379">
        <f t="shared" si="48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6"/>
        <v>1645.7100000000005</v>
      </c>
      <c r="G131" s="378">
        <f t="shared" si="47"/>
        <v>5310.29</v>
      </c>
      <c r="H131" s="379">
        <f t="shared" si="48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6"/>
        <v>1537.7099999999996</v>
      </c>
      <c r="G132" s="378">
        <f t="shared" si="47"/>
        <v>8728.2900000000009</v>
      </c>
      <c r="H132" s="379">
        <f t="shared" si="48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6"/>
        <v>1754.0499999999997</v>
      </c>
      <c r="G133" s="378">
        <f t="shared" si="47"/>
        <v>1717.95</v>
      </c>
      <c r="H133" s="379">
        <f t="shared" si="48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6"/>
        <v>1742.0399999999997</v>
      </c>
      <c r="G134" s="378">
        <f t="shared" si="47"/>
        <v>8673.9599999999991</v>
      </c>
      <c r="H134" s="379">
        <f t="shared" si="48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9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9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9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0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9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0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9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0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9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0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9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0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9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0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9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0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9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0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9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0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9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0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9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0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9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0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9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0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9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0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9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0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9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0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9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9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9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39" priority="49">
      <formula>F69&gt;0</formula>
    </cfRule>
    <cfRule type="expression" dxfId="938" priority="50">
      <formula>F69&lt;0</formula>
    </cfRule>
  </conditionalFormatting>
  <conditionalFormatting sqref="F74:F87 F90:F134 F137:F138">
    <cfRule type="expression" dxfId="937" priority="45">
      <formula>F74&gt;0</formula>
    </cfRule>
    <cfRule type="expression" dxfId="936" priority="46">
      <formula>F74&lt;0</formula>
    </cfRule>
  </conditionalFormatting>
  <conditionalFormatting sqref="F74:F87 F90:F134 F137:F138">
    <cfRule type="expression" dxfId="935" priority="47">
      <formula>F74&gt;0</formula>
    </cfRule>
    <cfRule type="expression" dxfId="934" priority="48">
      <formula>F74&lt;0</formula>
    </cfRule>
  </conditionalFormatting>
  <conditionalFormatting sqref="H69:H87 H90:H134 H137:H138">
    <cfRule type="expression" dxfId="933" priority="43">
      <formula>H69&gt;0</formula>
    </cfRule>
    <cfRule type="expression" dxfId="932" priority="44">
      <formula>H69&lt;0</formula>
    </cfRule>
  </conditionalFormatting>
  <conditionalFormatting sqref="F65:F68">
    <cfRule type="expression" dxfId="931" priority="37">
      <formula>F65&gt;0</formula>
    </cfRule>
    <cfRule type="expression" dxfId="930" priority="38">
      <formula>F65&lt;0</formula>
    </cfRule>
  </conditionalFormatting>
  <conditionalFormatting sqref="H65:H68">
    <cfRule type="expression" dxfId="929" priority="35">
      <formula>H65&gt;0</formula>
    </cfRule>
    <cfRule type="expression" dxfId="928" priority="36">
      <formula>H65&lt;0</formula>
    </cfRule>
  </conditionalFormatting>
  <conditionalFormatting sqref="Q8">
    <cfRule type="expression" dxfId="927" priority="31">
      <formula>Q8&gt;0</formula>
    </cfRule>
    <cfRule type="expression" dxfId="926" priority="32">
      <formula>Q8&lt;0</formula>
    </cfRule>
  </conditionalFormatting>
  <conditionalFormatting sqref="Q7">
    <cfRule type="expression" dxfId="925" priority="33">
      <formula>Q7&gt;0</formula>
    </cfRule>
    <cfRule type="expression" dxfId="924" priority="34">
      <formula>Q7&lt;0</formula>
    </cfRule>
  </conditionalFormatting>
  <conditionalFormatting sqref="F88">
    <cfRule type="expression" dxfId="923" priority="27">
      <formula>F88&gt;0</formula>
    </cfRule>
    <cfRule type="expression" dxfId="922" priority="28">
      <formula>F88&lt;0</formula>
    </cfRule>
  </conditionalFormatting>
  <conditionalFormatting sqref="F88">
    <cfRule type="expression" dxfId="921" priority="29">
      <formula>F88&gt;0</formula>
    </cfRule>
    <cfRule type="expression" dxfId="920" priority="30">
      <formula>F88&lt;0</formula>
    </cfRule>
  </conditionalFormatting>
  <conditionalFormatting sqref="H88">
    <cfRule type="expression" dxfId="919" priority="25">
      <formula>H88&gt;0</formula>
    </cfRule>
    <cfRule type="expression" dxfId="918" priority="26">
      <formula>H88&lt;0</formula>
    </cfRule>
  </conditionalFormatting>
  <conditionalFormatting sqref="F89">
    <cfRule type="expression" dxfId="917" priority="21">
      <formula>F89&gt;0</formula>
    </cfRule>
    <cfRule type="expression" dxfId="916" priority="22">
      <formula>F89&lt;0</formula>
    </cfRule>
  </conditionalFormatting>
  <conditionalFormatting sqref="F89">
    <cfRule type="expression" dxfId="915" priority="23">
      <formula>F89&gt;0</formula>
    </cfRule>
    <cfRule type="expression" dxfId="914" priority="24">
      <formula>F89&lt;0</formula>
    </cfRule>
  </conditionalFormatting>
  <conditionalFormatting sqref="H89">
    <cfRule type="expression" dxfId="913" priority="19">
      <formula>H89&gt;0</formula>
    </cfRule>
    <cfRule type="expression" dxfId="912" priority="20">
      <formula>H89&lt;0</formula>
    </cfRule>
  </conditionalFormatting>
  <conditionalFormatting sqref="F135:F136">
    <cfRule type="expression" dxfId="911" priority="15">
      <formula>F135&gt;0</formula>
    </cfRule>
    <cfRule type="expression" dxfId="910" priority="16">
      <formula>F135&lt;0</formula>
    </cfRule>
  </conditionalFormatting>
  <conditionalFormatting sqref="F135:F136">
    <cfRule type="expression" dxfId="909" priority="17">
      <formula>F135&gt;0</formula>
    </cfRule>
    <cfRule type="expression" dxfId="908" priority="18">
      <formula>F135&lt;0</formula>
    </cfRule>
  </conditionalFormatting>
  <conditionalFormatting sqref="H135:H136">
    <cfRule type="expression" dxfId="907" priority="13">
      <formula>H135&gt;0</formula>
    </cfRule>
    <cfRule type="expression" dxfId="906" priority="14">
      <formula>H135&lt;0</formula>
    </cfRule>
  </conditionalFormatting>
  <conditionalFormatting sqref="F35:F50">
    <cfRule type="expression" dxfId="905" priority="11">
      <formula>F35&gt;0</formula>
    </cfRule>
    <cfRule type="expression" dxfId="904" priority="12">
      <formula>F35&lt;0</formula>
    </cfRule>
  </conditionalFormatting>
  <conditionalFormatting sqref="H35:H50">
    <cfRule type="expression" dxfId="903" priority="9">
      <formula>H35&gt;0</formula>
    </cfRule>
    <cfRule type="expression" dxfId="902" priority="10">
      <formula>H35&lt;0</formula>
    </cfRule>
  </conditionalFormatting>
  <conditionalFormatting sqref="Q10">
    <cfRule type="expression" dxfId="901" priority="7">
      <formula>Q10&gt;0</formula>
    </cfRule>
    <cfRule type="expression" dxfId="900" priority="8">
      <formula>Q10&lt;0</formula>
    </cfRule>
  </conditionalFormatting>
  <conditionalFormatting sqref="J45:K45">
    <cfRule type="expression" dxfId="899" priority="5">
      <formula>J45&gt;0</formula>
    </cfRule>
    <cfRule type="expression" dxfId="898" priority="6">
      <formula>J45&lt;0</formula>
    </cfRule>
  </conditionalFormatting>
  <conditionalFormatting sqref="K46">
    <cfRule type="expression" dxfId="897" priority="3">
      <formula>K46&gt;0</formula>
    </cfRule>
    <cfRule type="expression" dxfId="896" priority="4">
      <formula>K46&lt;0</formula>
    </cfRule>
  </conditionalFormatting>
  <conditionalFormatting sqref="K47:K58">
    <cfRule type="expression" dxfId="895" priority="1">
      <formula>K47&gt;0</formula>
    </cfRule>
    <cfRule type="expression" dxfId="894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11.13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11.13</v>
      </c>
      <c r="R4" s="498">
        <v>2.7000000000000001E-3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12.243000000000002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12.131700000000002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12.020400000000002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11.909100000000002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11.797800000000002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11.686500000000001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11.575200000000001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11.463900000000001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11.352600000000001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11.241300000000001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11.13</v>
      </c>
      <c r="Q51" s="2"/>
      <c r="T51" s="92" t="s">
        <v>104</v>
      </c>
      <c r="U51" s="87" t="s">
        <v>656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11.018700000000001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10.907400000000001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10.796100000000001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10.684800000000001</v>
      </c>
      <c r="T55" s="92" t="s">
        <v>107</v>
      </c>
      <c r="U55" s="87" t="s">
        <v>657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10.573500000000001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10.462199999999999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10.350900000000001</v>
      </c>
      <c r="T58" s="92" t="s">
        <v>108</v>
      </c>
      <c r="U58" s="87" t="s">
        <v>579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10.239600000000001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10.128300000000001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10.017000000000001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93" priority="25">
      <formula>F30&gt;0</formula>
    </cfRule>
    <cfRule type="expression" dxfId="892" priority="26">
      <formula>F30&lt;0</formula>
    </cfRule>
  </conditionalFormatting>
  <conditionalFormatting sqref="F34:F42 F46:F74">
    <cfRule type="expression" dxfId="891" priority="21">
      <formula>F34&gt;0</formula>
    </cfRule>
    <cfRule type="expression" dxfId="890" priority="22">
      <formula>F34&lt;0</formula>
    </cfRule>
  </conditionalFormatting>
  <conditionalFormatting sqref="F34:F42 F46:F74">
    <cfRule type="expression" dxfId="889" priority="23">
      <formula>F34&gt;0</formula>
    </cfRule>
    <cfRule type="expression" dxfId="888" priority="24">
      <formula>F34&lt;0</formula>
    </cfRule>
  </conditionalFormatting>
  <conditionalFormatting sqref="H30:H42 H46:H74">
    <cfRule type="expression" dxfId="887" priority="19">
      <formula>H30&gt;0</formula>
    </cfRule>
    <cfRule type="expression" dxfId="886" priority="20">
      <formula>H30&lt;0</formula>
    </cfRule>
  </conditionalFormatting>
  <conditionalFormatting sqref="F25:F29">
    <cfRule type="expression" dxfId="885" priority="13">
      <formula>F25&gt;0</formula>
    </cfRule>
    <cfRule type="expression" dxfId="884" priority="14">
      <formula>F25&lt;0</formula>
    </cfRule>
  </conditionalFormatting>
  <conditionalFormatting sqref="H25:H29">
    <cfRule type="expression" dxfId="883" priority="11">
      <formula>H25&gt;0</formula>
    </cfRule>
    <cfRule type="expression" dxfId="882" priority="12">
      <formula>H25&lt;0</formula>
    </cfRule>
  </conditionalFormatting>
  <conditionalFormatting sqref="Q7">
    <cfRule type="expression" dxfId="881" priority="9">
      <formula>Q7&gt;0</formula>
    </cfRule>
    <cfRule type="expression" dxfId="880" priority="10">
      <formula>Q7&lt;0</formula>
    </cfRule>
  </conditionalFormatting>
  <conditionalFormatting sqref="Q8">
    <cfRule type="expression" dxfId="879" priority="7">
      <formula>Q8&gt;0</formula>
    </cfRule>
    <cfRule type="expression" dxfId="878" priority="8">
      <formula>Q8&lt;0</formula>
    </cfRule>
  </conditionalFormatting>
  <conditionalFormatting sqref="F43:F45">
    <cfRule type="expression" dxfId="877" priority="3">
      <formula>F43&gt;0</formula>
    </cfRule>
    <cfRule type="expression" dxfId="876" priority="4">
      <formula>F43&lt;0</formula>
    </cfRule>
  </conditionalFormatting>
  <conditionalFormatting sqref="F43:F45">
    <cfRule type="expression" dxfId="875" priority="5">
      <formula>F43&gt;0</formula>
    </cfRule>
    <cfRule type="expression" dxfId="874" priority="6">
      <formula>F43&lt;0</formula>
    </cfRule>
  </conditionalFormatting>
  <conditionalFormatting sqref="H43:H45">
    <cfRule type="expression" dxfId="873" priority="1">
      <formula>H43&gt;0</formula>
    </cfRule>
    <cfRule type="expression" dxfId="87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131.53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131.53</v>
      </c>
      <c r="R4" s="498">
        <v>7.4999999999999997E-3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144.68300000000002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143.36770000000001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142.05240000000001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140.7371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139.42180000000002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138.10650000000001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136.7912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135.4759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134.16060000000002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132.84530000000001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131.53</v>
      </c>
      <c r="Q51" s="2"/>
      <c r="T51" s="92" t="s">
        <v>104</v>
      </c>
      <c r="U51" s="129" t="s">
        <v>658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130.21469999999999</v>
      </c>
      <c r="Q52" s="2"/>
      <c r="T52" s="92" t="s">
        <v>105</v>
      </c>
      <c r="U52" s="129" t="s">
        <v>659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128.89939999999999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127.58409999999999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126.2688</v>
      </c>
      <c r="T55" s="92" t="s">
        <v>107</v>
      </c>
      <c r="U55" s="129" t="s">
        <v>660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124.95349999999999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123.6382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122.3229</v>
      </c>
      <c r="T58" s="92" t="s">
        <v>108</v>
      </c>
      <c r="U58" s="129" t="s">
        <v>588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121.00760000000001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119.6923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118.37700000000001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71" priority="19">
      <formula>F25&gt;0</formula>
    </cfRule>
    <cfRule type="expression" dxfId="870" priority="20">
      <formula>F25&lt;0</formula>
    </cfRule>
  </conditionalFormatting>
  <conditionalFormatting sqref="Q7">
    <cfRule type="expression" dxfId="869" priority="17">
      <formula>Q7&gt;0</formula>
    </cfRule>
    <cfRule type="expression" dxfId="868" priority="18">
      <formula>Q7&lt;0</formula>
    </cfRule>
  </conditionalFormatting>
  <conditionalFormatting sqref="Q8">
    <cfRule type="expression" dxfId="867" priority="15">
      <formula>Q8&gt;0</formula>
    </cfRule>
    <cfRule type="expression" dxfId="866" priority="16">
      <formula>Q8&lt;0</formula>
    </cfRule>
  </conditionalFormatting>
  <conditionalFormatting sqref="M74">
    <cfRule type="expression" dxfId="865" priority="9">
      <formula>M74&gt;0</formula>
    </cfRule>
    <cfRule type="expression" dxfId="864" priority="10">
      <formula>M74&lt;0</formula>
    </cfRule>
  </conditionalFormatting>
  <conditionalFormatting sqref="F113:F149 H113:H149">
    <cfRule type="expression" dxfId="863" priority="7">
      <formula>F113&gt;0</formula>
    </cfRule>
    <cfRule type="expression" dxfId="862" priority="8">
      <formula>F113&lt;0</formula>
    </cfRule>
  </conditionalFormatting>
  <conditionalFormatting sqref="F105:F112">
    <cfRule type="expression" dxfId="861" priority="5">
      <formula>F105&gt;0</formula>
    </cfRule>
    <cfRule type="expression" dxfId="860" priority="6">
      <formula>F105&lt;0</formula>
    </cfRule>
  </conditionalFormatting>
  <conditionalFormatting sqref="H105:H112">
    <cfRule type="expression" dxfId="859" priority="3">
      <formula>H105&gt;0</formula>
    </cfRule>
    <cfRule type="expression" dxfId="858" priority="4">
      <formula>H105&lt;0</formula>
    </cfRule>
  </conditionalFormatting>
  <conditionalFormatting sqref="Q10">
    <cfRule type="expression" dxfId="857" priority="1">
      <formula>Q10&gt;0</formula>
    </cfRule>
    <cfRule type="expression" dxfId="85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762</v>
      </c>
      <c r="B2" s="497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25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132.88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128.36000000000001</v>
      </c>
      <c r="R4" s="521">
        <v>1.9400000000000001E-2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3209.0000000000005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3322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-112.99999999999955</v>
      </c>
      <c r="R7" s="30">
        <v>42923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-112.99999999999955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-3.4015653220951098E-2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3322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25</v>
      </c>
      <c r="D19" s="354"/>
      <c r="E19" s="354"/>
      <c r="F19" s="355">
        <f>SumByColor($A$19,F2:F17)</f>
        <v>3322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751</v>
      </c>
      <c r="L24" s="227" t="s">
        <v>758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141.19600000000003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5">O42*$Q$4</f>
        <v>139.91240000000002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5"/>
        <v>138.62880000000001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5"/>
        <v>137.34520000000003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5"/>
        <v>136.06160000000003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5"/>
        <v>134.77800000000002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5"/>
        <v>133.49440000000001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5"/>
        <v>132.21080000000001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5"/>
        <v>130.92720000000003</v>
      </c>
      <c r="Q49" s="2"/>
      <c r="T49" s="92" t="s">
        <v>121</v>
      </c>
      <c r="U49" s="129" t="s">
        <v>546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5"/>
        <v>129.64360000000002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5"/>
        <v>128.36000000000001</v>
      </c>
      <c r="Q51" s="2"/>
      <c r="T51" s="92" t="s">
        <v>104</v>
      </c>
      <c r="U51" s="129" t="s">
        <v>633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5"/>
        <v>127.07640000000001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5"/>
        <v>125.79280000000001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5"/>
        <v>124.50920000000001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5"/>
        <v>123.22560000000001</v>
      </c>
      <c r="T55" s="92" t="s">
        <v>107</v>
      </c>
      <c r="U55" s="129" t="s">
        <v>634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5"/>
        <v>121.94200000000001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5"/>
        <v>120.6584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5"/>
        <v>119.37480000000002</v>
      </c>
      <c r="T58" s="92" t="s">
        <v>108</v>
      </c>
      <c r="U58" s="129" t="s">
        <v>585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5"/>
        <v>118.09120000000001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5"/>
        <v>116.80760000000002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5"/>
        <v>115.52400000000002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/>
      <c r="B68" s="522"/>
      <c r="C68" s="523"/>
      <c r="D68" s="525"/>
      <c r="E68" s="525"/>
      <c r="F68" s="525"/>
      <c r="G68" s="522"/>
      <c r="H68" s="541"/>
      <c r="I68" s="525"/>
      <c r="J68" s="525"/>
      <c r="K68" s="525"/>
      <c r="L68" s="522"/>
      <c r="M68" s="525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/>
      <c r="B69" s="522"/>
      <c r="C69" s="523"/>
      <c r="D69" s="525"/>
      <c r="E69" s="525"/>
      <c r="F69" s="525"/>
      <c r="G69" s="522"/>
      <c r="H69" s="541"/>
      <c r="I69" s="525"/>
      <c r="J69" s="525"/>
      <c r="K69" s="525"/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/>
      <c r="C70" s="523"/>
      <c r="D70" s="525"/>
      <c r="E70" s="525"/>
      <c r="F70" s="525"/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0</v>
      </c>
      <c r="D84" s="545"/>
      <c r="E84" s="545"/>
      <c r="F84" s="545">
        <f>SUM(F68:F72)</f>
        <v>0</v>
      </c>
      <c r="G84" s="544"/>
      <c r="H84" s="567">
        <f>SUM(H68:H71)</f>
        <v>0</v>
      </c>
      <c r="I84" s="545"/>
      <c r="J84" s="545"/>
      <c r="K84" s="545">
        <f>SUM(K68:K71)</f>
        <v>0</v>
      </c>
      <c r="L84" s="544"/>
      <c r="M84" s="545">
        <f>SUM(M68:M76)</f>
        <v>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696" t="s">
        <v>113</v>
      </c>
      <c r="C88" s="696" t="s">
        <v>146</v>
      </c>
      <c r="D88" s="697" t="s">
        <v>145</v>
      </c>
      <c r="E88" s="698" t="s">
        <v>147</v>
      </c>
      <c r="F88" s="698" t="s">
        <v>65</v>
      </c>
      <c r="G88" s="699" t="s">
        <v>151</v>
      </c>
      <c r="H88" s="699" t="s">
        <v>88</v>
      </c>
      <c r="I88" s="699" t="s">
        <v>154</v>
      </c>
    </row>
    <row r="89" spans="1:13" x14ac:dyDescent="0.25">
      <c r="B89" s="596"/>
      <c r="C89" s="593"/>
      <c r="D89" s="594"/>
      <c r="E89" s="594"/>
      <c r="F89" s="594"/>
      <c r="G89" s="594"/>
      <c r="H89" s="700"/>
      <c r="I89" s="594"/>
    </row>
    <row r="90" spans="1:13" x14ac:dyDescent="0.25">
      <c r="B90" s="596"/>
      <c r="C90" s="593"/>
      <c r="D90" s="594"/>
      <c r="E90" s="594"/>
      <c r="F90" s="594"/>
      <c r="G90" s="594"/>
      <c r="H90" s="700"/>
      <c r="I90" s="594"/>
    </row>
    <row r="91" spans="1:13" x14ac:dyDescent="0.25">
      <c r="B91" s="596"/>
      <c r="C91" s="593"/>
      <c r="D91" s="594"/>
      <c r="E91" s="594"/>
      <c r="F91" s="594"/>
      <c r="G91" s="594"/>
      <c r="H91" s="700"/>
      <c r="I91" s="594"/>
    </row>
    <row r="92" spans="1:13" x14ac:dyDescent="0.25">
      <c r="B92" s="596"/>
      <c r="C92" s="593"/>
      <c r="D92" s="594"/>
      <c r="E92" s="594"/>
      <c r="F92" s="594"/>
      <c r="G92" s="594"/>
      <c r="H92" s="700"/>
      <c r="I92" s="594"/>
    </row>
    <row r="93" spans="1:13" x14ac:dyDescent="0.25">
      <c r="B93" s="596"/>
      <c r="C93" s="593"/>
      <c r="D93" s="594"/>
      <c r="E93" s="594"/>
      <c r="F93" s="594"/>
      <c r="G93" s="594"/>
      <c r="H93" s="700"/>
      <c r="I93" s="594"/>
    </row>
    <row r="94" spans="1:13" x14ac:dyDescent="0.25">
      <c r="B94" s="596"/>
      <c r="C94" s="593"/>
      <c r="D94" s="594"/>
      <c r="E94" s="594"/>
      <c r="F94" s="594"/>
      <c r="G94" s="594"/>
      <c r="H94" s="700"/>
      <c r="I94" s="594"/>
    </row>
    <row r="95" spans="1:13" x14ac:dyDescent="0.25">
      <c r="B95" s="596"/>
      <c r="C95" s="593"/>
      <c r="D95" s="594"/>
      <c r="E95" s="594"/>
      <c r="F95" s="594"/>
      <c r="G95" s="594"/>
      <c r="H95" s="700"/>
      <c r="I95" s="594"/>
    </row>
    <row r="96" spans="1:13" x14ac:dyDescent="0.25">
      <c r="B96" s="596"/>
      <c r="C96" s="593"/>
      <c r="D96" s="594"/>
      <c r="E96" s="594"/>
      <c r="F96" s="594"/>
      <c r="G96" s="594"/>
      <c r="H96" s="700"/>
      <c r="I96" s="594"/>
    </row>
    <row r="97" spans="2:9" x14ac:dyDescent="0.25">
      <c r="B97" s="596"/>
      <c r="C97" s="593"/>
      <c r="D97" s="594"/>
      <c r="E97" s="594"/>
      <c r="F97" s="594"/>
      <c r="G97" s="594"/>
      <c r="H97" s="700"/>
      <c r="I97" s="594"/>
    </row>
    <row r="98" spans="2:9" x14ac:dyDescent="0.25">
      <c r="B98" s="596"/>
      <c r="C98" s="593"/>
      <c r="D98" s="594"/>
      <c r="E98" s="594"/>
      <c r="F98" s="594"/>
      <c r="G98" s="594"/>
      <c r="H98" s="700"/>
      <c r="I98" s="594"/>
    </row>
    <row r="99" spans="2:9" x14ac:dyDescent="0.25">
      <c r="B99" s="596"/>
      <c r="C99" s="593"/>
      <c r="D99" s="594"/>
      <c r="E99" s="594"/>
      <c r="F99" s="594"/>
      <c r="G99" s="594"/>
      <c r="H99" s="700"/>
      <c r="I99" s="594"/>
    </row>
    <row r="100" spans="2:9" x14ac:dyDescent="0.25">
      <c r="B100" s="596"/>
      <c r="C100" s="593"/>
      <c r="D100" s="594"/>
      <c r="E100" s="594"/>
      <c r="F100" s="594"/>
      <c r="G100" s="594"/>
      <c r="H100" s="700"/>
      <c r="I100" s="594"/>
    </row>
    <row r="101" spans="2:9" x14ac:dyDescent="0.25">
      <c r="B101" s="596"/>
      <c r="C101" s="593"/>
      <c r="D101" s="594"/>
      <c r="E101" s="594"/>
      <c r="F101" s="594"/>
      <c r="G101" s="594"/>
      <c r="H101" s="700"/>
      <c r="I101" s="594"/>
    </row>
    <row r="102" spans="2:9" x14ac:dyDescent="0.25">
      <c r="B102" s="596"/>
      <c r="C102" s="593"/>
      <c r="D102" s="594"/>
      <c r="E102" s="594"/>
      <c r="F102" s="594"/>
      <c r="G102" s="594"/>
      <c r="H102" s="700"/>
      <c r="I102" s="594"/>
    </row>
    <row r="103" spans="2:9" x14ac:dyDescent="0.25">
      <c r="B103" s="596"/>
      <c r="C103" s="593"/>
      <c r="D103" s="594"/>
      <c r="E103" s="594"/>
      <c r="F103" s="594"/>
      <c r="G103" s="594"/>
      <c r="H103" s="700"/>
      <c r="I103" s="594"/>
    </row>
    <row r="104" spans="2:9" x14ac:dyDescent="0.25">
      <c r="B104" s="596"/>
      <c r="C104" s="593"/>
      <c r="D104" s="594"/>
      <c r="E104" s="594"/>
      <c r="F104" s="594"/>
      <c r="G104" s="594"/>
      <c r="H104" s="700"/>
      <c r="I104" s="594"/>
    </row>
    <row r="105" spans="2:9" x14ac:dyDescent="0.25">
      <c r="B105" s="596"/>
      <c r="C105" s="593"/>
      <c r="D105" s="594"/>
      <c r="E105" s="594"/>
      <c r="F105" s="594"/>
      <c r="G105" s="594"/>
      <c r="H105" s="700"/>
      <c r="I105" s="594"/>
    </row>
    <row r="106" spans="2:9" x14ac:dyDescent="0.25">
      <c r="B106" s="596"/>
      <c r="C106" s="593"/>
      <c r="D106" s="594"/>
      <c r="E106" s="594"/>
      <c r="F106" s="594"/>
      <c r="G106" s="594"/>
      <c r="H106" s="700"/>
      <c r="I106" s="594"/>
    </row>
    <row r="107" spans="2:9" x14ac:dyDescent="0.25">
      <c r="B107" s="596"/>
      <c r="C107" s="593"/>
      <c r="D107" s="594"/>
      <c r="E107" s="594"/>
      <c r="F107" s="594"/>
      <c r="G107" s="594"/>
      <c r="H107" s="700"/>
      <c r="I107" s="594"/>
    </row>
    <row r="108" spans="2:9" x14ac:dyDescent="0.25">
      <c r="B108" s="596"/>
      <c r="C108" s="593"/>
      <c r="D108" s="594"/>
      <c r="E108" s="594"/>
      <c r="F108" s="594"/>
      <c r="G108" s="594"/>
      <c r="H108" s="700"/>
      <c r="I108" s="594"/>
    </row>
    <row r="109" spans="2:9" x14ac:dyDescent="0.25">
      <c r="B109" s="596"/>
      <c r="C109" s="593"/>
      <c r="D109" s="594"/>
      <c r="E109" s="594"/>
      <c r="F109" s="594"/>
      <c r="G109" s="594"/>
      <c r="H109" s="700"/>
      <c r="I109" s="594"/>
    </row>
    <row r="110" spans="2:9" x14ac:dyDescent="0.25">
      <c r="B110" s="596"/>
      <c r="C110" s="593"/>
      <c r="D110" s="594"/>
      <c r="E110" s="594"/>
      <c r="F110" s="594"/>
      <c r="G110" s="594"/>
      <c r="H110" s="700"/>
      <c r="I110" s="59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5" priority="21">
      <formula>F47&gt;0</formula>
    </cfRule>
    <cfRule type="expression" dxfId="854" priority="22">
      <formula>F47&lt;0</formula>
    </cfRule>
  </conditionalFormatting>
  <conditionalFormatting sqref="Q7">
    <cfRule type="expression" dxfId="853" priority="19">
      <formula>Q7&gt;0</formula>
    </cfRule>
    <cfRule type="expression" dxfId="852" priority="20">
      <formula>Q7&lt;0</formula>
    </cfRule>
  </conditionalFormatting>
  <conditionalFormatting sqref="Q8">
    <cfRule type="expression" dxfId="851" priority="17">
      <formula>Q8&gt;0</formula>
    </cfRule>
    <cfRule type="expression" dxfId="850" priority="18">
      <formula>Q8&lt;0</formula>
    </cfRule>
  </conditionalFormatting>
  <conditionalFormatting sqref="F25:F46">
    <cfRule type="expression" dxfId="849" priority="15">
      <formula>F25&gt;0</formula>
    </cfRule>
    <cfRule type="expression" dxfId="848" priority="16">
      <formula>F25&lt;0</formula>
    </cfRule>
  </conditionalFormatting>
  <conditionalFormatting sqref="H25:H46">
    <cfRule type="expression" dxfId="847" priority="13">
      <formula>H25&gt;0</formula>
    </cfRule>
    <cfRule type="expression" dxfId="846" priority="14">
      <formula>H25&lt;0</formula>
    </cfRule>
  </conditionalFormatting>
  <conditionalFormatting sqref="F89:F110">
    <cfRule type="expression" dxfId="845" priority="11">
      <formula>F89&gt;0</formula>
    </cfRule>
    <cfRule type="expression" dxfId="844" priority="12">
      <formula>F89&lt;0</formula>
    </cfRule>
  </conditionalFormatting>
  <conditionalFormatting sqref="H89:H110">
    <cfRule type="expression" dxfId="843" priority="9">
      <formula>H89&gt;0</formula>
    </cfRule>
    <cfRule type="expression" dxfId="842" priority="10">
      <formula>H89&lt;0</formula>
    </cfRule>
  </conditionalFormatting>
  <conditionalFormatting sqref="Q10">
    <cfRule type="expression" dxfId="841" priority="7">
      <formula>Q10&gt;0</formula>
    </cfRule>
    <cfRule type="expression" dxfId="840" priority="8">
      <formula>Q10&lt;0</formula>
    </cfRule>
  </conditionalFormatting>
  <conditionalFormatting sqref="J25:J38">
    <cfRule type="expression" dxfId="839" priority="5">
      <formula>J25&gt;0</formula>
    </cfRule>
    <cfRule type="expression" dxfId="838" priority="6">
      <formula>J25&lt;0</formula>
    </cfRule>
  </conditionalFormatting>
  <conditionalFormatting sqref="K25:K38">
    <cfRule type="expression" dxfId="837" priority="3">
      <formula>K25&gt;0</formula>
    </cfRule>
    <cfRule type="expression" dxfId="836" priority="4">
      <formula>K25&lt;0</formula>
    </cfRule>
  </conditionalFormatting>
  <conditionalFormatting sqref="L25:L38">
    <cfRule type="expression" dxfId="835" priority="1">
      <formula>L25&gt;0</formula>
    </cfRule>
    <cfRule type="expression" dxfId="83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13.36</v>
      </c>
      <c r="R4" s="498">
        <v>4.6199999999999998E-2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13360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-22125.680000000168</v>
      </c>
      <c r="R7">
        <v>1000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-22125.680000000168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-0.62351010323037526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14.696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14.5624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14.428800000000001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14.295199999999999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14.1616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14.028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13.894399999999999</v>
      </c>
      <c r="Q49" s="2"/>
      <c r="T49" s="107" t="s">
        <v>103</v>
      </c>
      <c r="U49" s="105" t="s">
        <v>661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13.7608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13.6272</v>
      </c>
      <c r="Q51" s="2"/>
      <c r="T51" s="107" t="s">
        <v>104</v>
      </c>
      <c r="U51" s="105" t="s">
        <v>662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13.493599999999999</v>
      </c>
      <c r="Q52" s="2"/>
      <c r="T52" s="107" t="s">
        <v>105</v>
      </c>
      <c r="U52" s="105" t="s">
        <v>549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13.36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13.2264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13.092799999999999</v>
      </c>
      <c r="T55" s="107" t="s">
        <v>107</v>
      </c>
      <c r="U55" s="105" t="s">
        <v>663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12.959199999999999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12.8256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12.691999999999998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12.558399999999999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12.424799999999999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12.2912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12.1576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12.023999999999999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4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4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3" priority="74">
      <formula>F12&gt;0</formula>
    </cfRule>
    <cfRule type="expression" dxfId="83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1" priority="67">
      <formula>F124&gt;0</formula>
    </cfRule>
    <cfRule type="expression" dxfId="830" priority="68">
      <formula>F124&lt;0</formula>
    </cfRule>
  </conditionalFormatting>
  <conditionalFormatting sqref="H124:H130">
    <cfRule type="expression" dxfId="829" priority="55">
      <formula>H124&gt;0</formula>
    </cfRule>
    <cfRule type="expression" dxfId="828" priority="56">
      <formula>H124&lt;0</formula>
    </cfRule>
  </conditionalFormatting>
  <conditionalFormatting sqref="H131">
    <cfRule type="expression" dxfId="827" priority="53">
      <formula>H131&gt;0</formula>
    </cfRule>
    <cfRule type="expression" dxfId="826" priority="54">
      <formula>H131&lt;0</formula>
    </cfRule>
  </conditionalFormatting>
  <conditionalFormatting sqref="H132">
    <cfRule type="expression" dxfId="825" priority="51">
      <formula>H132&gt;0</formula>
    </cfRule>
    <cfRule type="expression" dxfId="824" priority="52">
      <formula>H132&lt;0</formula>
    </cfRule>
  </conditionalFormatting>
  <conditionalFormatting sqref="H133:H135">
    <cfRule type="expression" dxfId="823" priority="49">
      <formula>H133&gt;0</formula>
    </cfRule>
    <cfRule type="expression" dxfId="822" priority="50">
      <formula>H133&lt;0</formula>
    </cfRule>
  </conditionalFormatting>
  <conditionalFormatting sqref="H136">
    <cfRule type="expression" dxfId="821" priority="45">
      <formula>H136&gt;0</formula>
    </cfRule>
    <cfRule type="expression" dxfId="820" priority="46">
      <formula>H136&lt;0</formula>
    </cfRule>
  </conditionalFormatting>
  <conditionalFormatting sqref="Q7">
    <cfRule type="expression" dxfId="819" priority="39">
      <formula>Q7&gt;0</formula>
    </cfRule>
    <cfRule type="expression" dxfId="818" priority="40">
      <formula>Q7&lt;0</formula>
    </cfRule>
  </conditionalFormatting>
  <conditionalFormatting sqref="Q8">
    <cfRule type="expression" dxfId="817" priority="37">
      <formula>Q8&gt;0</formula>
    </cfRule>
    <cfRule type="expression" dxfId="816" priority="38">
      <formula>Q8&lt;0</formula>
    </cfRule>
  </conditionalFormatting>
  <conditionalFormatting sqref="F167:F178 H167:H178">
    <cfRule type="expression" dxfId="815" priority="35">
      <formula>F167&gt;0</formula>
    </cfRule>
    <cfRule type="expression" dxfId="814" priority="36">
      <formula>F167&lt;0</formula>
    </cfRule>
  </conditionalFormatting>
  <conditionalFormatting sqref="F183:F197 H183:H197">
    <cfRule type="expression" dxfId="813" priority="33">
      <formula>F183&gt;0</formula>
    </cfRule>
    <cfRule type="expression" dxfId="812" priority="34">
      <formula>F183&lt;0</formula>
    </cfRule>
  </conditionalFormatting>
  <conditionalFormatting sqref="F198:F206 H198:H206">
    <cfRule type="expression" dxfId="811" priority="31">
      <formula>F198&gt;0</formula>
    </cfRule>
    <cfRule type="expression" dxfId="810" priority="32">
      <formula>F198&lt;0</formula>
    </cfRule>
  </conditionalFormatting>
  <conditionalFormatting sqref="F141:F147 H141:H147">
    <cfRule type="expression" dxfId="809" priority="29">
      <formula>F141&gt;0</formula>
    </cfRule>
    <cfRule type="expression" dxfId="808" priority="30">
      <formula>F141&lt;0</formula>
    </cfRule>
  </conditionalFormatting>
  <conditionalFormatting sqref="H149:H152 F149:F152">
    <cfRule type="expression" dxfId="807" priority="27">
      <formula>F149&gt;0</formula>
    </cfRule>
    <cfRule type="expression" dxfId="806" priority="28">
      <formula>F149&lt;0</formula>
    </cfRule>
  </conditionalFormatting>
  <conditionalFormatting sqref="F226 H215:H218 H257:H260 F257:F260 H226 H231:H233 F231:F233 F235:F244 H235:H244">
    <cfRule type="expression" dxfId="805" priority="25">
      <formula>F215&gt;0</formula>
    </cfRule>
    <cfRule type="expression" dxfId="804" priority="26">
      <formula>F215&lt;0</formula>
    </cfRule>
  </conditionalFormatting>
  <conditionalFormatting sqref="F207:F218">
    <cfRule type="expression" dxfId="803" priority="23">
      <formula>F207&gt;0</formula>
    </cfRule>
    <cfRule type="expression" dxfId="802" priority="24">
      <formula>F207&lt;0</formula>
    </cfRule>
  </conditionalFormatting>
  <conditionalFormatting sqref="H207:H208">
    <cfRule type="expression" dxfId="801" priority="21">
      <formula>H207&gt;0</formula>
    </cfRule>
    <cfRule type="expression" dxfId="800" priority="22">
      <formula>H207&lt;0</formula>
    </cfRule>
  </conditionalFormatting>
  <conditionalFormatting sqref="H209">
    <cfRule type="expression" dxfId="799" priority="19">
      <formula>H209&gt;0</formula>
    </cfRule>
    <cfRule type="expression" dxfId="798" priority="20">
      <formula>H209&lt;0</formula>
    </cfRule>
  </conditionalFormatting>
  <conditionalFormatting sqref="H210">
    <cfRule type="expression" dxfId="797" priority="17">
      <formula>H210&gt;0</formula>
    </cfRule>
    <cfRule type="expression" dxfId="796" priority="18">
      <formula>H210&lt;0</formula>
    </cfRule>
  </conditionalFormatting>
  <conditionalFormatting sqref="H211:H213">
    <cfRule type="expression" dxfId="795" priority="15">
      <formula>H211&gt;0</formula>
    </cfRule>
    <cfRule type="expression" dxfId="794" priority="16">
      <formula>H211&lt;0</formula>
    </cfRule>
  </conditionalFormatting>
  <conditionalFormatting sqref="H214">
    <cfRule type="expression" dxfId="793" priority="13">
      <formula>H214&gt;0</formula>
    </cfRule>
    <cfRule type="expression" dxfId="792" priority="14">
      <formula>H214&lt;0</formula>
    </cfRule>
  </conditionalFormatting>
  <conditionalFormatting sqref="F245:F256 H245:H256">
    <cfRule type="expression" dxfId="791" priority="11">
      <formula>F245&gt;0</formula>
    </cfRule>
    <cfRule type="expression" dxfId="790" priority="12">
      <formula>F245&lt;0</formula>
    </cfRule>
  </conditionalFormatting>
  <conditionalFormatting sqref="F261:F275 H261:H275">
    <cfRule type="expression" dxfId="789" priority="9">
      <formula>F261&gt;0</formula>
    </cfRule>
    <cfRule type="expression" dxfId="788" priority="10">
      <formula>F261&lt;0</formula>
    </cfRule>
  </conditionalFormatting>
  <conditionalFormatting sqref="F276:F283 H276:H283">
    <cfRule type="expression" dxfId="787" priority="7">
      <formula>F276&gt;0</formula>
    </cfRule>
    <cfRule type="expression" dxfId="786" priority="8">
      <formula>F276&lt;0</formula>
    </cfRule>
  </conditionalFormatting>
  <conditionalFormatting sqref="F219:F225 H219:H225">
    <cfRule type="expression" dxfId="785" priority="5">
      <formula>F219&gt;0</formula>
    </cfRule>
    <cfRule type="expression" dxfId="784" priority="6">
      <formula>F219&lt;0</formula>
    </cfRule>
  </conditionalFormatting>
  <conditionalFormatting sqref="H227:H230 F227:F230">
    <cfRule type="expression" dxfId="783" priority="3">
      <formula>F227&gt;0</formula>
    </cfRule>
    <cfRule type="expression" dxfId="782" priority="4">
      <formula>F227&lt;0</formula>
    </cfRule>
  </conditionalFormatting>
  <conditionalFormatting sqref="H234 F234">
    <cfRule type="expression" dxfId="781" priority="1">
      <formula>F234&gt;0</formula>
    </cfRule>
    <cfRule type="expression" dxfId="78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116.12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116.12</v>
      </c>
      <c r="R4" s="498">
        <v>-1.7000000000000001E-2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127.73200000000001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126.57080000000002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125.40960000000001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124.24840000000002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123.08720000000001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121.92600000000002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120.76480000000001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119.60360000000001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118.44240000000001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117.28120000000001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116.12</v>
      </c>
      <c r="Q51" s="2"/>
      <c r="T51" s="92" t="s">
        <v>104</v>
      </c>
      <c r="U51" s="129" t="s">
        <v>664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114.9588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113.7976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112.63639999999999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111.4752</v>
      </c>
      <c r="T55" s="92" t="s">
        <v>107</v>
      </c>
      <c r="U55" s="129" t="s">
        <v>665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110.31399999999999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109.1528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107.99160000000001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106.83040000000001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105.6692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104.50800000000001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79" priority="43">
      <formula>F33&gt;0</formula>
    </cfRule>
    <cfRule type="expression" dxfId="778" priority="44">
      <formula>F33&lt;0</formula>
    </cfRule>
  </conditionalFormatting>
  <conditionalFormatting sqref="Q7">
    <cfRule type="expression" dxfId="777" priority="41">
      <formula>Q7&gt;0</formula>
    </cfRule>
    <cfRule type="expression" dxfId="776" priority="42">
      <formula>Q7&lt;0</formula>
    </cfRule>
  </conditionalFormatting>
  <conditionalFormatting sqref="Q8">
    <cfRule type="expression" dxfId="775" priority="39">
      <formula>Q8&gt;0</formula>
    </cfRule>
    <cfRule type="expression" dxfId="774" priority="40">
      <formula>Q8&lt;0</formula>
    </cfRule>
  </conditionalFormatting>
  <conditionalFormatting sqref="F29 F32">
    <cfRule type="expression" dxfId="773" priority="37">
      <formula>F29&gt;0</formula>
    </cfRule>
    <cfRule type="expression" dxfId="772" priority="38">
      <formula>F29&lt;0</formula>
    </cfRule>
  </conditionalFormatting>
  <conditionalFormatting sqref="H29 H32">
    <cfRule type="expression" dxfId="771" priority="35">
      <formula>H29&gt;0</formula>
    </cfRule>
    <cfRule type="expression" dxfId="770" priority="36">
      <formula>H29&lt;0</formula>
    </cfRule>
  </conditionalFormatting>
  <conditionalFormatting sqref="F30:F31">
    <cfRule type="expression" dxfId="769" priority="33">
      <formula>F30&gt;0</formula>
    </cfRule>
    <cfRule type="expression" dxfId="768" priority="34">
      <formula>F30&lt;0</formula>
    </cfRule>
  </conditionalFormatting>
  <conditionalFormatting sqref="H30:H31">
    <cfRule type="expression" dxfId="767" priority="31">
      <formula>H30&gt;0</formula>
    </cfRule>
    <cfRule type="expression" dxfId="766" priority="32">
      <formula>H30&lt;0</formula>
    </cfRule>
  </conditionalFormatting>
  <conditionalFormatting sqref="F105:F140 H105:H140">
    <cfRule type="expression" dxfId="765" priority="29">
      <formula>F105&gt;0</formula>
    </cfRule>
    <cfRule type="expression" dxfId="764" priority="30">
      <formula>F105&lt;0</formula>
    </cfRule>
  </conditionalFormatting>
  <conditionalFormatting sqref="F96:F99">
    <cfRule type="expression" dxfId="763" priority="27">
      <formula>F96&gt;0</formula>
    </cfRule>
    <cfRule type="expression" dxfId="762" priority="28">
      <formula>F96&lt;0</formula>
    </cfRule>
  </conditionalFormatting>
  <conditionalFormatting sqref="H96:H99">
    <cfRule type="expression" dxfId="761" priority="25">
      <formula>H96&gt;0</formula>
    </cfRule>
    <cfRule type="expression" dxfId="760" priority="26">
      <formula>H96&lt;0</formula>
    </cfRule>
  </conditionalFormatting>
  <conditionalFormatting sqref="F25:F28">
    <cfRule type="expression" dxfId="759" priority="19">
      <formula>F25&gt;0</formula>
    </cfRule>
    <cfRule type="expression" dxfId="758" priority="20">
      <formula>F25&lt;0</formula>
    </cfRule>
  </conditionalFormatting>
  <conditionalFormatting sqref="H25:H28">
    <cfRule type="expression" dxfId="757" priority="17">
      <formula>H25&gt;0</formula>
    </cfRule>
    <cfRule type="expression" dxfId="756" priority="18">
      <formula>H25&lt;0</formula>
    </cfRule>
  </conditionalFormatting>
  <conditionalFormatting sqref="J27">
    <cfRule type="expression" dxfId="755" priority="15">
      <formula>J27&gt;0</formula>
    </cfRule>
    <cfRule type="expression" dxfId="754" priority="16">
      <formula>J27&lt;0</formula>
    </cfRule>
  </conditionalFormatting>
  <conditionalFormatting sqref="F104">
    <cfRule type="expression" dxfId="753" priority="13">
      <formula>F104&gt;0</formula>
    </cfRule>
    <cfRule type="expression" dxfId="752" priority="14">
      <formula>F104&lt;0</formula>
    </cfRule>
  </conditionalFormatting>
  <conditionalFormatting sqref="H104">
    <cfRule type="expression" dxfId="751" priority="11">
      <formula>H104&gt;0</formula>
    </cfRule>
    <cfRule type="expression" dxfId="750" priority="12">
      <formula>H104&lt;0</formula>
    </cfRule>
  </conditionalFormatting>
  <conditionalFormatting sqref="F100:F103">
    <cfRule type="expression" dxfId="749" priority="9">
      <formula>F100&gt;0</formula>
    </cfRule>
    <cfRule type="expression" dxfId="748" priority="10">
      <formula>F100&lt;0</formula>
    </cfRule>
  </conditionalFormatting>
  <conditionalFormatting sqref="H100:H103">
    <cfRule type="expression" dxfId="747" priority="7">
      <formula>H100&gt;0</formula>
    </cfRule>
    <cfRule type="expression" dxfId="746" priority="8">
      <formula>H100&lt;0</formula>
    </cfRule>
  </conditionalFormatting>
  <conditionalFormatting sqref="J102">
    <cfRule type="expression" dxfId="745" priority="5">
      <formula>J102&gt;0</formula>
    </cfRule>
    <cfRule type="expression" dxfId="744" priority="6">
      <formula>J102&lt;0</formula>
    </cfRule>
  </conditionalFormatting>
  <conditionalFormatting sqref="Q10">
    <cfRule type="expression" dxfId="743" priority="3">
      <formula>Q10&gt;0</formula>
    </cfRule>
    <cfRule type="expression" dxfId="742" priority="4">
      <formula>Q10&lt;0</formula>
    </cfRule>
  </conditionalFormatting>
  <conditionalFormatting sqref="M71">
    <cfRule type="expression" dxfId="741" priority="1">
      <formula>M71&gt;0</formula>
    </cfRule>
    <cfRule type="expression" dxfId="74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497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53.46</v>
      </c>
      <c r="R4" s="498">
        <v>4.8999999999999998E-3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2673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565.97999999999956</v>
      </c>
      <c r="R7" s="30">
        <v>42905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90.5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3.5043562439496613E-2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751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2" t="s">
        <v>78</v>
      </c>
      <c r="P44" s="702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58.806000000000004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58.271400000000007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57.736800000000002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57.202200000000005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56.667600000000007</v>
      </c>
      <c r="T49" s="92" t="s">
        <v>121</v>
      </c>
      <c r="U49" s="129" t="s">
        <v>567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56.133000000000003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55.598400000000005</v>
      </c>
      <c r="T51" s="92" t="s">
        <v>104</v>
      </c>
      <c r="U51" s="129" t="s">
        <v>666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55.063800000000001</v>
      </c>
      <c r="T52" s="92" t="s">
        <v>105</v>
      </c>
      <c r="U52" s="129" t="s">
        <v>667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54.529200000000003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53.994599999999998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53.46</v>
      </c>
      <c r="T55" s="92" t="s">
        <v>107</v>
      </c>
      <c r="U55" s="129" t="s">
        <v>668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52.925400000000003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52.390799999999999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51.856200000000001</v>
      </c>
      <c r="T58" s="92" t="s">
        <v>108</v>
      </c>
      <c r="U58" s="129" t="s">
        <v>589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51.321599999999997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50.786999999999999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50.252399999999994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49.717800000000004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49.183200000000006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48.648600000000002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48.114000000000004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39" priority="57">
      <formula>F27&gt;0</formula>
    </cfRule>
    <cfRule type="expression" dxfId="738" priority="58">
      <formula>F27&lt;0</formula>
    </cfRule>
  </conditionalFormatting>
  <conditionalFormatting sqref="H28:H33">
    <cfRule type="expression" dxfId="737" priority="53">
      <formula>H28&gt;0</formula>
    </cfRule>
    <cfRule type="expression" dxfId="736" priority="54">
      <formula>H28&lt;0</formula>
    </cfRule>
  </conditionalFormatting>
  <conditionalFormatting sqref="F24:F26">
    <cfRule type="expression" dxfId="735" priority="39">
      <formula>F24&gt;0</formula>
    </cfRule>
    <cfRule type="expression" dxfId="734" priority="40">
      <formula>F24&lt;0</formula>
    </cfRule>
  </conditionalFormatting>
  <conditionalFormatting sqref="Q8">
    <cfRule type="expression" dxfId="733" priority="33">
      <formula>Q8&gt;0</formula>
    </cfRule>
    <cfRule type="expression" dxfId="732" priority="34">
      <formula>Q8&lt;0</formula>
    </cfRule>
  </conditionalFormatting>
  <conditionalFormatting sqref="Q7">
    <cfRule type="expression" dxfId="731" priority="35">
      <formula>Q7&gt;0</formula>
    </cfRule>
    <cfRule type="expression" dxfId="730" priority="36">
      <formula>Q7&lt;0</formula>
    </cfRule>
  </conditionalFormatting>
  <conditionalFormatting sqref="F34">
    <cfRule type="expression" dxfId="729" priority="31">
      <formula>F34&gt;0</formula>
    </cfRule>
    <cfRule type="expression" dxfId="728" priority="32">
      <formula>F34&lt;0</formula>
    </cfRule>
  </conditionalFormatting>
  <conditionalFormatting sqref="H34">
    <cfRule type="expression" dxfId="727" priority="29">
      <formula>H34&gt;0</formula>
    </cfRule>
    <cfRule type="expression" dxfId="726" priority="30">
      <formula>H34&lt;0</formula>
    </cfRule>
  </conditionalFormatting>
  <conditionalFormatting sqref="M36">
    <cfRule type="expression" dxfId="725" priority="19">
      <formula>M36&gt;0</formula>
    </cfRule>
    <cfRule type="expression" dxfId="724" priority="20">
      <formula>M36&lt;0</formula>
    </cfRule>
  </conditionalFormatting>
  <conditionalFormatting sqref="Q10">
    <cfRule type="expression" dxfId="723" priority="15">
      <formula>Q10&gt;0</formula>
    </cfRule>
    <cfRule type="expression" dxfId="722" priority="16">
      <formula>Q10&lt;0</formula>
    </cfRule>
  </conditionalFormatting>
  <conditionalFormatting sqref="F23">
    <cfRule type="expression" dxfId="721" priority="13">
      <formula>F23&gt;0</formula>
    </cfRule>
    <cfRule type="expression" dxfId="720" priority="14">
      <formula>F23&lt;0</formula>
    </cfRule>
  </conditionalFormatting>
  <conditionalFormatting sqref="I25:J25">
    <cfRule type="expression" dxfId="719" priority="9">
      <formula>I25&gt;0</formula>
    </cfRule>
    <cfRule type="expression" dxfId="718" priority="10">
      <formula>I25&lt;0</formula>
    </cfRule>
  </conditionalFormatting>
  <conditionalFormatting sqref="I26:J27">
    <cfRule type="expression" dxfId="717" priority="7">
      <formula>I26&gt;0</formula>
    </cfRule>
    <cfRule type="expression" dxfId="716" priority="8">
      <formula>I26&lt;0</formula>
    </cfRule>
  </conditionalFormatting>
  <conditionalFormatting sqref="K25:K27">
    <cfRule type="expression" dxfId="715" priority="5">
      <formula>K25&gt;0</formula>
    </cfRule>
    <cfRule type="expression" dxfId="714" priority="6">
      <formula>K25&lt;0</formula>
    </cfRule>
  </conditionalFormatting>
  <conditionalFormatting sqref="I23:J23">
    <cfRule type="expression" dxfId="713" priority="3">
      <formula>I23&gt;0</formula>
    </cfRule>
    <cfRule type="expression" dxfId="71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7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73"/>
      <c r="H3" s="183"/>
      <c r="I3" s="3"/>
      <c r="J3" s="3"/>
      <c r="K3" s="3"/>
      <c r="L3" s="4" t="s">
        <v>537</v>
      </c>
      <c r="M3" s="4"/>
      <c r="O3" s="11" t="s">
        <v>58</v>
      </c>
      <c r="Q3" s="228">
        <f>IF(Q2=0, Q4, (F18-K18-M18)/Q2)</f>
        <v>25.629266666666666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7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23.51</v>
      </c>
      <c r="R4" s="498">
        <v>4.2599999999999999E-2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7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14106.000000000002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7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15377.56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73">
        <v>42867</v>
      </c>
      <c r="C7" s="4">
        <v>200</v>
      </c>
      <c r="D7" s="3">
        <v>22.98</v>
      </c>
      <c r="E7" s="3">
        <v>0</v>
      </c>
      <c r="F7" s="3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180.70000000000073</v>
      </c>
      <c r="R7">
        <v>600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-1271.5599999999977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-8.2689321322758469E-2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SUM(C2:C7)</f>
        <v>700</v>
      </c>
      <c r="D18" s="18"/>
      <c r="E18" s="18"/>
      <c r="F18" s="18">
        <f>SUM(F2:F7)</f>
        <v>18296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5" si="9">C30*(E30-D30)</f>
        <v>-130.55999999999983</v>
      </c>
      <c r="G30" s="40">
        <f t="shared" ref="G30:G35" si="10">D30*C30</f>
        <v>3047.56</v>
      </c>
      <c r="H30" s="229">
        <f t="shared" ref="H30:H35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702" t="s">
        <v>78</v>
      </c>
      <c r="P40" s="702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25.861000000000004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25.625900000000005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25.390800000000002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25.155700000000003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24.920600000000004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24.685500000000001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24.450400000000002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24.215300000000003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23.980200000000004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23.745100000000001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23.51</v>
      </c>
      <c r="Q51" s="2"/>
      <c r="T51" s="92" t="s">
        <v>104</v>
      </c>
      <c r="U51" s="129" t="s">
        <v>669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23.274900000000002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23.0398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22.8047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22.569600000000001</v>
      </c>
      <c r="T55" s="92" t="s">
        <v>107</v>
      </c>
      <c r="U55" s="129" t="s">
        <v>670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22.334500000000002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22.099399999999999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21.864300000000004</v>
      </c>
      <c r="T58" s="92" t="s">
        <v>108</v>
      </c>
      <c r="U58" s="129" t="s">
        <v>590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21.629200000000001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21.394100000000002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21.159000000000002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11" priority="37">
      <formula>F55&gt;0</formula>
    </cfRule>
    <cfRule type="expression" dxfId="710" priority="38">
      <formula>F55&lt;0</formula>
    </cfRule>
  </conditionalFormatting>
  <conditionalFormatting sqref="Q7">
    <cfRule type="expression" dxfId="709" priority="25">
      <formula>Q7&gt;0</formula>
    </cfRule>
    <cfRule type="expression" dxfId="708" priority="26">
      <formula>Q7&lt;0</formula>
    </cfRule>
  </conditionalFormatting>
  <conditionalFormatting sqref="Q8">
    <cfRule type="expression" dxfId="707" priority="23">
      <formula>Q8&gt;0</formula>
    </cfRule>
    <cfRule type="expression" dxfId="706" priority="24">
      <formula>Q8&lt;0</formula>
    </cfRule>
  </conditionalFormatting>
  <conditionalFormatting sqref="F42:F54">
    <cfRule type="expression" dxfId="705" priority="21">
      <formula>F42&gt;0</formula>
    </cfRule>
    <cfRule type="expression" dxfId="704" priority="22">
      <formula>F42&lt;0</formula>
    </cfRule>
  </conditionalFormatting>
  <conditionalFormatting sqref="H42:H54">
    <cfRule type="expression" dxfId="703" priority="19">
      <formula>H42&gt;0</formula>
    </cfRule>
    <cfRule type="expression" dxfId="702" priority="20">
      <formula>H42&lt;0</formula>
    </cfRule>
  </conditionalFormatting>
  <conditionalFormatting sqref="H58:H61">
    <cfRule type="expression" dxfId="701" priority="15">
      <formula>H58&gt;0</formula>
    </cfRule>
    <cfRule type="expression" dxfId="700" priority="16">
      <formula>H58&lt;0</formula>
    </cfRule>
  </conditionalFormatting>
  <conditionalFormatting sqref="F58:F61">
    <cfRule type="expression" dxfId="699" priority="17">
      <formula>F58&gt;0</formula>
    </cfRule>
    <cfRule type="expression" dxfId="698" priority="18">
      <formula>F58&lt;0</formula>
    </cfRule>
  </conditionalFormatting>
  <conditionalFormatting sqref="M84">
    <cfRule type="expression" dxfId="697" priority="13">
      <formula>M84&gt;0</formula>
    </cfRule>
    <cfRule type="expression" dxfId="696" priority="14">
      <formula>M84&lt;0</formula>
    </cfRule>
  </conditionalFormatting>
  <conditionalFormatting sqref="F23:F24 F31:F39">
    <cfRule type="expression" dxfId="695" priority="11">
      <formula>F23&gt;0</formula>
    </cfRule>
    <cfRule type="expression" dxfId="694" priority="12">
      <formula>F23&lt;0</formula>
    </cfRule>
  </conditionalFormatting>
  <conditionalFormatting sqref="H23:H24 H31:H39">
    <cfRule type="expression" dxfId="693" priority="9">
      <formula>H23&gt;0</formula>
    </cfRule>
    <cfRule type="expression" dxfId="692" priority="10">
      <formula>H23&lt;0</formula>
    </cfRule>
  </conditionalFormatting>
  <conditionalFormatting sqref="Q10">
    <cfRule type="expression" dxfId="691" priority="7">
      <formula>Q10&gt;0</formula>
    </cfRule>
    <cfRule type="expression" dxfId="690" priority="8">
      <formula>Q10&lt;0</formula>
    </cfRule>
  </conditionalFormatting>
  <conditionalFormatting sqref="F25:F30">
    <cfRule type="expression" dxfId="689" priority="5">
      <formula>F25&gt;0</formula>
    </cfRule>
    <cfRule type="expression" dxfId="688" priority="6">
      <formula>F25&lt;0</formula>
    </cfRule>
  </conditionalFormatting>
  <conditionalFormatting sqref="H25:H30">
    <cfRule type="expression" dxfId="687" priority="3">
      <formula>H25&gt;0</formula>
    </cfRule>
    <cfRule type="expression" dxfId="686" priority="4">
      <formula>H25&lt;0</formula>
    </cfRule>
  </conditionalFormatting>
  <conditionalFormatting sqref="K28:K35">
    <cfRule type="expression" dxfId="685" priority="1">
      <formula>K28&gt;0</formula>
    </cfRule>
    <cfRule type="expression" dxfId="68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</v>
      </c>
      <c r="R4" s="498">
        <v>-3.5999999999999999E-3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557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61.600000000000009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61.040000000000006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60.480000000000004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59.92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59.36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58.800000000000004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58.24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57.68</v>
      </c>
      <c r="Q48" s="2"/>
      <c r="T48" s="92" t="s">
        <v>331</v>
      </c>
      <c r="U48" s="87" t="s">
        <v>538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57.120000000000005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56.56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</v>
      </c>
      <c r="Q51" s="2"/>
      <c r="T51" s="92" t="s">
        <v>104</v>
      </c>
      <c r="U51" s="87" t="s">
        <v>671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55.44</v>
      </c>
      <c r="Q52" s="2"/>
      <c r="T52" s="92" t="s">
        <v>105</v>
      </c>
      <c r="U52" s="87" t="s">
        <v>556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54.879999999999995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54.32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53.76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53.199999999999996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52.64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52.080000000000005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51.52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50.96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50.4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3" priority="9">
      <formula>F39&gt;0</formula>
    </cfRule>
    <cfRule type="expression" dxfId="682" priority="10">
      <formula>F39&lt;0</formula>
    </cfRule>
  </conditionalFormatting>
  <conditionalFormatting sqref="F25:F38">
    <cfRule type="expression" dxfId="681" priority="7">
      <formula>F25&gt;0</formula>
    </cfRule>
    <cfRule type="expression" dxfId="680" priority="8">
      <formula>F25&lt;0</formula>
    </cfRule>
  </conditionalFormatting>
  <conditionalFormatting sqref="H25:H38">
    <cfRule type="expression" dxfId="679" priority="5">
      <formula>H25&gt;0</formula>
    </cfRule>
    <cfRule type="expression" dxfId="678" priority="6">
      <formula>H25&lt;0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30.6</v>
      </c>
      <c r="R4" s="498">
        <v>-5.7000000000000002E-2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12240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20274.796999999846</v>
      </c>
      <c r="R7" s="30">
        <v>42905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4778.929999999993</v>
      </c>
      <c r="T8" t="s">
        <v>561</v>
      </c>
      <c r="AC8" s="232"/>
      <c r="AF8" s="232"/>
      <c r="AG8" s="232"/>
    </row>
    <row r="9" spans="1:33" x14ac:dyDescent="0.25">
      <c r="B9" s="499">
        <v>42846</v>
      </c>
      <c r="C9" s="7">
        <v>200</v>
      </c>
      <c r="D9" s="44">
        <v>27.34</v>
      </c>
      <c r="E9" s="44">
        <v>-0.78</v>
      </c>
      <c r="F9" s="44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0.64051536843910972</v>
      </c>
    </row>
    <row r="10" spans="1:33" x14ac:dyDescent="0.25">
      <c r="B10" s="501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1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7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1400</v>
      </c>
      <c r="D23" s="354"/>
      <c r="E23" s="354"/>
      <c r="F23" s="355">
        <f>SumByColor($A$23,F2:F21)</f>
        <v>36174</v>
      </c>
      <c r="G23" s="354"/>
      <c r="H23" s="354">
        <f>SumByColor($A$23,H2:H21)</f>
        <v>1400</v>
      </c>
      <c r="I23" s="354"/>
      <c r="J23" s="354"/>
      <c r="K23" s="355">
        <f>SumByColor($A$23,K2:K21)</f>
        <v>39626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33.660000000000004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33.354000000000006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33.048000000000002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32.742000000000004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751</v>
      </c>
      <c r="M29" s="4"/>
      <c r="N29" s="4"/>
      <c r="O29" s="82">
        <v>1.06</v>
      </c>
      <c r="P29" s="82">
        <f t="shared" si="3"/>
        <v>32.436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32.130000000000003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31.824000000000002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31.518000000000001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31.212000000000003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30.906000000000002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30.6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30.294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29.988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29.682000000000002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29.376000000000001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29.07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28.763999999999999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28.458000000000002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28.152000000000001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27.846000000000004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27.540000000000003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6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6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6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6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6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9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6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9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6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9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9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9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9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10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10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10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5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5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5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5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8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8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8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8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B281:B282"/>
    <mergeCell ref="G281:G282"/>
    <mergeCell ref="B283:B286"/>
    <mergeCell ref="A322:A324"/>
    <mergeCell ref="M356:M359"/>
    <mergeCell ref="G243:G244"/>
    <mergeCell ref="G267:G269"/>
    <mergeCell ref="G13:G14"/>
    <mergeCell ref="G375:G378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3" priority="93">
      <formula>F70&gt;0</formula>
    </cfRule>
    <cfRule type="expression" dxfId="672" priority="94">
      <formula>F70&lt;0</formula>
    </cfRule>
  </conditionalFormatting>
  <conditionalFormatting sqref="H70:H81">
    <cfRule type="expression" dxfId="671" priority="85">
      <formula>H70&gt;0</formula>
    </cfRule>
    <cfRule type="expression" dxfId="670" priority="86">
      <formula>H70&lt;0</formula>
    </cfRule>
  </conditionalFormatting>
  <conditionalFormatting sqref="H82">
    <cfRule type="expression" dxfId="669" priority="75">
      <formula>H82&gt;0</formula>
    </cfRule>
    <cfRule type="expression" dxfId="668" priority="76">
      <formula>H82&lt;0</formula>
    </cfRule>
  </conditionalFormatting>
  <conditionalFormatting sqref="H83">
    <cfRule type="expression" dxfId="667" priority="71">
      <formula>H83&gt;0</formula>
    </cfRule>
    <cfRule type="expression" dxfId="666" priority="72">
      <formula>H83&lt;0</formula>
    </cfRule>
  </conditionalFormatting>
  <conditionalFormatting sqref="H84:H89">
    <cfRule type="expression" dxfId="665" priority="67">
      <formula>H84&gt;0</formula>
    </cfRule>
    <cfRule type="expression" dxfId="664" priority="68">
      <formula>H84&lt;0</formula>
    </cfRule>
  </conditionalFormatting>
  <conditionalFormatting sqref="Q8">
    <cfRule type="expression" dxfId="663" priority="51">
      <formula>Q8&gt;0</formula>
    </cfRule>
    <cfRule type="expression" dxfId="662" priority="52">
      <formula>Q8&lt;0</formula>
    </cfRule>
  </conditionalFormatting>
  <conditionalFormatting sqref="Q7">
    <cfRule type="expression" dxfId="661" priority="53">
      <formula>Q7&gt;0</formula>
    </cfRule>
    <cfRule type="expression" dxfId="660" priority="54">
      <formula>Q7&lt;0</formula>
    </cfRule>
  </conditionalFormatting>
  <conditionalFormatting sqref="F201 H201">
    <cfRule type="expression" dxfId="659" priority="49">
      <formula>F201&gt;0</formula>
    </cfRule>
    <cfRule type="expression" dxfId="658" priority="50">
      <formula>F201&lt;0</formula>
    </cfRule>
  </conditionalFormatting>
  <conditionalFormatting sqref="F30:F67">
    <cfRule type="expression" dxfId="657" priority="47">
      <formula>F30&gt;0</formula>
    </cfRule>
    <cfRule type="expression" dxfId="656" priority="48">
      <formula>F30&lt;0</formula>
    </cfRule>
  </conditionalFormatting>
  <conditionalFormatting sqref="H30:H67">
    <cfRule type="expression" dxfId="655" priority="45">
      <formula>H30&gt;0</formula>
    </cfRule>
    <cfRule type="expression" dxfId="654" priority="46">
      <formula>H30&lt;0</formula>
    </cfRule>
  </conditionalFormatting>
  <conditionalFormatting sqref="Q10">
    <cfRule type="expression" dxfId="653" priority="43">
      <formula>Q10&gt;0</formula>
    </cfRule>
    <cfRule type="expression" dxfId="652" priority="44">
      <formula>Q10&lt;0</formula>
    </cfRule>
  </conditionalFormatting>
  <conditionalFormatting sqref="J37">
    <cfRule type="expression" dxfId="651" priority="41">
      <formula>J37&gt;0</formula>
    </cfRule>
    <cfRule type="expression" dxfId="650" priority="42">
      <formula>J37&lt;0</formula>
    </cfRule>
  </conditionalFormatting>
  <conditionalFormatting sqref="J43:J44">
    <cfRule type="expression" dxfId="649" priority="39">
      <formula>J43&gt;0</formula>
    </cfRule>
    <cfRule type="expression" dxfId="648" priority="40">
      <formula>J43&lt;0</formula>
    </cfRule>
  </conditionalFormatting>
  <conditionalFormatting sqref="Q9">
    <cfRule type="expression" dxfId="647" priority="37">
      <formula>Q9&gt;0</formula>
    </cfRule>
    <cfRule type="expression" dxfId="646" priority="38">
      <formula>Q9&lt;0</formula>
    </cfRule>
  </conditionalFormatting>
  <conditionalFormatting sqref="J45">
    <cfRule type="expression" dxfId="645" priority="35">
      <formula>J45&gt;0</formula>
    </cfRule>
    <cfRule type="expression" dxfId="644" priority="36">
      <formula>J45&lt;0</formula>
    </cfRule>
  </conditionalFormatting>
  <conditionalFormatting sqref="J46:J48 J50:J53">
    <cfRule type="expression" dxfId="643" priority="33">
      <formula>J46&gt;0</formula>
    </cfRule>
    <cfRule type="expression" dxfId="642" priority="34">
      <formula>J46&lt;0</formula>
    </cfRule>
  </conditionalFormatting>
  <conditionalFormatting sqref="K37">
    <cfRule type="expression" dxfId="641" priority="31">
      <formula>K37&gt;0</formula>
    </cfRule>
    <cfRule type="expression" dxfId="640" priority="32">
      <formula>K37&lt;0</formula>
    </cfRule>
  </conditionalFormatting>
  <conditionalFormatting sqref="K43:K44">
    <cfRule type="expression" dxfId="639" priority="29">
      <formula>K43&gt;0</formula>
    </cfRule>
    <cfRule type="expression" dxfId="638" priority="30">
      <formula>K43&lt;0</formula>
    </cfRule>
  </conditionalFormatting>
  <conditionalFormatting sqref="K45">
    <cfRule type="expression" dxfId="637" priority="27">
      <formula>K45&gt;0</formula>
    </cfRule>
    <cfRule type="expression" dxfId="636" priority="28">
      <formula>K45&lt;0</formula>
    </cfRule>
  </conditionalFormatting>
  <conditionalFormatting sqref="K46:K53">
    <cfRule type="expression" dxfId="635" priority="25">
      <formula>K46&gt;0</formula>
    </cfRule>
    <cfRule type="expression" dxfId="634" priority="26">
      <formula>K46&lt;0</formula>
    </cfRule>
  </conditionalFormatting>
  <conditionalFormatting sqref="L37">
    <cfRule type="expression" dxfId="633" priority="23">
      <formula>L37&gt;0</formula>
    </cfRule>
    <cfRule type="expression" dxfId="632" priority="24">
      <formula>L37&lt;0</formula>
    </cfRule>
  </conditionalFormatting>
  <conditionalFormatting sqref="L43:L44">
    <cfRule type="expression" dxfId="631" priority="21">
      <formula>L43&gt;0</formula>
    </cfRule>
    <cfRule type="expression" dxfId="630" priority="22">
      <formula>L43&lt;0</formula>
    </cfRule>
  </conditionalFormatting>
  <conditionalFormatting sqref="L45">
    <cfRule type="expression" dxfId="629" priority="19">
      <formula>L45&gt;0</formula>
    </cfRule>
    <cfRule type="expression" dxfId="628" priority="20">
      <formula>L45&lt;0</formula>
    </cfRule>
  </conditionalFormatting>
  <conditionalFormatting sqref="L46:L53">
    <cfRule type="expression" dxfId="627" priority="17">
      <formula>L46&gt;0</formula>
    </cfRule>
    <cfRule type="expression" dxfId="626" priority="18">
      <formula>L46&lt;0</formula>
    </cfRule>
  </conditionalFormatting>
  <conditionalFormatting sqref="K54">
    <cfRule type="expression" dxfId="625" priority="15">
      <formula>K54&gt;0</formula>
    </cfRule>
    <cfRule type="expression" dxfId="624" priority="16">
      <formula>K54&lt;0</formula>
    </cfRule>
  </conditionalFormatting>
  <conditionalFormatting sqref="L54:L61">
    <cfRule type="expression" dxfId="623" priority="13">
      <formula>L54&gt;0</formula>
    </cfRule>
    <cfRule type="expression" dxfId="622" priority="14">
      <formula>L54&lt;0</formula>
    </cfRule>
  </conditionalFormatting>
  <conditionalFormatting sqref="K55">
    <cfRule type="expression" dxfId="621" priority="11">
      <formula>K55&gt;0</formula>
    </cfRule>
    <cfRule type="expression" dxfId="620" priority="12">
      <formula>K55&lt;0</formula>
    </cfRule>
  </conditionalFormatting>
  <conditionalFormatting sqref="K56">
    <cfRule type="expression" dxfId="619" priority="5">
      <formula>K56&gt;0</formula>
    </cfRule>
    <cfRule type="expression" dxfId="618" priority="6">
      <formula>K56&lt;0</formula>
    </cfRule>
  </conditionalFormatting>
  <conditionalFormatting sqref="K57:K67">
    <cfRule type="expression" dxfId="617" priority="3">
      <formula>K57&gt;0</formula>
    </cfRule>
    <cfRule type="expression" dxfId="616" priority="4">
      <formula>K57&lt;0</formula>
    </cfRule>
  </conditionalFormatting>
  <conditionalFormatting sqref="L62:L66">
    <cfRule type="expression" dxfId="615" priority="1">
      <formula>L62&gt;0</formula>
    </cfRule>
    <cfRule type="expression" dxfId="614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54.89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54.89</v>
      </c>
      <c r="R4" s="516">
        <v>2.2700000000000001E-2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60.379000000000005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59.830100000000002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59.281200000000005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58.732300000000002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58.183400000000006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57.634500000000003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57.085599999999999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56.536700000000003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55.9878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55.438900000000004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54.89</v>
      </c>
      <c r="Q51" s="2"/>
      <c r="T51" s="86" t="s">
        <v>104</v>
      </c>
      <c r="U51" s="87" t="s">
        <v>672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54.341099999999997</v>
      </c>
      <c r="Q52" s="2"/>
      <c r="T52" s="86" t="s">
        <v>105</v>
      </c>
      <c r="U52" s="87" t="s">
        <v>539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53.792200000000001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53.243299999999998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52.694400000000002</v>
      </c>
      <c r="T55" s="86" t="s">
        <v>107</v>
      </c>
      <c r="U55" s="87" t="s">
        <v>673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52.145499999999998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51.596599999999995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51.047700000000006</v>
      </c>
      <c r="T58" s="86" t="s">
        <v>108</v>
      </c>
      <c r="U58" s="87" t="s">
        <v>591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50.498800000000003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49.9499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49.401000000000003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35.71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35.71</v>
      </c>
      <c r="R4" s="516">
        <v>-2.1100000000000001E-2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2" t="s">
        <v>78</v>
      </c>
      <c r="P40" s="702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39.281000000000006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38.923900000000003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38.566800000000001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38.209700000000005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37.852600000000002</v>
      </c>
      <c r="Q45" s="2"/>
      <c r="T45" s="86" t="s">
        <v>99</v>
      </c>
      <c r="U45" s="87" t="s">
        <v>674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37.4955</v>
      </c>
      <c r="Q46" s="2"/>
      <c r="T46" s="86" t="s">
        <v>100</v>
      </c>
      <c r="U46" s="87" t="s">
        <v>675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37.138400000000004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36.781300000000002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36.424199999999999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36.067100000000003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35.71</v>
      </c>
      <c r="Q51" s="2"/>
      <c r="T51" s="86" t="s">
        <v>104</v>
      </c>
      <c r="U51" s="87" t="s">
        <v>676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35.352899999999998</v>
      </c>
      <c r="Q52" s="2"/>
      <c r="T52" s="86" t="s">
        <v>105</v>
      </c>
      <c r="U52" s="87" t="s">
        <v>550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34.995800000000003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34.6387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34.281599999999997</v>
      </c>
      <c r="T55" s="86" t="s">
        <v>107</v>
      </c>
      <c r="U55" s="87" t="s">
        <v>677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33.924500000000002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33.567399999999999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33.210300000000004</v>
      </c>
      <c r="T58" s="86" t="s">
        <v>108</v>
      </c>
      <c r="U58" s="87" t="s">
        <v>592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32.853200000000001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32.496099999999998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32.139000000000003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45.49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45.49</v>
      </c>
      <c r="R4" s="498">
        <v>4.5999999999999999E-2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2" t="s">
        <v>78</v>
      </c>
      <c r="P44" s="702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50.039000000000009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49.584100000000007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49.129200000000004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48.674300000000002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48.219400000000007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47.764500000000005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47.309600000000003</v>
      </c>
      <c r="Q51" s="2"/>
      <c r="R51" s="34"/>
      <c r="T51" s="107" t="s">
        <v>104</v>
      </c>
      <c r="U51" s="105" t="s">
        <v>678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46.854700000000001</v>
      </c>
      <c r="Q52" s="2"/>
      <c r="R52" s="34"/>
      <c r="T52" s="107" t="s">
        <v>105</v>
      </c>
      <c r="U52" s="105" t="s">
        <v>568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46.399800000000006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45.944900000000004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45.49</v>
      </c>
      <c r="Q55" s="2"/>
      <c r="R55" s="34"/>
      <c r="T55" s="107" t="s">
        <v>107</v>
      </c>
      <c r="U55" s="105" t="s">
        <v>679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45.0351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44.580199999999998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44.125300000000003</v>
      </c>
      <c r="Q58" s="2"/>
      <c r="R58" s="34"/>
      <c r="T58" s="107" t="s">
        <v>108</v>
      </c>
      <c r="U58" s="105" t="s">
        <v>593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43.670400000000001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43.215499999999999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42.760599999999997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42.305700000000002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41.850800000000007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41.395900000000005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40.941000000000003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109.75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109.75</v>
      </c>
      <c r="R4" s="516">
        <v>-8.0000000000000004E-4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2" t="s">
        <v>78</v>
      </c>
      <c r="P46" s="702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120.72500000000001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119.62750000000001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118.53</v>
      </c>
      <c r="Q49" s="34"/>
      <c r="R49"/>
      <c r="T49" s="86" t="s">
        <v>103</v>
      </c>
      <c r="U49" s="93" t="s">
        <v>680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117.4325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116.33500000000001</v>
      </c>
      <c r="Q51" s="82"/>
      <c r="R51"/>
      <c r="T51" s="86" t="s">
        <v>104</v>
      </c>
      <c r="U51" s="129" t="s">
        <v>681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115.23750000000001</v>
      </c>
      <c r="Q52" s="82"/>
      <c r="R52"/>
      <c r="T52" s="86" t="s">
        <v>105</v>
      </c>
      <c r="U52" s="129" t="s">
        <v>542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114.14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113.0425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111.94500000000001</v>
      </c>
      <c r="Q55" s="82"/>
      <c r="R55"/>
      <c r="T55" s="86" t="s">
        <v>107</v>
      </c>
      <c r="U55" s="129" t="s">
        <v>682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110.8475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109.75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108.6525</v>
      </c>
      <c r="Q58" s="82"/>
      <c r="R58"/>
      <c r="T58" s="86" t="s">
        <v>108</v>
      </c>
      <c r="U58" s="129" t="s">
        <v>594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107.55499999999999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106.4575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105.36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104.26249999999999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103.16499999999999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102.06750000000001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100.97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99.872500000000002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98.775000000000006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51.13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51.13</v>
      </c>
      <c r="R4" s="517">
        <v>-1.2699999999999999E-2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56.243000000000009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55.731700000000004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55.220400000000005</v>
      </c>
      <c r="R42" s="34"/>
      <c r="T42" s="86" t="s">
        <v>99</v>
      </c>
      <c r="U42" s="129" t="s">
        <v>683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54.709100000000007</v>
      </c>
      <c r="R43" s="82"/>
      <c r="T43" s="86" t="s">
        <v>100</v>
      </c>
      <c r="U43" s="129" t="s">
        <v>684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54.197800000000008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53.686500000000002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53.175200000000004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52.663900000000005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52.152600000000007</v>
      </c>
      <c r="R48" s="82"/>
      <c r="T48" s="86" t="s">
        <v>104</v>
      </c>
      <c r="U48" s="129" t="s">
        <v>685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51.641300000000001</v>
      </c>
      <c r="R49" s="82"/>
      <c r="T49" s="86" t="s">
        <v>105</v>
      </c>
      <c r="U49" s="129" t="s">
        <v>595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51.13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50.618700000000004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50.107399999999998</v>
      </c>
      <c r="R52" s="82"/>
      <c r="T52" s="86" t="s">
        <v>107</v>
      </c>
      <c r="U52" s="129" t="s">
        <v>686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49.5961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49.084800000000001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48.573500000000003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48.062199999999997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47.550900000000006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47.039600000000007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46.528300000000002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46.017000000000003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243.41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243.41</v>
      </c>
      <c r="R4" s="498">
        <v>-1.5E-3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551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267.75100000000003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265.31690000000003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262.88280000000003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260.44870000000003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258.01460000000003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255.5805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253.1464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250.7123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248.2782</v>
      </c>
      <c r="R48" s="82"/>
      <c r="T48" s="86" t="s">
        <v>104</v>
      </c>
      <c r="U48" s="129" t="s">
        <v>687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245.8441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243.41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240.9759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238.54179999999999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236.10769999999999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233.67359999999999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231.23949999999999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228.80539999999999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226.37130000000002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223.93720000000002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221.50310000000002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219.06899999999999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107.01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107.01</v>
      </c>
      <c r="R4" s="498">
        <v>-3.5999999999999997E-2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117.71100000000001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116.64090000000002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115.57080000000002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114.50070000000001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113.43060000000001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112.36050000000002</v>
      </c>
      <c r="R42" s="82"/>
      <c r="T42" s="86" t="s">
        <v>99</v>
      </c>
      <c r="U42" s="129" t="s">
        <v>688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111.29040000000001</v>
      </c>
      <c r="R43" s="82"/>
      <c r="T43" s="86" t="s">
        <v>100</v>
      </c>
      <c r="U43" s="129" t="s">
        <v>689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110.22030000000001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109.15020000000001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108.0801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107.01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105.93990000000001</v>
      </c>
      <c r="R48" s="82"/>
      <c r="T48" s="86" t="s">
        <v>104</v>
      </c>
      <c r="U48" s="129" t="s">
        <v>690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104.8698</v>
      </c>
      <c r="R49" s="82"/>
      <c r="T49" s="86" t="s">
        <v>105</v>
      </c>
      <c r="U49" s="129" t="s">
        <v>691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103.7997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102.7296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101.65949999999999</v>
      </c>
      <c r="R52" s="82"/>
      <c r="T52" s="86" t="s">
        <v>107</v>
      </c>
      <c r="U52" s="129" t="s">
        <v>692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100.5894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99.519300000000015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98.449200000000005</v>
      </c>
      <c r="R55" s="82"/>
      <c r="T55" s="86" t="s">
        <v>108</v>
      </c>
      <c r="U55" s="129" t="s">
        <v>580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97.379100000000008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96.309000000000012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79.209999999999994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79.209999999999994</v>
      </c>
      <c r="R4" s="498">
        <v>-2.3E-3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87.131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86.338899999999995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85.546800000000005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84.7547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83.962599999999995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83.17049999999999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82.378399999999999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81.586299999999994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80.794199999999989</v>
      </c>
      <c r="Q51" s="2"/>
      <c r="T51" s="107" t="s">
        <v>104</v>
      </c>
      <c r="U51" s="105" t="s">
        <v>693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80.002099999999999</v>
      </c>
      <c r="Q52" s="2"/>
      <c r="T52" s="107" t="s">
        <v>105</v>
      </c>
      <c r="U52" s="105" t="s">
        <v>694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79.209999999999994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78.417899999999989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77.625799999999998</v>
      </c>
      <c r="T55" s="107" t="s">
        <v>107</v>
      </c>
      <c r="U55" s="105" t="s">
        <v>695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76.833699999999993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76.041599999999988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75.249499999999998</v>
      </c>
      <c r="T58" s="107" t="s">
        <v>108</v>
      </c>
      <c r="U58" s="105" t="s">
        <v>562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74.457399999999993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73.665300000000002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72.873199999999997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72.081099999999992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71.289000000000001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>
        <v>42888</v>
      </c>
      <c r="M2" s="3">
        <v>45.6</v>
      </c>
      <c r="O2" s="11" t="s">
        <v>57</v>
      </c>
      <c r="Q2">
        <f>C18-H18</f>
        <v>200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53.87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53.8</v>
      </c>
      <c r="R4" s="498">
        <v>2.3599999999999999E-2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97">
        <v>42886</v>
      </c>
      <c r="C5" s="4">
        <v>80</v>
      </c>
      <c r="D5" s="3">
        <v>50.88</v>
      </c>
      <c r="E5" s="3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10760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10774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1190.880000000001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-14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-1.2994245405606088E-3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40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0" si="15">C38*(E38-D38)</f>
        <v>-249.99600000000015</v>
      </c>
      <c r="G38" s="40">
        <f t="shared" ref="G38:G40" si="16">D38*C38</f>
        <v>6749.1959999999999</v>
      </c>
      <c r="H38" s="229">
        <f t="shared" ref="H38:H40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2" t="s">
        <v>78</v>
      </c>
      <c r="Q39" s="702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59.18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58.642000000000003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58.103999999999999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57.566000000000003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57.027999999999999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56.49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55.951999999999998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55.414000000000001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54.875999999999998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54.338000000000001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53.8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53.261999999999993</v>
      </c>
      <c r="R51" s="82"/>
      <c r="T51" s="86" t="s">
        <v>104</v>
      </c>
      <c r="U51" s="87" t="s">
        <v>696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52.723999999999997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52.185999999999993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51.647999999999996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51.109999999999992</v>
      </c>
      <c r="R55" s="82"/>
      <c r="T55" s="86" t="s">
        <v>107</v>
      </c>
      <c r="U55" s="87" t="s">
        <v>697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50.571999999999996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50.033999999999999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49.496000000000002</v>
      </c>
      <c r="R58" s="82"/>
      <c r="T58" s="86" t="s">
        <v>108</v>
      </c>
      <c r="U58" s="87" t="s">
        <v>596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48.957999999999998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48.42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33.01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33.01</v>
      </c>
      <c r="R4" s="498">
        <v>-1.46E-2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36.311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35.980899999999998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35.650799999999997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35.320700000000002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34.990600000000001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34.660499999999999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34.330399999999997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34.000299999999996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33.670200000000001</v>
      </c>
      <c r="R48" s="82"/>
      <c r="T48" s="86" t="s">
        <v>104</v>
      </c>
      <c r="U48" s="87" t="s">
        <v>698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33.3401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33.01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32.679899999999996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32.349799999999995</v>
      </c>
      <c r="R52" s="82"/>
      <c r="T52" s="86" t="s">
        <v>107</v>
      </c>
      <c r="U52" s="87" t="s">
        <v>699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32.0197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31.689599999999999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31.359499999999997</v>
      </c>
      <c r="R55" s="82"/>
      <c r="T55" s="86" t="s">
        <v>108</v>
      </c>
      <c r="U55" s="87" t="s">
        <v>552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31.029399999999995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30.699300000000001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30.369199999999999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30.039099999999998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29.709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0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29.892942857142859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27.25</v>
      </c>
      <c r="R4" s="519">
        <v>1.7899999999999999E-2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9537.5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10462.530000000001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2385.4399999999932</v>
      </c>
      <c r="R7">
        <v>250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0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-925.03000000000065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-8.8413605504595982E-2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1">
        <v>42888</v>
      </c>
      <c r="C10" s="4">
        <v>100</v>
      </c>
      <c r="D10" s="3">
        <v>26.2</v>
      </c>
      <c r="E10" s="3">
        <v>0</v>
      </c>
      <c r="F10" s="3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750</v>
      </c>
      <c r="D18" s="18"/>
      <c r="E18" s="18"/>
      <c r="F18" s="18">
        <f>SUM(F2:F14)</f>
        <v>21905.29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545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756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757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7">C42*(E42-D42)</f>
        <v>-1085</v>
      </c>
      <c r="G42" s="40">
        <f t="shared" ref="G42" si="38">D42*C42</f>
        <v>7842.5</v>
      </c>
      <c r="H42" s="229">
        <f t="shared" ref="H42" si="39">(E42-D42)/D42</f>
        <v>-0.13834874083519286</v>
      </c>
      <c r="I42" s="40" t="s">
        <v>761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2" t="s">
        <v>78</v>
      </c>
      <c r="P53" s="702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29.975000000000001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40">O55*$Q$4</f>
        <v>29.702500000000001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40"/>
        <v>29.430000000000003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40"/>
        <v>29.157500000000002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41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42">H58*I58-J58</f>
        <v>774.28</v>
      </c>
      <c r="L58" s="264">
        <v>42613</v>
      </c>
      <c r="M58" s="260">
        <v>90</v>
      </c>
      <c r="O58" s="82">
        <v>1.06</v>
      </c>
      <c r="P58" s="82">
        <f t="shared" si="40"/>
        <v>28.885000000000002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41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42"/>
        <v>1605.42</v>
      </c>
      <c r="L59" s="264">
        <v>42704</v>
      </c>
      <c r="M59" s="260">
        <v>102</v>
      </c>
      <c r="O59" s="82">
        <v>1.05</v>
      </c>
      <c r="P59" s="82">
        <f t="shared" si="40"/>
        <v>28.612500000000001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41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42"/>
        <v>704.38</v>
      </c>
      <c r="L60" s="259"/>
      <c r="M60" s="259"/>
      <c r="O60" s="82">
        <v>1.04</v>
      </c>
      <c r="P60" s="82">
        <f t="shared" si="40"/>
        <v>28.34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41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42"/>
        <v>1051.18</v>
      </c>
      <c r="L61" s="259"/>
      <c r="M61" s="259"/>
      <c r="O61" s="82">
        <v>1.03</v>
      </c>
      <c r="P61" s="82">
        <f t="shared" si="40"/>
        <v>28.067499999999999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41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42"/>
        <v>2281.9499999999998</v>
      </c>
      <c r="L62" s="259"/>
      <c r="M62" s="259"/>
      <c r="O62" s="82">
        <v>1.02</v>
      </c>
      <c r="P62" s="82">
        <f t="shared" si="40"/>
        <v>27.795000000000002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41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42"/>
        <v>1483.1699999999998</v>
      </c>
      <c r="L63" s="259"/>
      <c r="M63" s="259"/>
      <c r="O63" s="82">
        <v>1.01</v>
      </c>
      <c r="P63" s="82">
        <f t="shared" si="40"/>
        <v>27.522500000000001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41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42"/>
        <v>991.18000000000006</v>
      </c>
      <c r="L64" s="259"/>
      <c r="M64" s="259"/>
      <c r="O64" s="82">
        <v>1</v>
      </c>
      <c r="P64" s="82">
        <f t="shared" si="40"/>
        <v>27.25</v>
      </c>
      <c r="Q64" s="2"/>
      <c r="T64" s="92" t="s">
        <v>104</v>
      </c>
      <c r="U64" s="129" t="s">
        <v>700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41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40"/>
        <v>26.977499999999999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41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40"/>
        <v>26.704999999999998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41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40"/>
        <v>26.432500000000001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40"/>
        <v>26.16</v>
      </c>
      <c r="T68" s="92" t="s">
        <v>107</v>
      </c>
      <c r="U68" s="129" t="s">
        <v>701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41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40"/>
        <v>25.887499999999999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40"/>
        <v>25.614999999999998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40"/>
        <v>25.342500000000001</v>
      </c>
      <c r="T71" s="92" t="s">
        <v>108</v>
      </c>
      <c r="U71" s="129" t="s">
        <v>597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40"/>
        <v>25.07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40"/>
        <v>24.797499999999999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40"/>
        <v>24.525000000000002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545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3">C93*(E93-D93)</f>
        <v>17.999999999999972</v>
      </c>
      <c r="G93" s="378">
        <f t="shared" ref="G93:G154" si="44">D93*C93</f>
        <v>2525</v>
      </c>
      <c r="H93" s="379">
        <f t="shared" ref="H93:H154" si="45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3"/>
        <v>-176.99999999999994</v>
      </c>
      <c r="G94" s="378">
        <f t="shared" si="44"/>
        <v>2525</v>
      </c>
      <c r="H94" s="379">
        <f t="shared" si="45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3"/>
        <v>-119.00000000000013</v>
      </c>
      <c r="G95" s="378">
        <f t="shared" si="44"/>
        <v>2525</v>
      </c>
      <c r="H95" s="379">
        <f t="shared" si="45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3"/>
        <v>-171.00000000000009</v>
      </c>
      <c r="G96" s="378">
        <f t="shared" si="44"/>
        <v>2525</v>
      </c>
      <c r="H96" s="379">
        <f t="shared" si="45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3"/>
        <v>-150</v>
      </c>
      <c r="G97" s="378">
        <f t="shared" si="44"/>
        <v>2525</v>
      </c>
      <c r="H97" s="379">
        <f t="shared" si="45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3"/>
        <v>-39.000000000000057</v>
      </c>
      <c r="G98" s="378">
        <f t="shared" si="44"/>
        <v>2525</v>
      </c>
      <c r="H98" s="379">
        <f t="shared" si="45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3"/>
        <v>-57.999999999999829</v>
      </c>
      <c r="G99" s="378">
        <f t="shared" si="44"/>
        <v>2525</v>
      </c>
      <c r="H99" s="379">
        <f t="shared" si="45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3"/>
        <v>78.000000000000114</v>
      </c>
      <c r="G100" s="378">
        <f t="shared" si="44"/>
        <v>2525</v>
      </c>
      <c r="H100" s="379">
        <f t="shared" si="45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3"/>
        <v>244.00000000000011</v>
      </c>
      <c r="G101" s="378">
        <f t="shared" si="44"/>
        <v>2525</v>
      </c>
      <c r="H101" s="379">
        <f t="shared" si="45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3"/>
        <v>130.00000000000006</v>
      </c>
      <c r="G102" s="378">
        <f t="shared" si="44"/>
        <v>2525</v>
      </c>
      <c r="H102" s="379">
        <f t="shared" si="45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3"/>
        <v>135.99999999999994</v>
      </c>
      <c r="G103" s="378">
        <f t="shared" si="44"/>
        <v>2525</v>
      </c>
      <c r="H103" s="379">
        <f t="shared" si="45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3"/>
        <v>103.99999999999991</v>
      </c>
      <c r="G104" s="378">
        <f t="shared" si="44"/>
        <v>2525</v>
      </c>
      <c r="H104" s="379">
        <f t="shared" si="45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3"/>
        <v>-7.0000000000000284</v>
      </c>
      <c r="G105" s="378">
        <f t="shared" si="44"/>
        <v>2525</v>
      </c>
      <c r="H105" s="379">
        <f t="shared" si="45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3"/>
        <v>7.9999999999998295</v>
      </c>
      <c r="G106" s="378">
        <f t="shared" si="44"/>
        <v>2525</v>
      </c>
      <c r="H106" s="379">
        <f t="shared" si="45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3"/>
        <v>55.278999999999989</v>
      </c>
      <c r="G107" s="378">
        <f t="shared" si="44"/>
        <v>1750.721</v>
      </c>
      <c r="H107" s="379">
        <f t="shared" si="45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3"/>
        <v>3.8799999999998391</v>
      </c>
      <c r="G108" s="378">
        <f t="shared" si="44"/>
        <v>2464.1200000000003</v>
      </c>
      <c r="H108" s="379">
        <f t="shared" si="45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3"/>
        <v>-15.120000000000289</v>
      </c>
      <c r="G109" s="378">
        <f t="shared" si="44"/>
        <v>2464.1200000000003</v>
      </c>
      <c r="H109" s="379">
        <f t="shared" si="45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3"/>
        <v>-442.62000000000012</v>
      </c>
      <c r="G110" s="378">
        <f t="shared" si="44"/>
        <v>4728.62</v>
      </c>
      <c r="H110" s="379">
        <f t="shared" si="45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3"/>
        <v>-391.61999999999966</v>
      </c>
      <c r="G111" s="378">
        <f t="shared" si="44"/>
        <v>6820.62</v>
      </c>
      <c r="H111" s="379">
        <f t="shared" si="45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3"/>
        <v>-184.61999999999927</v>
      </c>
      <c r="G112" s="378">
        <f t="shared" si="44"/>
        <v>6820.62</v>
      </c>
      <c r="H112" s="379">
        <f t="shared" si="45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3"/>
        <v>-349.61999999999944</v>
      </c>
      <c r="G113" s="378">
        <f t="shared" si="44"/>
        <v>6820.62</v>
      </c>
      <c r="H113" s="379">
        <f t="shared" si="45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3"/>
        <v>120.79599999999957</v>
      </c>
      <c r="G114" s="378">
        <f t="shared" si="44"/>
        <v>5215.2040000000006</v>
      </c>
      <c r="H114" s="379">
        <f t="shared" si="45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3"/>
        <v>151.18000000000009</v>
      </c>
      <c r="G115" s="378">
        <f t="shared" si="44"/>
        <v>4510.82</v>
      </c>
      <c r="H115" s="379">
        <f t="shared" si="45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3"/>
        <v>37.180000000000035</v>
      </c>
      <c r="G116" s="378">
        <f t="shared" si="44"/>
        <v>4510.82</v>
      </c>
      <c r="H116" s="379">
        <f t="shared" si="45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3"/>
        <v>93.180000000000263</v>
      </c>
      <c r="G117" s="378">
        <f t="shared" si="44"/>
        <v>4510.82</v>
      </c>
      <c r="H117" s="379">
        <f t="shared" si="45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3"/>
        <v>227.1800000000006</v>
      </c>
      <c r="G118" s="378">
        <f t="shared" si="44"/>
        <v>4510.82</v>
      </c>
      <c r="H118" s="379">
        <f t="shared" si="45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3"/>
        <v>455.18</v>
      </c>
      <c r="G119" s="378">
        <f t="shared" si="44"/>
        <v>4510.82</v>
      </c>
      <c r="H119" s="379">
        <f t="shared" si="45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3"/>
        <v>297.18000000000018</v>
      </c>
      <c r="G120" s="378">
        <f t="shared" si="44"/>
        <v>4510.82</v>
      </c>
      <c r="H120" s="379">
        <f t="shared" si="45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3"/>
        <v>335.1800000000004</v>
      </c>
      <c r="G121" s="378">
        <f t="shared" si="44"/>
        <v>4510.82</v>
      </c>
      <c r="H121" s="379">
        <f t="shared" si="45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3"/>
        <v>285.1800000000004</v>
      </c>
      <c r="G122" s="378">
        <f t="shared" si="44"/>
        <v>4510.82</v>
      </c>
      <c r="H122" s="379">
        <f t="shared" si="45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3"/>
        <v>485.1800000000004</v>
      </c>
      <c r="G123" s="378">
        <f t="shared" si="44"/>
        <v>4510.82</v>
      </c>
      <c r="H123" s="379">
        <f t="shared" si="45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3"/>
        <v>723.18000000000075</v>
      </c>
      <c r="G124" s="378">
        <f t="shared" si="44"/>
        <v>4510.82</v>
      </c>
      <c r="H124" s="379">
        <f t="shared" si="45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3"/>
        <v>699.18000000000052</v>
      </c>
      <c r="G125" s="378">
        <f t="shared" si="44"/>
        <v>4420.82</v>
      </c>
      <c r="H125" s="379">
        <f t="shared" si="45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3"/>
        <v>767.18000000000052</v>
      </c>
      <c r="G126" s="378">
        <f t="shared" si="44"/>
        <v>4420.82</v>
      </c>
      <c r="H126" s="379">
        <f t="shared" si="45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3"/>
        <v>709.18</v>
      </c>
      <c r="G127" s="378">
        <f t="shared" si="44"/>
        <v>4420.82</v>
      </c>
      <c r="H127" s="379">
        <f t="shared" si="45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3"/>
        <v>686</v>
      </c>
      <c r="G128" s="378">
        <f t="shared" si="44"/>
        <v>4420</v>
      </c>
      <c r="H128" s="379">
        <f t="shared" si="45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3"/>
        <v>783.95199999999988</v>
      </c>
      <c r="G129" s="378">
        <f t="shared" si="44"/>
        <v>3369.6480000000001</v>
      </c>
      <c r="H129" s="379">
        <f t="shared" si="45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3"/>
        <v>630.35199999999975</v>
      </c>
      <c r="G130" s="378">
        <f t="shared" si="44"/>
        <v>3369.6480000000001</v>
      </c>
      <c r="H130" s="379">
        <f t="shared" si="45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3"/>
        <v>711.952</v>
      </c>
      <c r="G131" s="378">
        <f t="shared" si="44"/>
        <v>3369.6480000000001</v>
      </c>
      <c r="H131" s="379">
        <f t="shared" si="45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3"/>
        <v>449.16000000000054</v>
      </c>
      <c r="G132" s="378">
        <f t="shared" si="44"/>
        <v>4352.84</v>
      </c>
      <c r="H132" s="379">
        <f t="shared" si="45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3"/>
        <v>383.1600000000002</v>
      </c>
      <c r="G133" s="378">
        <f t="shared" si="44"/>
        <v>4352.84</v>
      </c>
      <c r="H133" s="379">
        <f t="shared" si="45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3"/>
        <v>307.16000000000037</v>
      </c>
      <c r="G134" s="378">
        <f t="shared" si="44"/>
        <v>4352.84</v>
      </c>
      <c r="H134" s="379">
        <f t="shared" si="45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3"/>
        <v>253.16000000000045</v>
      </c>
      <c r="G135" s="378">
        <f t="shared" si="44"/>
        <v>4352.84</v>
      </c>
      <c r="H135" s="379">
        <f t="shared" si="45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3"/>
        <v>173.16000000000003</v>
      </c>
      <c r="G136" s="378">
        <f t="shared" si="44"/>
        <v>4352.84</v>
      </c>
      <c r="H136" s="379">
        <f t="shared" si="45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3"/>
        <v>211.11000000000041</v>
      </c>
      <c r="G137" s="378">
        <f t="shared" si="44"/>
        <v>6580.8899999999994</v>
      </c>
      <c r="H137" s="379">
        <f t="shared" si="45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3"/>
        <v>229.10000000000039</v>
      </c>
      <c r="G138" s="378">
        <f t="shared" si="44"/>
        <v>4298.8999999999996</v>
      </c>
      <c r="H138" s="379">
        <f t="shared" si="45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3"/>
        <v>491.10000000000014</v>
      </c>
      <c r="G139" s="378">
        <f t="shared" si="44"/>
        <v>4298.8999999999996</v>
      </c>
      <c r="H139" s="379">
        <f t="shared" si="45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3"/>
        <v>572.27799999999979</v>
      </c>
      <c r="G140" s="378">
        <f t="shared" si="44"/>
        <v>2815.7220000000002</v>
      </c>
      <c r="H140" s="379">
        <f t="shared" si="45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3"/>
        <v>566.27999999999975</v>
      </c>
      <c r="G141" s="378">
        <f t="shared" si="44"/>
        <v>4273.72</v>
      </c>
      <c r="H141" s="379">
        <f t="shared" si="45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3"/>
        <v>698.27999999999975</v>
      </c>
      <c r="G142" s="378">
        <f t="shared" si="44"/>
        <v>4273.72</v>
      </c>
      <c r="H142" s="379">
        <f t="shared" si="45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3"/>
        <v>658.27999999999986</v>
      </c>
      <c r="G143" s="378">
        <f t="shared" si="44"/>
        <v>4273.72</v>
      </c>
      <c r="H143" s="379">
        <f t="shared" si="45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3"/>
        <v>516.27999999999975</v>
      </c>
      <c r="G144" s="378">
        <f t="shared" si="44"/>
        <v>4273.72</v>
      </c>
      <c r="H144" s="379">
        <f t="shared" si="45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3"/>
        <v>508.29000000000059</v>
      </c>
      <c r="G145" s="378">
        <f t="shared" si="44"/>
        <v>6529.71</v>
      </c>
      <c r="H145" s="379">
        <f t="shared" si="45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3"/>
        <v>713.99999999999966</v>
      </c>
      <c r="G146" s="378">
        <f t="shared" si="44"/>
        <v>6531</v>
      </c>
      <c r="H146" s="379">
        <f t="shared" si="45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3"/>
        <v>956.25400000000025</v>
      </c>
      <c r="G147" s="378">
        <f t="shared" si="44"/>
        <v>5538.5460000000003</v>
      </c>
      <c r="H147" s="379">
        <f t="shared" si="45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3"/>
        <v>1200.6540000000007</v>
      </c>
      <c r="G148" s="378">
        <f t="shared" si="44"/>
        <v>5538.5460000000003</v>
      </c>
      <c r="H148" s="379">
        <f t="shared" si="45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3"/>
        <v>1052.4540000000006</v>
      </c>
      <c r="G149" s="378">
        <f t="shared" si="44"/>
        <v>5538.5460000000003</v>
      </c>
      <c r="H149" s="379">
        <f t="shared" si="45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3"/>
        <v>698.16000000000042</v>
      </c>
      <c r="G150" s="378">
        <f t="shared" si="44"/>
        <v>6504.84</v>
      </c>
      <c r="H150" s="379">
        <f t="shared" si="45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3"/>
        <v>984.12000000000012</v>
      </c>
      <c r="G151" s="378">
        <f t="shared" si="44"/>
        <v>6482.88</v>
      </c>
      <c r="H151" s="379">
        <f t="shared" si="45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3"/>
        <v>352.68200000000064</v>
      </c>
      <c r="G152" s="378">
        <f t="shared" si="44"/>
        <v>7331.3180000000002</v>
      </c>
      <c r="H152" s="379">
        <f t="shared" si="45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3"/>
        <v>2320.6080000000002</v>
      </c>
      <c r="G153" s="378">
        <f t="shared" si="44"/>
        <v>4531.3919999999998</v>
      </c>
      <c r="H153" s="379">
        <f t="shared" si="45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3"/>
        <v>2541.7799999999997</v>
      </c>
      <c r="G154" s="378">
        <f t="shared" si="44"/>
        <v>3246.2200000000003</v>
      </c>
      <c r="H154" s="379">
        <f t="shared" si="45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6">C157*(E157-D157)</f>
        <v>-57.000000000000028</v>
      </c>
      <c r="G157" s="378">
        <f t="shared" ref="G157:G164" si="47">D157*C157</f>
        <v>5857</v>
      </c>
      <c r="H157" s="379">
        <f t="shared" ref="H157:H164" si="48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6"/>
        <v>26.940000000000097</v>
      </c>
      <c r="G158" s="378">
        <f t="shared" si="47"/>
        <v>2921.06</v>
      </c>
      <c r="H158" s="379">
        <f t="shared" si="48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6"/>
        <v>-91.06000000000023</v>
      </c>
      <c r="G159" s="378">
        <f t="shared" si="47"/>
        <v>5749.06</v>
      </c>
      <c r="H159" s="379">
        <f t="shared" si="48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6"/>
        <v>24.88000000000028</v>
      </c>
      <c r="G160" s="378">
        <f t="shared" si="47"/>
        <v>2851.12</v>
      </c>
      <c r="H160" s="379">
        <f t="shared" si="48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6"/>
        <v>343.88000000000005</v>
      </c>
      <c r="G161" s="378">
        <f t="shared" si="47"/>
        <v>2851.12</v>
      </c>
      <c r="H161" s="379">
        <f t="shared" si="48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6"/>
        <v>452.88000000000005</v>
      </c>
      <c r="G162" s="378">
        <f t="shared" si="47"/>
        <v>2851.12</v>
      </c>
      <c r="H162" s="379">
        <f t="shared" si="48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6"/>
        <v>525.88000000000045</v>
      </c>
      <c r="G163" s="378">
        <f t="shared" si="47"/>
        <v>2851.12</v>
      </c>
      <c r="H163" s="379">
        <f t="shared" si="48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6"/>
        <v>421.87999999999982</v>
      </c>
      <c r="G164" s="378">
        <f t="shared" si="47"/>
        <v>2851.12</v>
      </c>
      <c r="H164" s="379">
        <f t="shared" si="48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2">
    <cfRule type="expression" dxfId="373" priority="3">
      <formula>F37&gt;0</formula>
    </cfRule>
    <cfRule type="expression" dxfId="372" priority="4">
      <formula>F37&lt;0</formula>
    </cfRule>
  </conditionalFormatting>
  <conditionalFormatting sqref="H37:H42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535</v>
      </c>
      <c r="M3" s="3"/>
      <c r="O3" s="11" t="s">
        <v>58</v>
      </c>
      <c r="Q3" s="228">
        <f>IF(Q2=0, Q4, (F18-K18-M18)/Q2)</f>
        <v>56.016153846153848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56.9</v>
      </c>
      <c r="R4" s="519">
        <v>4.1599999999999998E-2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7397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7282.1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114.89999999999964</v>
      </c>
      <c r="R7">
        <v>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114.89999999999964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1.5778415566938059E-2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693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2" t="s">
        <v>78</v>
      </c>
      <c r="P40" s="702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62.59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0">O42*$Q$4</f>
        <v>62.021000000000001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0"/>
        <v>61.452000000000005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0"/>
        <v>60.883000000000003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0"/>
        <v>60.314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0"/>
        <v>59.745000000000005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0"/>
        <v>59.176000000000002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0"/>
        <v>58.606999999999999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0"/>
        <v>58.037999999999997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0"/>
        <v>57.469000000000001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0"/>
        <v>56.9</v>
      </c>
      <c r="Q51" s="2"/>
      <c r="T51" s="92" t="s">
        <v>104</v>
      </c>
      <c r="U51" s="129" t="s">
        <v>702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0"/>
        <v>56.330999999999996</v>
      </c>
      <c r="Q52" s="2"/>
      <c r="T52" s="92" t="s">
        <v>105</v>
      </c>
      <c r="U52" s="129" t="s">
        <v>703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0"/>
        <v>55.762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0"/>
        <v>55.192999999999998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0"/>
        <v>54.623999999999995</v>
      </c>
      <c r="T55" s="92" t="s">
        <v>107</v>
      </c>
      <c r="U55" s="129" t="s">
        <v>704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0"/>
        <v>54.054999999999993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0"/>
        <v>53.485999999999997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0"/>
        <v>52.917000000000002</v>
      </c>
      <c r="T58" s="92" t="s">
        <v>108</v>
      </c>
      <c r="U58" s="129" t="s">
        <v>598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0"/>
        <v>52.347999999999999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0"/>
        <v>51.779000000000003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0"/>
        <v>51.21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7">
      <formula>Q7&gt;0</formula>
    </cfRule>
    <cfRule type="expression" dxfId="368" priority="28">
      <formula>Q7&lt;0</formula>
    </cfRule>
  </conditionalFormatting>
  <conditionalFormatting sqref="Q8">
    <cfRule type="expression" dxfId="367" priority="25">
      <formula>Q8&gt;0</formula>
    </cfRule>
    <cfRule type="expression" dxfId="366" priority="26">
      <formula>Q8&lt;0</formula>
    </cfRule>
  </conditionalFormatting>
  <conditionalFormatting sqref="F24:F37">
    <cfRule type="expression" dxfId="365" priority="9">
      <formula>F24&gt;0</formula>
    </cfRule>
    <cfRule type="expression" dxfId="364" priority="10">
      <formula>F24&lt;0</formula>
    </cfRule>
  </conditionalFormatting>
  <conditionalFormatting sqref="H39 H41 H43 H45 H47 H24:H37">
    <cfRule type="expression" dxfId="363" priority="7">
      <formula>H24&gt;0</formula>
    </cfRule>
    <cfRule type="expression" dxfId="362" priority="8">
      <formula>H24&lt;0</formula>
    </cfRule>
  </conditionalFormatting>
  <conditionalFormatting sqref="J29">
    <cfRule type="expression" dxfId="361" priority="5">
      <formula>J29&gt;0</formula>
    </cfRule>
    <cfRule type="expression" dxfId="360" priority="6">
      <formula>J29&lt;0</formula>
    </cfRule>
  </conditionalFormatting>
  <conditionalFormatting sqref="J30:J35">
    <cfRule type="expression" dxfId="359" priority="3">
      <formula>J30&gt;0</formula>
    </cfRule>
    <cfRule type="expression" dxfId="358" priority="4">
      <formula>J30&lt;0</formula>
    </cfRule>
  </conditionalFormatting>
  <conditionalFormatting sqref="J36:J37">
    <cfRule type="expression" dxfId="357" priority="1">
      <formula>J36&gt;0</formula>
    </cfRule>
    <cfRule type="expression" dxfId="356" priority="2">
      <formula>J36&lt;0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53.24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53.24</v>
      </c>
      <c r="R4" s="498">
        <v>4.0000000000000001E-3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58.564000000000007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58.031600000000005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57.499200000000009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56.966800000000006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56.434400000000004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55.902000000000001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55.369600000000005</v>
      </c>
      <c r="Q49" s="82"/>
      <c r="R49" s="34"/>
      <c r="T49" s="92" t="s">
        <v>103</v>
      </c>
      <c r="U49" s="87" t="s">
        <v>599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54.837200000000003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54.3048</v>
      </c>
      <c r="Q51" s="82"/>
      <c r="R51" s="34"/>
      <c r="T51" s="92" t="s">
        <v>104</v>
      </c>
      <c r="U51" s="87" t="s">
        <v>705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53.772400000000005</v>
      </c>
      <c r="Q52" s="82"/>
      <c r="R52" s="34"/>
      <c r="T52" s="92" t="s">
        <v>105</v>
      </c>
      <c r="U52" s="87" t="s">
        <v>571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53.24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52.707599999999999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52.175200000000004</v>
      </c>
      <c r="Q55" s="82"/>
      <c r="T55" s="92" t="s">
        <v>107</v>
      </c>
      <c r="U55" s="87" t="s">
        <v>706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51.642800000000001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51.110399999999998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50.578000000000003</v>
      </c>
      <c r="Q58" s="82"/>
      <c r="T58" s="92" t="s">
        <v>108</v>
      </c>
      <c r="U58" s="87" t="s">
        <v>600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50.0456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49.513200000000005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48.980800000000002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48.448400000000007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47.916000000000004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35.700000000000003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35.700000000000003</v>
      </c>
      <c r="R4" s="498">
        <v>1.7399999999999999E-2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39.270000000000003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38.913000000000004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38.556000000000004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38.199000000000005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37.842000000000006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37.485000000000007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37.128000000000007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36.771000000000001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36.414000000000001</v>
      </c>
      <c r="Q51" s="82"/>
      <c r="R51" s="34"/>
      <c r="T51" s="92" t="s">
        <v>104</v>
      </c>
      <c r="U51" s="87" t="s">
        <v>707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36.057000000000002</v>
      </c>
      <c r="Q52" s="82"/>
      <c r="R52" s="34"/>
      <c r="T52" s="92" t="s">
        <v>105</v>
      </c>
      <c r="U52" s="87" t="s">
        <v>540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35.700000000000003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35.343000000000004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34.986000000000004</v>
      </c>
      <c r="Q55" s="82"/>
      <c r="R55" s="34"/>
      <c r="T55" s="92" t="s">
        <v>107</v>
      </c>
      <c r="U55" s="87" t="s">
        <v>708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34.629000000000005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34.271999999999998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33.914999999999999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33.558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33.201000000000008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32.844000000000001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32.487000000000002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32.130000000000003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87.37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87.37</v>
      </c>
      <c r="R4" s="498">
        <v>9.4000000000000004E-3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2" t="s">
        <v>78</v>
      </c>
      <c r="P35" s="702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96.107000000000014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95.233300000000014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94.359600000000015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93.485900000000015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92.612200000000016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91.738500000000002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90.864800000000002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89.991100000000003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89.117400000000004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88.243700000000004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87.37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86.496300000000005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85.622600000000006</v>
      </c>
      <c r="Q48" s="2"/>
      <c r="T48" s="112" t="s">
        <v>104</v>
      </c>
      <c r="U48" s="105" t="s">
        <v>709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84.748900000000006</v>
      </c>
      <c r="T49" s="112" t="s">
        <v>105</v>
      </c>
      <c r="U49" s="105" t="s">
        <v>553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83.875200000000007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83.001500000000007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82.127799999999993</v>
      </c>
      <c r="T52" s="112" t="s">
        <v>107</v>
      </c>
      <c r="U52" s="105" t="s">
        <v>710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81.254100000000008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80.380400000000009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79.506700000000009</v>
      </c>
      <c r="T55" s="112" t="s">
        <v>108</v>
      </c>
      <c r="U55" s="105" t="s">
        <v>601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78.63300000000001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118.92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118.92</v>
      </c>
      <c r="R4" s="498">
        <v>-1.2500000000000001E-2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130.81200000000001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129.62280000000001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128.43360000000001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127.24440000000001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126.05520000000001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124.86600000000001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123.6768</v>
      </c>
      <c r="Q49" s="2"/>
      <c r="R49" s="34"/>
      <c r="T49" s="10" t="s">
        <v>103</v>
      </c>
      <c r="U49" s="87" t="s">
        <v>680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122.4876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121.2984</v>
      </c>
      <c r="Q51" s="2"/>
      <c r="R51" s="34"/>
      <c r="T51" s="10" t="s">
        <v>104</v>
      </c>
      <c r="U51" s="87" t="s">
        <v>681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120.1092</v>
      </c>
      <c r="Q52" s="2"/>
      <c r="R52" s="34"/>
      <c r="T52" s="10" t="s">
        <v>105</v>
      </c>
      <c r="U52" s="87" t="s">
        <v>542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118.92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117.7308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116.5416</v>
      </c>
      <c r="Q55" s="2"/>
      <c r="R55" s="34"/>
      <c r="T55" s="10" t="s">
        <v>107</v>
      </c>
      <c r="U55" s="87" t="s">
        <v>682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115.3524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114.1632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112.97399999999999</v>
      </c>
      <c r="T58" s="10" t="s">
        <v>108</v>
      </c>
      <c r="U58" s="87" t="s">
        <v>594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111.78479999999999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110.5956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109.4064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108.21720000000001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107.02800000000001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243.34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243.34</v>
      </c>
      <c r="R4" s="498">
        <v>-4.5499999999999999E-2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2" t="s">
        <v>78</v>
      </c>
      <c r="P41" s="702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267.67400000000004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265.24060000000003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262.80720000000002</v>
      </c>
      <c r="Q44" s="2"/>
      <c r="T44" s="134" t="s">
        <v>99</v>
      </c>
      <c r="U44" s="87" t="s">
        <v>711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260.37380000000002</v>
      </c>
      <c r="Q45" s="2"/>
      <c r="T45" s="134" t="s">
        <v>100</v>
      </c>
      <c r="U45" s="87" t="s">
        <v>712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257.94040000000001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255.50700000000001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253.0736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250.64020000000002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248.20680000000002</v>
      </c>
      <c r="Q50" s="2"/>
      <c r="T50" s="134" t="s">
        <v>104</v>
      </c>
      <c r="U50" s="87" t="s">
        <v>713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245.77340000000001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243.34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240.9066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238.47319999999999</v>
      </c>
      <c r="Q54" s="2"/>
      <c r="T54" s="134" t="s">
        <v>107</v>
      </c>
      <c r="U54" s="87" t="s">
        <v>714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236.03979999999999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233.60640000000001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231.173</v>
      </c>
      <c r="T57" s="134" t="s">
        <v>108</v>
      </c>
      <c r="U57" s="87" t="s">
        <v>602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228.7396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226.30620000000002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223.87280000000001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221.43940000000001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219.006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78.83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78.83</v>
      </c>
      <c r="R4" s="498">
        <v>-2.1000000000000001E-2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2" t="s">
        <v>78</v>
      </c>
      <c r="P40" s="702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86.713000000000008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85.924700000000001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85.136400000000009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84.348100000000002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83.559799999999996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82.771500000000003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81.983199999999997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81.194900000000004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80.406599999999997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79.618300000000005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78.83</v>
      </c>
      <c r="Q51" s="2"/>
      <c r="T51" s="92" t="s">
        <v>104</v>
      </c>
      <c r="U51" s="87" t="s">
        <v>749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78.041699999999992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77.253399999999999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76.465099999999993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75.6768</v>
      </c>
      <c r="T55" s="92" t="s">
        <v>107</v>
      </c>
      <c r="U55" s="87" t="s">
        <v>750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74.888499999999993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74.100200000000001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73.311900000000009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72.523600000000002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71.735299999999995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70.947000000000003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75.2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75.2</v>
      </c>
      <c r="R4" s="518">
        <v>9.7999999999999997E-3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82.720000000000013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81.968000000000004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81.216000000000008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80.464000000000013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79.712000000000003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78.960000000000008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78.208000000000013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77.456000000000003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76.704000000000008</v>
      </c>
      <c r="Q49" s="2"/>
      <c r="T49" s="92" t="s">
        <v>103</v>
      </c>
      <c r="U49" s="87" t="s">
        <v>715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75.951999999999998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75.2</v>
      </c>
      <c r="Q51" s="2"/>
      <c r="T51" s="92" t="s">
        <v>104</v>
      </c>
      <c r="U51" s="87" t="s">
        <v>716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74.448000000000008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73.695999999999998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72.944000000000003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72.191999999999993</v>
      </c>
      <c r="T55" s="92" t="s">
        <v>107</v>
      </c>
      <c r="U55" s="87" t="s">
        <v>717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71.44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70.688000000000002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69.936000000000007</v>
      </c>
      <c r="T58" s="92" t="s">
        <v>108</v>
      </c>
      <c r="U58" s="87" t="s">
        <v>603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69.184000000000012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68.432000000000002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67.680000000000007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53.01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53.01</v>
      </c>
      <c r="R4" s="520">
        <v>3.2000000000000002E-3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2" t="s">
        <v>78</v>
      </c>
      <c r="P42" s="702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58.311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57.780900000000003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57.250799999999998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56.720700000000001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56.190600000000003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55.660499999999999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55.130400000000002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54.600299999999997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54.0702</v>
      </c>
      <c r="Q51" s="2"/>
      <c r="T51" s="92" t="s">
        <v>104</v>
      </c>
      <c r="U51" s="87" t="s">
        <v>718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53.540099999999995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53.01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52.479900000000001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51.949799999999996</v>
      </c>
      <c r="T55" s="92" t="s">
        <v>107</v>
      </c>
      <c r="U55" s="87" t="s">
        <v>641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51.419699999999999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50.889599999999994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50.359499999999997</v>
      </c>
      <c r="T58" s="92" t="s">
        <v>108</v>
      </c>
      <c r="U58" s="87" t="s">
        <v>604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49.829399999999993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49.299300000000002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48.769199999999998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48.239100000000001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47.708999999999996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160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30.670562499999999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7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30.22</v>
      </c>
      <c r="R4" s="498">
        <v>2.3400000000000001E-2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97">
        <v>42873</v>
      </c>
      <c r="C5" s="4">
        <v>80</v>
      </c>
      <c r="D5" s="3">
        <v>29.68</v>
      </c>
      <c r="E5" s="3">
        <v>0</v>
      </c>
      <c r="F5" s="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4835.2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4907.29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-72.090000000000146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-72.090000000000146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-1.4690389196481184E-2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33.242000000000004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32.939799999999998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32.637599999999999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32.3354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32.033200000000001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31.731000000000002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31.428799999999999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31.1266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30.824400000000001</v>
      </c>
      <c r="Q51" s="82"/>
      <c r="R51" s="34"/>
      <c r="T51" s="92" t="s">
        <v>104</v>
      </c>
      <c r="U51" s="87" t="s">
        <v>719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30.522199999999998</v>
      </c>
      <c r="Q52" s="82"/>
      <c r="R52" s="34"/>
      <c r="T52" s="92" t="s">
        <v>105</v>
      </c>
      <c r="U52" s="87" t="s">
        <v>543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30.22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29.9178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29.615599999999997</v>
      </c>
      <c r="Q55" s="82"/>
      <c r="T55" s="92" t="s">
        <v>107</v>
      </c>
      <c r="U55" s="87" t="s">
        <v>720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29.313399999999998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29.011199999999999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28.708999999999996</v>
      </c>
      <c r="Q58" s="82"/>
      <c r="T58" s="92" t="s">
        <v>108</v>
      </c>
      <c r="U58" s="87" t="s">
        <v>605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28.406799999999997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28.104600000000001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27.802399999999999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27.5002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27.198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105.62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105.62</v>
      </c>
      <c r="R4" s="498">
        <v>1.2500000000000001E-2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2" t="s">
        <v>78</v>
      </c>
      <c r="P40" s="702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116.18200000000002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115.12580000000001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114.06960000000001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113.01340000000002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111.95720000000001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110.90100000000001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109.84480000000001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108.7886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107.73240000000001</v>
      </c>
      <c r="Q49" s="2"/>
      <c r="T49" s="92" t="s">
        <v>103</v>
      </c>
      <c r="U49" s="87" t="s">
        <v>558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106.67620000000001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105.62</v>
      </c>
      <c r="Q51" s="2"/>
      <c r="T51" s="92" t="s">
        <v>104</v>
      </c>
      <c r="U51" s="87" t="s">
        <v>721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104.5638</v>
      </c>
      <c r="Q52" s="2"/>
      <c r="T52" s="92" t="s">
        <v>105</v>
      </c>
      <c r="U52" s="87" t="s">
        <v>722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103.5076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102.45140000000001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101.3952</v>
      </c>
      <c r="T55" s="92" t="s">
        <v>107</v>
      </c>
      <c r="U55" s="87" t="s">
        <v>723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100.339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99.282799999999995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98.226600000000005</v>
      </c>
      <c r="T58" s="92" t="s">
        <v>108</v>
      </c>
      <c r="U58" s="87" t="s">
        <v>581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97.170400000000015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96.114200000000011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95.058000000000007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2.6636025000000001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754</v>
      </c>
      <c r="O4" s="11" t="s">
        <v>66</v>
      </c>
      <c r="Q4" s="199">
        <v>1.23</v>
      </c>
      <c r="R4" s="498">
        <v>4.1000000000000003E-3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4920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10654.41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-5299.48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-5734.41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-0.53821938521232049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497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2" t="s">
        <v>78</v>
      </c>
      <c r="P40" s="702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1.353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1.3407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1.3284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1.3161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1.3038000000000001</v>
      </c>
      <c r="Q45" s="2"/>
      <c r="T45" s="92" t="s">
        <v>99</v>
      </c>
      <c r="U45" s="87" t="s">
        <v>724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1.2915000000000001</v>
      </c>
      <c r="Q46" s="2"/>
      <c r="T46" s="92" t="s">
        <v>100</v>
      </c>
      <c r="U46" s="87" t="s">
        <v>725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1.2792000000000001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1.2668999999999999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1.2545999999999999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1.2423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1.23</v>
      </c>
      <c r="Q51" s="2"/>
      <c r="T51" s="92" t="s">
        <v>104</v>
      </c>
      <c r="U51" s="87" t="s">
        <v>726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1.2177</v>
      </c>
      <c r="Q52" s="2"/>
      <c r="T52" s="92" t="s">
        <v>105</v>
      </c>
      <c r="U52" s="87" t="s">
        <v>563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1.2054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1.1931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1.1807999999999998</v>
      </c>
      <c r="T55" s="92" t="s">
        <v>107</v>
      </c>
      <c r="U55" s="87" t="s">
        <v>727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1.1684999999999999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1.1561999999999999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1.1439000000000001</v>
      </c>
      <c r="T58" s="92" t="s">
        <v>108</v>
      </c>
      <c r="U58" s="87" t="s">
        <v>606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1.1315999999999999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1.1193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1.107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:G72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64.7</v>
      </c>
      <c r="R4" s="498">
        <v>8.9999999999999993E-3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16175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-3365.9900000000052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-3365.9900000000052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-0.17225278760185658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541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2" t="s">
        <v>78</v>
      </c>
      <c r="P42" s="702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71.170000000000016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70.52300000000001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69.876000000000005</v>
      </c>
      <c r="Q45" s="2"/>
      <c r="T45" s="92" t="s">
        <v>99</v>
      </c>
      <c r="U45" s="87" t="s">
        <v>728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69.229000000000013</v>
      </c>
      <c r="Q46" s="2"/>
      <c r="T46" s="92" t="s">
        <v>100</v>
      </c>
      <c r="U46" s="87" t="s">
        <v>729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68.582000000000008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67.935000000000002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67.288000000000011</v>
      </c>
      <c r="Q49" s="2"/>
      <c r="T49" s="92" t="s">
        <v>103</v>
      </c>
      <c r="U49" s="87" t="s">
        <v>607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66.641000000000005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65.994</v>
      </c>
      <c r="Q51" s="2"/>
      <c r="T51" s="92" t="s">
        <v>104</v>
      </c>
      <c r="U51" s="87" t="s">
        <v>730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65.347000000000008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64.7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64.052999999999997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63.405999999999999</v>
      </c>
      <c r="Q55" s="2"/>
      <c r="T55" s="92" t="s">
        <v>107</v>
      </c>
      <c r="U55" s="87" t="s">
        <v>731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62.759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62.112000000000002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61.464999999999996</v>
      </c>
      <c r="T58" s="92" t="s">
        <v>108</v>
      </c>
      <c r="U58" s="87" t="s">
        <v>608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60.817999999999998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60.171000000000006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59.524000000000008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58.877000000000002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58.230000000000004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70.89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70.89</v>
      </c>
      <c r="R4" s="498">
        <v>5.1999999999999998E-3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2" t="s">
        <v>78</v>
      </c>
      <c r="P42" s="702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77.979000000000013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77.270099999999999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76.561199999999999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75.8523</v>
      </c>
      <c r="Q46" s="82"/>
      <c r="T46" s="92" t="s">
        <v>100</v>
      </c>
      <c r="U46" s="87" t="s">
        <v>732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75.1434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74.4345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73.7256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73.0167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72.3078</v>
      </c>
      <c r="Q51" s="82"/>
      <c r="T51" s="92" t="s">
        <v>104</v>
      </c>
      <c r="U51" s="87" t="s">
        <v>733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71.5989</v>
      </c>
      <c r="Q52" s="82"/>
      <c r="T52" s="92" t="s">
        <v>105</v>
      </c>
      <c r="U52" s="87" t="s">
        <v>734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70.89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70.181100000000001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69.472200000000001</v>
      </c>
      <c r="Q55" s="82"/>
      <c r="T55" s="92" t="s">
        <v>107</v>
      </c>
      <c r="U55" s="87" t="s">
        <v>735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68.763300000000001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68.054400000000001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67.345500000000001</v>
      </c>
      <c r="Q58" s="82"/>
      <c r="T58" s="92" t="s">
        <v>108</v>
      </c>
      <c r="U58" s="87" t="s">
        <v>572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66.636600000000001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65.927700000000002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65.218800000000002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64.509900000000002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63.801000000000002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57.09</v>
      </c>
      <c r="R4" s="498">
        <v>-1.9E-3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11418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-311.34000000000106</v>
      </c>
      <c r="R7">
        <v>200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-361.29000000000087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-3.0671627916453441E-2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2" t="s">
        <v>78</v>
      </c>
      <c r="P41" s="702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62.799000000000007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62.228100000000005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61.65720000000001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61.086300000000008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60.515400000000007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59.944500000000005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59.373600000000003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58.802700000000002</v>
      </c>
      <c r="Q49" s="2"/>
      <c r="T49" s="92" t="s">
        <v>121</v>
      </c>
      <c r="U49" s="129" t="s">
        <v>569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58.231800000000007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57.660900000000005</v>
      </c>
      <c r="Q51" s="2"/>
      <c r="T51" s="92" t="s">
        <v>104</v>
      </c>
      <c r="U51" s="129" t="s">
        <v>736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57.09</v>
      </c>
      <c r="Q52" s="2"/>
      <c r="T52" s="92" t="s">
        <v>105</v>
      </c>
      <c r="U52" s="129" t="s">
        <v>737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56.519100000000002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55.9482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55.377300000000005</v>
      </c>
      <c r="T55" s="92" t="s">
        <v>107</v>
      </c>
      <c r="U55" s="129" t="s">
        <v>738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54.806400000000004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54.235500000000002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53.6646</v>
      </c>
      <c r="T58" s="92" t="s">
        <v>108</v>
      </c>
      <c r="U58" s="129" t="s">
        <v>609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53.093700000000005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52.522800000000004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51.951900000000002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51.381000000000007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34.340000000000003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34.340000000000003</v>
      </c>
      <c r="R4" s="498">
        <v>6.7000000000000002E-3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2" t="s">
        <v>78</v>
      </c>
      <c r="P41" s="702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37.774000000000008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37.430600000000005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37.087200000000003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36.743800000000007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36.400400000000005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36.057000000000002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35.713600000000007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35.370200000000004</v>
      </c>
      <c r="Q49" s="2"/>
      <c r="T49" s="10" t="s">
        <v>103</v>
      </c>
      <c r="U49" s="10" t="s">
        <v>573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35.026800000000001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34.683400000000006</v>
      </c>
      <c r="Q51" s="2"/>
      <c r="T51" s="10" t="s">
        <v>104</v>
      </c>
      <c r="U51" s="10" t="s">
        <v>739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34.340000000000003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33.996600000000001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33.653200000000005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33.309800000000003</v>
      </c>
      <c r="T55" s="10" t="s">
        <v>107</v>
      </c>
      <c r="U55" s="10" t="s">
        <v>740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32.9664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32.623000000000005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32.279600000000002</v>
      </c>
      <c r="T58" s="10" t="s">
        <v>108</v>
      </c>
      <c r="U58" s="10" t="s">
        <v>610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31.936200000000007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31.592800000000004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31.249400000000005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30.906000000000002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174.93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174.93</v>
      </c>
      <c r="R4" s="498">
        <v>6.9999999999999999E-4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2" t="s">
        <v>78</v>
      </c>
      <c r="P45" s="702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192.42300000000003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190.67370000000003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188.92440000000002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187.17510000000001</v>
      </c>
      <c r="Q49" s="2"/>
      <c r="T49" s="92" t="s">
        <v>103</v>
      </c>
      <c r="U49" s="431" t="s">
        <v>611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185.42580000000001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183.6765</v>
      </c>
      <c r="Q51" s="2"/>
      <c r="T51" s="92" t="s">
        <v>104</v>
      </c>
      <c r="U51" s="431" t="s">
        <v>741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181.9272</v>
      </c>
      <c r="Q52" s="2"/>
      <c r="T52" s="92" t="s">
        <v>105</v>
      </c>
      <c r="U52" s="431" t="s">
        <v>574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180.17790000000002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178.42860000000002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176.67930000000001</v>
      </c>
      <c r="Q55" s="2"/>
      <c r="T55" s="92" t="s">
        <v>107</v>
      </c>
      <c r="U55" s="431" t="s">
        <v>742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174.93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173.1807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171.4314</v>
      </c>
      <c r="Q58" s="2"/>
      <c r="T58" s="92" t="s">
        <v>108</v>
      </c>
      <c r="U58" s="431" t="s">
        <v>564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169.68209999999999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167.93280000000001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166.18350000000001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164.4342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162.68490000000003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160.93560000000002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159.18630000000002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157.43700000000001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46.25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46.25</v>
      </c>
      <c r="R4" s="498">
        <v>7.6E-3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50.875000000000007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50.412500000000001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49.95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49.487500000000004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49.025000000000006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48.5625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48.1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47.637500000000003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47.175000000000004</v>
      </c>
      <c r="Q51" s="2"/>
      <c r="T51" s="92" t="s">
        <v>104</v>
      </c>
      <c r="U51" s="431" t="s">
        <v>743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46.712499999999999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46.25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45.787500000000001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45.324999999999996</v>
      </c>
      <c r="Q55" s="2"/>
      <c r="T55" s="92" t="s">
        <v>107</v>
      </c>
      <c r="U55" s="431" t="s">
        <v>744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44.862499999999997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44.4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43.9375</v>
      </c>
      <c r="Q58" s="2"/>
      <c r="T58" s="92" t="s">
        <v>108</v>
      </c>
      <c r="U58" s="431" t="s">
        <v>612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43.474999999999994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43.012500000000003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42.550000000000004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42.087499999999999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41.625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120.64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120.64</v>
      </c>
      <c r="R4" s="498">
        <v>5.7999999999999996E-3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2" t="s">
        <v>78</v>
      </c>
      <c r="Q39" s="702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132.70400000000001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131.49760000000001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130.2912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129.0848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127.87840000000001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126.67200000000001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125.46560000000001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124.25920000000001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123.0528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121.8464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120.64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119.4336</v>
      </c>
      <c r="T51" s="92" t="s">
        <v>104</v>
      </c>
      <c r="U51" s="87" t="s">
        <v>745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118.2272</v>
      </c>
      <c r="T52" s="92" t="s">
        <v>105</v>
      </c>
      <c r="U52" s="87" t="s">
        <v>544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117.02079999999999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115.81439999999999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114.60799999999999</v>
      </c>
      <c r="T55" s="92" t="s">
        <v>107</v>
      </c>
      <c r="U55" s="87" t="s">
        <v>746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113.40159999999999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112.1952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110.98880000000001</v>
      </c>
      <c r="T58" s="92" t="s">
        <v>108</v>
      </c>
      <c r="U58" s="87" t="s">
        <v>613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109.78240000000001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108.57600000000001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181.46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181.46</v>
      </c>
      <c r="R4" s="498">
        <v>-1.2999999999999999E-3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582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2" t="s">
        <v>78</v>
      </c>
      <c r="P41" s="702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199.60600000000002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197.79140000000001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195.97680000000003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194.16220000000001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192.34760000000003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190.53300000000002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188.7184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186.90380000000002</v>
      </c>
      <c r="Q49" s="82"/>
      <c r="T49" s="92" t="s">
        <v>103</v>
      </c>
      <c r="U49" s="87" t="s">
        <v>559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185.08920000000001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183.27460000000002</v>
      </c>
      <c r="Q51" s="82"/>
      <c r="T51" s="92" t="s">
        <v>104</v>
      </c>
      <c r="U51" s="87" t="s">
        <v>747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181.46</v>
      </c>
      <c r="Q52" s="82"/>
      <c r="T52" s="92" t="s">
        <v>105</v>
      </c>
      <c r="U52" s="87" t="s">
        <v>554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179.6454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177.83080000000001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176.0162</v>
      </c>
      <c r="Q55" s="82"/>
      <c r="T55" s="92" t="s">
        <v>107</v>
      </c>
      <c r="U55" s="87" t="s">
        <v>748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174.20160000000001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172.387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170.57239999999999</v>
      </c>
      <c r="Q58" s="82"/>
      <c r="T58" s="92" t="s">
        <v>108</v>
      </c>
      <c r="U58" s="87" t="s">
        <v>614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168.7578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166.94320000000002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165.12860000000001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163.31400000000002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109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2017-06-12T02:16:33Z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