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6.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7.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1.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2.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3.xml" ContentType="application/vnd.openxmlformats-officedocument.drawing+xml"/>
  <Override PartName="/xl/queryTables/queryTable33.xml" ContentType="application/vnd.openxmlformats-officedocument.spreadsheetml.queryTable+xml"/>
  <Override PartName="/xl/drawings/drawing34.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5.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6.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queryTables/queryTable52.xml" ContentType="application/vnd.openxmlformats-officedocument.spreadsheetml.queryTab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27"/>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r:id="rId21"/>
    <sheet name="CTVA" sheetId="132" state="hidden"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XRAY" sheetId="103" state="hidden" r:id="rId40"/>
    <sheet name="ATVI" sheetId="127" state="hidden" r:id="rId41"/>
    <sheet name="CRI" sheetId="114" state="hidden" r:id="rId42"/>
    <sheet name="PXD" sheetId="119" state="hidden" r:id="rId43"/>
    <sheet name="SLCA" sheetId="122" state="hidden" r:id="rId44"/>
    <sheet name="XLP" sheetId="104" state="hidden" r:id="rId45"/>
    <sheet name="F" sheetId="54" state="hidden" r:id="rId46"/>
    <sheet name="JNJ" sheetId="68" state="hidden" r:id="rId47"/>
    <sheet name="FRC" sheetId="89" r:id="rId48"/>
    <sheet name="CMCSA" sheetId="99" state="hidden" r:id="rId49"/>
    <sheet name="XEC" sheetId="100" state="hidden" r:id="rId50"/>
    <sheet name="CPN" sheetId="7" state="hidden" r:id="rId51"/>
    <sheet name="DIA" sheetId="91" state="hidden" r:id="rId52"/>
    <sheet name="EW" sheetId="72" state="hidden" r:id="rId53"/>
    <sheet name="TJX" sheetId="79" state="hidden" r:id="rId54"/>
    <sheet name="WBA" sheetId="84" state="hidden" r:id="rId55"/>
    <sheet name="FL" sheetId="98" state="hidden" r:id="rId56"/>
    <sheet name="GILD" sheetId="31" state="hidden" r:id="rId57"/>
    <sheet name="HAS" sheetId="90" state="hidden" r:id="rId58"/>
    <sheet name="GE" sheetId="86" r:id="rId59"/>
    <sheet name="HSIC" sheetId="82" r:id="rId60"/>
    <sheet name="IEMG" sheetId="105" state="hidden" r:id="rId61"/>
    <sheet name="IPGP" sheetId="120" state="hidden" r:id="rId62"/>
    <sheet name="IWM" sheetId="123" state="hidden" r:id="rId63"/>
    <sheet name="KBWY" sheetId="94" r:id="rId64"/>
    <sheet name="KHC" sheetId="96" state="hidden" r:id="rId65"/>
    <sheet name="KR" sheetId="51" r:id="rId66"/>
    <sheet name="MLM" sheetId="97" state="hidden" r:id="rId67"/>
    <sheet name="ICE" sheetId="95" state="hidden" r:id="rId68"/>
    <sheet name="NKE" sheetId="50" state="hidden" r:id="rId69"/>
    <sheet name="KWEB" sheetId="125" state="hidden" r:id="rId70"/>
    <sheet name="MO" sheetId="102" state="hidden" r:id="rId71"/>
    <sheet name="HES" sheetId="10" state="hidden" r:id="rId72"/>
    <sheet name="MOS" sheetId="58" r:id="rId73"/>
    <sheet name="MRO" sheetId="25" r:id="rId74"/>
    <sheet name="MYL" sheetId="56" state="hidden" r:id="rId75"/>
    <sheet name="VGK" sheetId="59" state="hidden" r:id="rId76"/>
    <sheet name="MU" sheetId="17" state="hidden" r:id="rId77"/>
    <sheet name="IP" sheetId="44" state="hidden" r:id="rId78"/>
    <sheet name="INTC" sheetId="13" state="hidden" r:id="rId79"/>
    <sheet name="UNP" sheetId="20" state="hidden" r:id="rId80"/>
    <sheet name="NCLH" sheetId="67" state="hidden" r:id="rId81"/>
    <sheet name="SWKS" sheetId="41" state="hidden" r:id="rId82"/>
    <sheet name="CNI" sheetId="42" state="hidden" r:id="rId83"/>
    <sheet name="CF" sheetId="61" state="hidden" r:id="rId84"/>
    <sheet name="TGT" sheetId="75" state="hidden" r:id="rId85"/>
    <sheet name="NWL" sheetId="46" r:id="rId86"/>
    <sheet name="PDCO" sheetId="88" state="hidden" r:id="rId87"/>
    <sheet name="QQQ" sheetId="101" r:id="rId88"/>
    <sheet name="SPY" sheetId="47"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T" sheetId="93" state="hidden" r:id="rId97"/>
    <sheet name="DIS" sheetId="34" state="hidden" r:id="rId98"/>
    <sheet name="FTR" sheetId="40" state="hidden" r:id="rId99"/>
    <sheet name="STNE" sheetId="133" r:id="rId100"/>
    <sheet name="TEVA" sheetId="74" r:id="rId101"/>
    <sheet name="ULTA" sheetId="81" r:id="rId102"/>
    <sheet name="UVE" sheetId="130" state="hidden" r:id="rId103"/>
    <sheet name="TIF" sheetId="118" state="hidden" r:id="rId104"/>
    <sheet name="TCEHY" sheetId="111" state="hidden" r:id="rId105"/>
    <sheet name="UTX" sheetId="30" state="hidden" r:id="rId106"/>
    <sheet name="UNH" sheetId="26" state="hidden" r:id="rId107"/>
    <sheet name="WFC" sheetId="45" r:id="rId108"/>
    <sheet name="WRK" sheetId="108" state="hidden" r:id="rId109"/>
    <sheet name="XLB" sheetId="110" state="hidden" r:id="rId110"/>
    <sheet name="XOP" sheetId="131" state="hidden"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2">CNI!$W$1:$AC$69</definedName>
    <definedName name="hp?s_CPN_Historical_Prices" localSheetId="50">CPN!$W$1:$AC$68</definedName>
    <definedName name="hp?s_DIS" localSheetId="15">CCEP!#REF!</definedName>
    <definedName name="hp?s_DIS" localSheetId="97">DIS!$W$1:$AC$68</definedName>
    <definedName name="hp?s_DIS" localSheetId="98">FTR!#REF!</definedName>
    <definedName name="hp?s_ew_Historical_Prices" localSheetId="52">EW!$W$1:$AC$68</definedName>
    <definedName name="hp?s_foxa" localSheetId="12">FOXA!$W$1:$AC$69</definedName>
    <definedName name="hp?s_GILD" localSheetId="56">GILD!#REF!</definedName>
    <definedName name="hp?s_GIS" localSheetId="112">GIS!#REF!</definedName>
    <definedName name="hp?s_GM" localSheetId="113">GM!$W$1:$AC$69</definedName>
    <definedName name="hp?s_HES" localSheetId="71">HES!$W$1:$AC$69</definedName>
    <definedName name="hp?s_INTC_Historical_Prices" localSheetId="78">INTC!$W$1:$AC$69</definedName>
    <definedName name="hp?s_IP" localSheetId="77">IP!$W$1:$AC$69</definedName>
    <definedName name="hp?s_KORS" localSheetId="89">CPRI!$W$1:$AC$68</definedName>
    <definedName name="hp?s_MYL" localSheetId="74">MYL!$W$1:$AC$68</definedName>
    <definedName name="hp?s_nclh" localSheetId="80">NCLH!$W$1:$AC$68</definedName>
    <definedName name="hp?s_nke" localSheetId="68">NKE!$W$1:$AC$69</definedName>
    <definedName name="hp?s_NWL" localSheetId="85">NWL!#REF!</definedName>
    <definedName name="hp?s_pinc" localSheetId="11">PINC!$W$1:$AC$68</definedName>
    <definedName name="hp?s_SWKS" localSheetId="81">SWKS!$W$1:$AC$69</definedName>
    <definedName name="hp?s_TKR" localSheetId="115">TKR!$W$1:$AC$69</definedName>
    <definedName name="hp?s_tmo" localSheetId="114">TMO!$W$1:$AC$69</definedName>
    <definedName name="hp?s_ual" localSheetId="93">UAL!$W$1:$AC$68</definedName>
    <definedName name="hp?s_UNH" localSheetId="106">UNH!$W$1:$AC$69</definedName>
    <definedName name="hp?s_UTX" localSheetId="105">UTX!$W$1:$AC$69</definedName>
    <definedName name="hp?s_vgk" localSheetId="75">VGK!$W$1:$AC$69</definedName>
    <definedName name="hp?s_WFC" localSheetId="107">WFC!#REF!</definedName>
    <definedName name="hp?s_WWD" localSheetId="111">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0">#REF!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3">#REF!</definedName>
    <definedName name="PL" localSheetId="48">#REF!</definedName>
    <definedName name="PL" localSheetId="28">#REF!</definedName>
    <definedName name="PL" localSheetId="22">#REF!</definedName>
    <definedName name="PL" localSheetId="41">#REF!</definedName>
    <definedName name="PL" localSheetId="21">#REF!</definedName>
    <definedName name="PL" localSheetId="29">#REF!</definedName>
    <definedName name="PL" localSheetId="35">#REF!</definedName>
    <definedName name="PL" localSheetId="10">#REF!</definedName>
    <definedName name="PL" localSheetId="51">#REF!</definedName>
    <definedName name="PL" localSheetId="36">#REF!</definedName>
    <definedName name="PL" localSheetId="37">#REF!</definedName>
    <definedName name="PL" localSheetId="33">#REF!</definedName>
    <definedName name="PL" localSheetId="38">#REF!</definedName>
    <definedName name="PL" localSheetId="52">#REF!</definedName>
    <definedName name="PL" localSheetId="45">#REF!</definedName>
    <definedName name="PL" localSheetId="30">#REF!</definedName>
    <definedName name="PL" localSheetId="55">#REF!</definedName>
    <definedName name="PL" localSheetId="12">#REF!</definedName>
    <definedName name="PL" localSheetId="47">#REF!</definedName>
    <definedName name="PL" localSheetId="58">#REF!</definedName>
    <definedName name="PL" localSheetId="17">#REF!</definedName>
    <definedName name="PL" localSheetId="57">#REF!</definedName>
    <definedName name="PL" localSheetId="59">#REF!</definedName>
    <definedName name="PL" localSheetId="67">#REF!</definedName>
    <definedName name="PL" localSheetId="60">#REF!</definedName>
    <definedName name="PL" localSheetId="61">#REF!</definedName>
    <definedName name="PL" localSheetId="62">#REF!</definedName>
    <definedName name="PL" localSheetId="46">#REF!</definedName>
    <definedName name="PL" localSheetId="63">#REF!</definedName>
    <definedName name="PL" localSheetId="64">#REF!</definedName>
    <definedName name="PL" localSheetId="65">#REF!</definedName>
    <definedName name="PL" localSheetId="69">#REF!</definedName>
    <definedName name="PL" localSheetId="14">#REF!</definedName>
    <definedName name="PL" localSheetId="66">#REF!</definedName>
    <definedName name="PL" localSheetId="70">#REF!</definedName>
    <definedName name="PL" localSheetId="72">#REF!</definedName>
    <definedName name="PL" localSheetId="74">#REF!</definedName>
    <definedName name="PL" localSheetId="80">NCLH!$Q$7</definedName>
    <definedName name="PL" localSheetId="68">#REF!</definedName>
    <definedName name="PL" localSheetId="6">#REF!</definedName>
    <definedName name="PL" localSheetId="86">#REF!</definedName>
    <definedName name="PL" localSheetId="11">PINC!$Q$7</definedName>
    <definedName name="PL" localSheetId="31">#REF!</definedName>
    <definedName name="PL" localSheetId="42">#REF!</definedName>
    <definedName name="PL" localSheetId="87">#REF!</definedName>
    <definedName name="PL" localSheetId="32">#REF!</definedName>
    <definedName name="PL" localSheetId="43">#REF!</definedName>
    <definedName name="PL" localSheetId="88">SPY!$Q$7</definedName>
    <definedName name="PL" localSheetId="99">#REF!</definedName>
    <definedName name="PL" localSheetId="81">SWKS!$Q$7</definedName>
    <definedName name="PL" localSheetId="96">#REF!</definedName>
    <definedName name="PL" localSheetId="104">#REF!</definedName>
    <definedName name="PL" localSheetId="84">#REF!</definedName>
    <definedName name="PL" localSheetId="103">#REF!</definedName>
    <definedName name="PL" localSheetId="53">#REF!</definedName>
    <definedName name="PL" localSheetId="93">#REF!</definedName>
    <definedName name="PL" localSheetId="101">#REF!</definedName>
    <definedName name="PL" localSheetId="102">#REF!</definedName>
    <definedName name="PL" localSheetId="75">#REF!</definedName>
    <definedName name="PL" localSheetId="54">#REF!</definedName>
    <definedName name="PL" localSheetId="107">WFC!$Q$7</definedName>
    <definedName name="PL" localSheetId="108">#REF!</definedName>
    <definedName name="PL" localSheetId="49">#REF!</definedName>
    <definedName name="PL" localSheetId="109">#REF!</definedName>
    <definedName name="PL" localSheetId="44">#REF!</definedName>
    <definedName name="PL" localSheetId="110">#REF!</definedName>
    <definedName name="PL" localSheetId="39">#REF!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3">CF!$T$56:$U$71</definedName>
    <definedName name="q?s_CNI" localSheetId="82">CNI!$T$43:$U$58</definedName>
    <definedName name="q?s_CPN" localSheetId="50">CPN!$T$43:$U$58</definedName>
    <definedName name="q?s_dg" localSheetId="10">DG!$T$43:$U$58</definedName>
    <definedName name="q?s_DIS" localSheetId="97">DIS!$T$43:$U$58</definedName>
    <definedName name="q?s_ew" localSheetId="52">EW!$T$43:$U$58</definedName>
    <definedName name="q?s_F" localSheetId="45">F!$T$43:$U$58</definedName>
    <definedName name="q?s_foxa" localSheetId="12">FOXA!$T$43:$U$58</definedName>
    <definedName name="q?s_FTR" localSheetId="98">FTR!$T$43:$U$58</definedName>
    <definedName name="q?s_GILD" localSheetId="56">GILD!$T$43:$U$58</definedName>
    <definedName name="q?s_GM" localSheetId="113">GM!$T$43:$U$58</definedName>
    <definedName name="q?s_HES" localSheetId="71">HES!$T$43:$U$58</definedName>
    <definedName name="q?s_INTC" localSheetId="78">INTC!$T$43:$U$58</definedName>
    <definedName name="q?s_IP" localSheetId="77">IP!$T$43:$U$58</definedName>
    <definedName name="q?s_JNJ" localSheetId="46">JNJ!$T$43:$U$58</definedName>
    <definedName name="q?s_KORS" localSheetId="89">CPRI!$T$43:$U$58</definedName>
    <definedName name="q?s_MU" localSheetId="76">MU!#REF!</definedName>
    <definedName name="q?s_MYL" localSheetId="74">MYL!$T$43:$U$58</definedName>
    <definedName name="q?s_nclh" localSheetId="80">NCLH!$T$40:$U$55</definedName>
    <definedName name="q?s_NKE" localSheetId="68">NKE!$T$43:$U$58</definedName>
    <definedName name="q?s_NSC" localSheetId="79">UNP!$T$43:$U$58</definedName>
    <definedName name="q?s_pinc" localSheetId="11">PINC!$T$40:$U$55</definedName>
    <definedName name="q?s_SIG" localSheetId="7">SIG!#REF!</definedName>
    <definedName name="q?s_SWKS" localSheetId="81">SWKS!$T$40:$U$55</definedName>
    <definedName name="q?s_tgt" localSheetId="84">TGT!$T$43:$U$58</definedName>
    <definedName name="q?s_TKR" localSheetId="115">TKR!$T$43:$U$58</definedName>
    <definedName name="q?s_tmo" localSheetId="114">TMO!$T$43:$U$58</definedName>
    <definedName name="q?s_UAL" localSheetId="93">UAL!$T$43:$U$58</definedName>
    <definedName name="q?s_UNH" localSheetId="106">UNH!$T$43:$U$58</definedName>
    <definedName name="q?s_UTX" localSheetId="105">UTX!$T$43:$U$58</definedName>
    <definedName name="q?s_vgk" localSheetId="75">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8" i="120" l="1"/>
  <c r="G28" i="120"/>
  <c r="H28" i="120"/>
  <c r="J28" i="120"/>
  <c r="K3" i="120"/>
  <c r="F420" i="25"/>
  <c r="K420" i="25" s="1"/>
  <c r="H420" i="25"/>
  <c r="G420" i="25"/>
  <c r="K107" i="25"/>
  <c r="F33" i="131"/>
  <c r="H33" i="131"/>
  <c r="J33" i="131"/>
  <c r="G33" i="131"/>
  <c r="K3" i="131"/>
  <c r="F199" i="58"/>
  <c r="K199" i="58" s="1"/>
  <c r="H199" i="58"/>
  <c r="G199" i="58"/>
  <c r="K44" i="58"/>
  <c r="K43" i="58"/>
  <c r="K30" i="46"/>
  <c r="A972" i="38"/>
  <c r="D972" i="38"/>
  <c r="E972" i="38"/>
  <c r="G972" i="38"/>
  <c r="H972" i="38"/>
  <c r="K972" i="38"/>
  <c r="L972" i="38" s="1"/>
  <c r="M972" i="38"/>
  <c r="N972" i="38"/>
  <c r="O972" i="38" s="1"/>
  <c r="S972" i="38"/>
  <c r="V972" i="38"/>
  <c r="K18" i="105"/>
  <c r="H18" i="105"/>
  <c r="X972" i="38" l="1"/>
  <c r="W972" i="38"/>
  <c r="Y972" i="38" s="1"/>
  <c r="P972" i="38"/>
  <c r="Q972" i="38" s="1"/>
  <c r="Z972" i="38"/>
  <c r="K2" i="120"/>
  <c r="A971" i="38"/>
  <c r="D971" i="38"/>
  <c r="E971" i="38"/>
  <c r="G971" i="38"/>
  <c r="H971" i="38"/>
  <c r="K971" i="38"/>
  <c r="L971" i="38" s="1"/>
  <c r="M971" i="38"/>
  <c r="N971" i="38" s="1"/>
  <c r="S971" i="38"/>
  <c r="F32" i="131"/>
  <c r="J32" i="131" s="1"/>
  <c r="G32" i="131"/>
  <c r="H32" i="131" s="1"/>
  <c r="F3" i="120"/>
  <c r="F27" i="120"/>
  <c r="G27" i="120"/>
  <c r="H27" i="120"/>
  <c r="G131" i="46"/>
  <c r="F131" i="46"/>
  <c r="H131" i="46"/>
  <c r="K29" i="46"/>
  <c r="O971" i="38" l="1"/>
  <c r="Z971" i="38"/>
  <c r="P971" i="38"/>
  <c r="T287" i="1"/>
  <c r="A970" i="38"/>
  <c r="D970" i="38"/>
  <c r="E970" i="38"/>
  <c r="G970" i="38"/>
  <c r="H970" i="38"/>
  <c r="K970" i="38"/>
  <c r="L970" i="38"/>
  <c r="P970" i="38" s="1"/>
  <c r="M970" i="38"/>
  <c r="N970" i="38" s="1"/>
  <c r="S970" i="38"/>
  <c r="F66" i="45"/>
  <c r="G66" i="45"/>
  <c r="H66" i="45"/>
  <c r="F31" i="131"/>
  <c r="G31" i="131"/>
  <c r="F6" i="131"/>
  <c r="F198" i="58"/>
  <c r="H198" i="58"/>
  <c r="G198" i="58"/>
  <c r="F55" i="58"/>
  <c r="F27" i="132"/>
  <c r="F3" i="132"/>
  <c r="F26" i="120"/>
  <c r="G26" i="120"/>
  <c r="H26" i="120"/>
  <c r="F4" i="120"/>
  <c r="O970" i="38" l="1"/>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19" i="25"/>
  <c r="H419" i="25"/>
  <c r="G419"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7" i="25"/>
  <c r="P969" i="38" l="1"/>
  <c r="Z969" i="38"/>
  <c r="O969" i="38"/>
  <c r="A968" i="38"/>
  <c r="D968" i="38"/>
  <c r="E968" i="38"/>
  <c r="G968" i="38"/>
  <c r="H968" i="38"/>
  <c r="K968" i="38"/>
  <c r="L968" i="38" s="1"/>
  <c r="M968" i="38"/>
  <c r="N968" i="38" s="1"/>
  <c r="S968" i="38"/>
  <c r="F418" i="25"/>
  <c r="H418" i="25"/>
  <c r="G418" i="25"/>
  <c r="K106" i="25"/>
  <c r="F30" i="131"/>
  <c r="H30" i="131" s="1"/>
  <c r="G30" i="131"/>
  <c r="K2" i="131"/>
  <c r="F197" i="58"/>
  <c r="G197" i="58"/>
  <c r="H197" i="58"/>
  <c r="K42" i="58"/>
  <c r="J30" i="131" l="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3" i="86"/>
  <c r="H63" i="86"/>
  <c r="G63" i="86"/>
  <c r="C18" i="86"/>
  <c r="M18" i="86"/>
  <c r="H18" i="86"/>
  <c r="F15" i="86"/>
  <c r="F14" i="86"/>
  <c r="F29" i="131"/>
  <c r="J29" i="131" s="1"/>
  <c r="G29" i="131"/>
  <c r="F5" i="131"/>
  <c r="F417" i="25"/>
  <c r="G417" i="25"/>
  <c r="H417" i="25"/>
  <c r="F146" i="25"/>
  <c r="F196" i="58"/>
  <c r="G196" i="58"/>
  <c r="H196" i="58"/>
  <c r="F195" i="58"/>
  <c r="H195" i="58"/>
  <c r="G195" i="58"/>
  <c r="F54" i="58"/>
  <c r="F53" i="58"/>
  <c r="P966" i="38" l="1"/>
  <c r="O966" i="38"/>
  <c r="Z966" i="38"/>
  <c r="H29" i="131"/>
  <c r="F92" i="74"/>
  <c r="G92" i="74"/>
  <c r="H92" i="74"/>
  <c r="F416" i="25"/>
  <c r="H416" i="25"/>
  <c r="G416" i="25"/>
  <c r="F145"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3"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1" i="74"/>
  <c r="H91" i="74"/>
  <c r="G91" i="74"/>
  <c r="K15" i="74"/>
  <c r="F415" i="25"/>
  <c r="H415" i="25"/>
  <c r="G415"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H34" i="74"/>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0" i="74"/>
  <c r="F90" i="74"/>
  <c r="H90" i="74"/>
  <c r="F26" i="74"/>
  <c r="A961" i="38"/>
  <c r="D961" i="38"/>
  <c r="E961" i="38"/>
  <c r="G961" i="38"/>
  <c r="H961" i="38"/>
  <c r="K961" i="38"/>
  <c r="L961" i="38" s="1"/>
  <c r="M961" i="38"/>
  <c r="N961" i="38" s="1"/>
  <c r="S961" i="38"/>
  <c r="H85" i="133"/>
  <c r="C19" i="133"/>
  <c r="M85" i="133"/>
  <c r="K19" i="133"/>
  <c r="F19" i="133"/>
  <c r="F85" i="133"/>
  <c r="H19" i="133"/>
  <c r="M19" i="133"/>
  <c r="C85" i="133"/>
  <c r="K85" i="133"/>
  <c r="O961" i="38" l="1"/>
  <c r="M66" i="133"/>
  <c r="Q10" i="133" s="1"/>
  <c r="Q2" i="133"/>
  <c r="Q8" i="133" s="1"/>
  <c r="Q3" i="133"/>
  <c r="Q6" i="133" s="1"/>
  <c r="P961" i="38"/>
  <c r="Z961" i="38"/>
  <c r="F414" i="25"/>
  <c r="H414" i="25"/>
  <c r="G414" i="25"/>
  <c r="F144" i="25"/>
  <c r="A960" i="38"/>
  <c r="D960" i="38"/>
  <c r="E960" i="38"/>
  <c r="G960" i="38"/>
  <c r="H960" i="38"/>
  <c r="K960" i="38"/>
  <c r="L960" i="38" s="1"/>
  <c r="M960" i="38"/>
  <c r="N960" i="38" s="1"/>
  <c r="S960" i="38"/>
  <c r="Q5" i="133" l="1"/>
  <c r="Q7" i="133"/>
  <c r="O960" i="38"/>
  <c r="P960" i="38"/>
  <c r="Q9" i="133"/>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194" i="58"/>
  <c r="H194" i="58"/>
  <c r="G194" i="58"/>
  <c r="F52" i="58"/>
  <c r="K85" i="94"/>
  <c r="K84" i="94" l="1"/>
  <c r="F84" i="94"/>
  <c r="O958" i="38"/>
  <c r="P958" i="38"/>
  <c r="Z958" i="38"/>
  <c r="M66" i="94"/>
  <c r="J25" i="94" s="1"/>
  <c r="A957" i="38"/>
  <c r="D957" i="38"/>
  <c r="E957" i="38"/>
  <c r="G957" i="38"/>
  <c r="H957" i="38"/>
  <c r="K957" i="38"/>
  <c r="L957" i="38" s="1"/>
  <c r="M957" i="38"/>
  <c r="N957" i="38" s="1"/>
  <c r="S957" i="38"/>
  <c r="G58" i="69"/>
  <c r="F58" i="69"/>
  <c r="H58" i="69"/>
  <c r="C18" i="69"/>
  <c r="H18" i="69"/>
  <c r="F13" i="69"/>
  <c r="K11" i="69"/>
  <c r="F413" i="25"/>
  <c r="G413" i="25"/>
  <c r="H413" i="25"/>
  <c r="K104" i="25"/>
  <c r="F26" i="130"/>
  <c r="G26" i="130"/>
  <c r="H26" i="130"/>
  <c r="F27" i="130"/>
  <c r="G27" i="130"/>
  <c r="H27" i="130"/>
  <c r="F28" i="130"/>
  <c r="G28" i="130"/>
  <c r="H28" i="130"/>
  <c r="H25" i="130"/>
  <c r="G25" i="130"/>
  <c r="F25" i="130"/>
  <c r="F3" i="130"/>
  <c r="K2" i="130"/>
  <c r="O957" i="38" l="1"/>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9" i="74"/>
  <c r="F89" i="74"/>
  <c r="H89" i="74"/>
  <c r="F25" i="74"/>
  <c r="F412" i="25"/>
  <c r="H412" i="25"/>
  <c r="G412" i="25"/>
  <c r="F143" i="25"/>
  <c r="F193" i="58"/>
  <c r="H193" i="58"/>
  <c r="G193" i="58"/>
  <c r="F51" i="58"/>
  <c r="G71" i="108"/>
  <c r="F71" i="108"/>
  <c r="H71" i="108"/>
  <c r="F18" i="108"/>
  <c r="F65" i="105"/>
  <c r="H65" i="105"/>
  <c r="G65" i="105"/>
  <c r="F12" i="105"/>
  <c r="C18" i="105"/>
  <c r="F93" i="88"/>
  <c r="H93" i="88"/>
  <c r="G93" i="88"/>
  <c r="F23" i="88"/>
  <c r="F192" i="58"/>
  <c r="G192" i="58"/>
  <c r="H192" i="58"/>
  <c r="F50" i="58"/>
  <c r="F411" i="25"/>
  <c r="H411" i="25"/>
  <c r="G411" i="25"/>
  <c r="F142"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0" i="25"/>
  <c r="H410" i="25"/>
  <c r="G410" i="25"/>
  <c r="F141"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H22" i="108"/>
  <c r="F409" i="25"/>
  <c r="G409" i="25"/>
  <c r="H409" i="25"/>
  <c r="F140" i="25"/>
  <c r="F27" i="131"/>
  <c r="G27" i="131"/>
  <c r="F4" i="131"/>
  <c r="H27" i="131" l="1"/>
  <c r="J27" i="131"/>
  <c r="O951" i="38"/>
  <c r="P951" i="38"/>
  <c r="Z951" i="38"/>
  <c r="A950" i="38"/>
  <c r="D950" i="38"/>
  <c r="E950" i="38"/>
  <c r="G950" i="38"/>
  <c r="H950" i="38"/>
  <c r="K950" i="38"/>
  <c r="L950" i="38" s="1"/>
  <c r="M950" i="38"/>
  <c r="N950" i="38" s="1"/>
  <c r="S950" i="38"/>
  <c r="O950" i="38" l="1"/>
  <c r="P950" i="38"/>
  <c r="Z950" i="38"/>
  <c r="F26" i="132"/>
  <c r="F408" i="25"/>
  <c r="H408" i="25"/>
  <c r="G408" i="25"/>
  <c r="G92" i="88"/>
  <c r="F92" i="88"/>
  <c r="H92"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1" i="88"/>
  <c r="G91" i="88"/>
  <c r="H91" i="88"/>
  <c r="O946" i="38" l="1"/>
  <c r="Z946" i="38"/>
  <c r="F407" i="25"/>
  <c r="H407" i="25"/>
  <c r="G407" i="25"/>
  <c r="K103" i="25"/>
  <c r="A945" i="38"/>
  <c r="D945" i="38"/>
  <c r="E945" i="38"/>
  <c r="G945" i="38"/>
  <c r="H945" i="38"/>
  <c r="K945" i="38"/>
  <c r="L945" i="38" s="1"/>
  <c r="M945" i="38"/>
  <c r="N945" i="38" s="1"/>
  <c r="S945" i="38"/>
  <c r="A944" i="38"/>
  <c r="D944" i="38"/>
  <c r="E944" i="38"/>
  <c r="G944" i="38"/>
  <c r="H944" i="38"/>
  <c r="K944" i="38"/>
  <c r="L944" i="38" s="1"/>
  <c r="M944" i="38"/>
  <c r="N944" i="38" s="1"/>
  <c r="S944" i="38"/>
  <c r="F191" i="58"/>
  <c r="H191" i="58"/>
  <c r="G191"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0" i="58"/>
  <c r="H190" i="58"/>
  <c r="G190"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6" i="25"/>
  <c r="H406" i="25"/>
  <c r="G406" i="25"/>
  <c r="F139" i="25"/>
  <c r="O938" i="38" l="1"/>
  <c r="O939" i="38"/>
  <c r="Z939" i="38"/>
  <c r="P939" i="38"/>
  <c r="Z938" i="38"/>
  <c r="P938" i="38"/>
  <c r="H26" i="109"/>
  <c r="G26" i="109"/>
  <c r="F26" i="109"/>
  <c r="F189" i="58"/>
  <c r="H189" i="58"/>
  <c r="G189" i="58"/>
  <c r="F127" i="46" l="1"/>
  <c r="H127" i="46"/>
  <c r="G127" i="46"/>
  <c r="K25" i="46"/>
  <c r="C17" i="51"/>
  <c r="F140" i="51"/>
  <c r="G141" i="51"/>
  <c r="F141" i="51"/>
  <c r="H141" i="51"/>
  <c r="K17" i="51"/>
  <c r="F56" i="69"/>
  <c r="H56" i="69"/>
  <c r="G56" i="69"/>
  <c r="F12" i="69"/>
  <c r="F405" i="25"/>
  <c r="G405" i="25"/>
  <c r="H405"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4" i="25"/>
  <c r="G404" i="25"/>
  <c r="H404" i="25"/>
  <c r="F137" i="25"/>
  <c r="H26" i="88"/>
  <c r="G90" i="88"/>
  <c r="F90" i="88"/>
  <c r="H90" i="88"/>
  <c r="F22" i="88"/>
  <c r="F188" i="58"/>
  <c r="G188" i="58"/>
  <c r="H188"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3" i="25"/>
  <c r="H403" i="25"/>
  <c r="G403" i="25"/>
  <c r="F136" i="25"/>
  <c r="O934" i="38" l="1"/>
  <c r="Z934" i="38"/>
  <c r="P934" i="38"/>
  <c r="A933" i="38"/>
  <c r="D933" i="38"/>
  <c r="E933" i="38"/>
  <c r="G933" i="38"/>
  <c r="H933" i="38"/>
  <c r="K933" i="38"/>
  <c r="L933" i="38" s="1"/>
  <c r="M933" i="38"/>
  <c r="N933" i="38" s="1"/>
  <c r="S933" i="38"/>
  <c r="F187" i="58"/>
  <c r="H187" i="58"/>
  <c r="G187"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2" i="25"/>
  <c r="H402" i="25"/>
  <c r="G402"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6" i="58"/>
  <c r="H186" i="58"/>
  <c r="G186" i="58"/>
  <c r="K39" i="5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1" i="25"/>
  <c r="H401" i="25"/>
  <c r="G401" i="25"/>
  <c r="F400" i="25"/>
  <c r="G400" i="25"/>
  <c r="H400"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7" i="74"/>
  <c r="G87" i="74"/>
  <c r="H87" i="74"/>
  <c r="F88" i="74"/>
  <c r="G88" i="74"/>
  <c r="H88" i="74"/>
  <c r="K14" i="74"/>
  <c r="F64" i="105"/>
  <c r="H64" i="105"/>
  <c r="G64" i="105"/>
  <c r="O923" i="38" l="1"/>
  <c r="U923" i="38"/>
  <c r="Z923" i="38"/>
  <c r="A922" i="38"/>
  <c r="D922" i="38"/>
  <c r="E922" i="38"/>
  <c r="G922" i="38"/>
  <c r="H922" i="38"/>
  <c r="K922" i="38"/>
  <c r="L922" i="38" s="1"/>
  <c r="M922" i="38"/>
  <c r="U922" i="38" s="1"/>
  <c r="S922" i="38"/>
  <c r="F399" i="25"/>
  <c r="H399" i="25"/>
  <c r="G399" i="25"/>
  <c r="F132" i="25"/>
  <c r="F24" i="74"/>
  <c r="M59" i="58"/>
  <c r="F185" i="58"/>
  <c r="H185" i="58"/>
  <c r="G185"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6" i="74"/>
  <c r="H86" i="74"/>
  <c r="G86" i="74"/>
  <c r="K13" i="74"/>
  <c r="F184" i="58"/>
  <c r="G184" i="58"/>
  <c r="H184" i="58"/>
  <c r="K38" i="58"/>
  <c r="K37" i="58"/>
  <c r="C22" i="108"/>
  <c r="P920" i="38" l="1"/>
  <c r="O920" i="38"/>
  <c r="Z920" i="38"/>
  <c r="P919" i="38"/>
  <c r="Z919" i="38"/>
  <c r="O919" i="38"/>
  <c r="U919" i="38"/>
  <c r="F26" i="128"/>
  <c r="G26" i="128"/>
  <c r="F125" i="46"/>
  <c r="G125" i="46"/>
  <c r="H125" i="46"/>
  <c r="F73" i="96"/>
  <c r="G73" i="96"/>
  <c r="H73" i="96"/>
  <c r="G65" i="108"/>
  <c r="F65" i="108"/>
  <c r="H65" i="108"/>
  <c r="F15" i="108"/>
  <c r="F85" i="74"/>
  <c r="H85" i="74"/>
  <c r="G85" i="74"/>
  <c r="F23" i="74"/>
  <c r="F183" i="58"/>
  <c r="H183" i="58"/>
  <c r="G183"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2" i="58"/>
  <c r="H182" i="58"/>
  <c r="G182" i="58"/>
  <c r="K36" i="58"/>
  <c r="O917" i="38" l="1"/>
  <c r="Z917" i="38"/>
  <c r="U917" i="38"/>
  <c r="P917" i="38"/>
  <c r="F22" i="74"/>
  <c r="A916" i="38" l="1"/>
  <c r="D916" i="38"/>
  <c r="E916" i="38"/>
  <c r="G916" i="38"/>
  <c r="H916" i="38"/>
  <c r="K916" i="38"/>
  <c r="L916" i="38" s="1"/>
  <c r="P916" i="38" s="1"/>
  <c r="M916" i="38"/>
  <c r="N916" i="38" s="1"/>
  <c r="S916" i="38"/>
  <c r="F84" i="74"/>
  <c r="H84" i="74"/>
  <c r="G84"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K74" i="92"/>
  <c r="F74" i="92"/>
  <c r="H74" i="92"/>
  <c r="P915" i="38" l="1"/>
  <c r="O915" i="38"/>
  <c r="Z915" i="38"/>
  <c r="U915" i="38"/>
  <c r="K73" i="92"/>
  <c r="F73" i="92"/>
  <c r="A914" i="38"/>
  <c r="D914" i="38"/>
  <c r="E914" i="38"/>
  <c r="G914" i="38"/>
  <c r="H914" i="38"/>
  <c r="K914" i="38"/>
  <c r="L914" i="38" s="1"/>
  <c r="M914" i="38"/>
  <c r="S914" i="38"/>
  <c r="F72" i="96"/>
  <c r="H72" i="96"/>
  <c r="G72" i="96"/>
  <c r="F398" i="25"/>
  <c r="H398" i="25"/>
  <c r="G398"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H85" i="132"/>
  <c r="M19" i="132"/>
  <c r="C85" i="132"/>
  <c r="F19" i="132"/>
  <c r="F85" i="132"/>
  <c r="C19" i="132"/>
  <c r="H19" i="132"/>
  <c r="K85" i="132"/>
  <c r="K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M85" i="131"/>
  <c r="F19" i="131"/>
  <c r="F85" i="131"/>
  <c r="H85" i="131"/>
  <c r="H19" i="131"/>
  <c r="M19" i="131"/>
  <c r="C19" i="131"/>
  <c r="C85" i="131"/>
  <c r="K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1" i="58"/>
  <c r="H181" i="58"/>
  <c r="G181"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4" i="46"/>
  <c r="H124" i="46"/>
  <c r="G124" i="46"/>
  <c r="F64" i="45"/>
  <c r="G64" i="45"/>
  <c r="H64" i="45"/>
  <c r="F60" i="107"/>
  <c r="G60" i="107"/>
  <c r="H60" i="107"/>
  <c r="G64" i="102"/>
  <c r="F64" i="102"/>
  <c r="H64" i="102"/>
  <c r="G54" i="69"/>
  <c r="H54" i="69"/>
  <c r="F54" i="69"/>
  <c r="G63" i="108"/>
  <c r="F63" i="108"/>
  <c r="H63" i="108"/>
  <c r="F180" i="58"/>
  <c r="G180" i="58"/>
  <c r="H180" i="58"/>
  <c r="F83" i="74"/>
  <c r="G83" i="74"/>
  <c r="H83" i="74"/>
  <c r="F71" i="96"/>
  <c r="H71" i="96"/>
  <c r="G71" i="96"/>
  <c r="F397" i="25"/>
  <c r="G397" i="25"/>
  <c r="H397"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2" i="74"/>
  <c r="H82" i="74"/>
  <c r="G82"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9" i="58"/>
  <c r="G179" i="58"/>
  <c r="H179" i="58"/>
  <c r="F45" i="58"/>
  <c r="F396" i="25"/>
  <c r="G396" i="25"/>
  <c r="H396" i="25"/>
  <c r="F131" i="25"/>
  <c r="F81" i="74"/>
  <c r="H81" i="74"/>
  <c r="G81" i="74"/>
  <c r="F18" i="74"/>
  <c r="Z904" i="38" l="1"/>
  <c r="O903" i="38"/>
  <c r="P903" i="38"/>
  <c r="U903" i="38"/>
  <c r="Z903" i="38"/>
  <c r="A902" i="38"/>
  <c r="D902" i="38"/>
  <c r="E902" i="38"/>
  <c r="G902" i="38"/>
  <c r="H902" i="38"/>
  <c r="K902" i="38"/>
  <c r="L902" i="38" s="1"/>
  <c r="M902" i="38"/>
  <c r="N902" i="38" s="1"/>
  <c r="S902" i="38"/>
  <c r="F178" i="58"/>
  <c r="H178" i="58"/>
  <c r="G178" i="58"/>
  <c r="F44" i="58"/>
  <c r="P902" i="38" l="1"/>
  <c r="O902" i="38"/>
  <c r="Z902" i="38"/>
  <c r="U902" i="38"/>
  <c r="A901" i="38"/>
  <c r="D901" i="38"/>
  <c r="E901" i="38"/>
  <c r="G901" i="38"/>
  <c r="H901" i="38"/>
  <c r="K901" i="38"/>
  <c r="L901" i="38" s="1"/>
  <c r="M901" i="38"/>
  <c r="N901" i="38" s="1"/>
  <c r="S901" i="38"/>
  <c r="F177" i="58"/>
  <c r="H177" i="58"/>
  <c r="G177"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6" i="58"/>
  <c r="H176" i="58"/>
  <c r="G176"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F85" i="130"/>
  <c r="C85" i="130"/>
  <c r="C19" i="130"/>
  <c r="M85" i="130"/>
  <c r="M19" i="130"/>
  <c r="K19" i="130"/>
  <c r="K85" i="130"/>
  <c r="H19" i="130"/>
  <c r="H85" i="130"/>
  <c r="F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0" i="74"/>
  <c r="H80" i="74"/>
  <c r="G80"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5" i="25"/>
  <c r="H395" i="25"/>
  <c r="G395" i="25"/>
  <c r="F130" i="25"/>
  <c r="F129" i="25"/>
  <c r="F128" i="25"/>
  <c r="O888" i="38" l="1"/>
  <c r="P888" i="38"/>
  <c r="U888" i="38"/>
  <c r="Z888" i="38"/>
  <c r="A887" i="38"/>
  <c r="D887" i="38"/>
  <c r="E887" i="38"/>
  <c r="G887" i="38"/>
  <c r="H887" i="38"/>
  <c r="K887" i="38"/>
  <c r="L887" i="38" s="1"/>
  <c r="M887" i="38"/>
  <c r="N887" i="38" s="1"/>
  <c r="S887" i="38"/>
  <c r="F394" i="25"/>
  <c r="H394" i="25"/>
  <c r="G394" i="25"/>
  <c r="F127" i="25"/>
  <c r="P887" i="38" l="1"/>
  <c r="Z887" i="38"/>
  <c r="O887" i="38"/>
  <c r="U887" i="38"/>
  <c r="F79" i="74"/>
  <c r="G79" i="74"/>
  <c r="H79"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8" i="74"/>
  <c r="H78" i="74"/>
  <c r="G78" i="74"/>
  <c r="K11" i="74"/>
  <c r="P885" i="38" l="1"/>
  <c r="O885" i="38"/>
  <c r="Z885" i="38"/>
  <c r="U885" i="38"/>
  <c r="A884" i="38"/>
  <c r="D884" i="38"/>
  <c r="E884" i="38"/>
  <c r="G884" i="38"/>
  <c r="H884" i="38"/>
  <c r="K884" i="38"/>
  <c r="L884" i="38" s="1"/>
  <c r="M884" i="38"/>
  <c r="U884" i="38" s="1"/>
  <c r="S884" i="38"/>
  <c r="F393" i="25"/>
  <c r="H393" i="25"/>
  <c r="G393"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2" i="25"/>
  <c r="G392" i="25"/>
  <c r="H392"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1" i="25"/>
  <c r="G391" i="25"/>
  <c r="H391"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0" i="25"/>
  <c r="H390" i="25"/>
  <c r="G390" i="25"/>
  <c r="K100" i="25"/>
  <c r="F77" i="74"/>
  <c r="H77" i="74"/>
  <c r="G77"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K85" i="129"/>
  <c r="H85" i="129"/>
  <c r="C19" i="129"/>
  <c r="M85" i="129"/>
  <c r="F19" i="129"/>
  <c r="F85" i="129"/>
  <c r="M19" i="129"/>
  <c r="K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9" i="25"/>
  <c r="H389" i="25"/>
  <c r="G389"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6" i="74"/>
  <c r="H76" i="74"/>
  <c r="G76"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8" i="25"/>
  <c r="H388" i="25"/>
  <c r="G388"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7" i="25"/>
  <c r="G387" i="25"/>
  <c r="H387"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K19" i="128"/>
  <c r="C19" i="128"/>
  <c r="H19" i="128"/>
  <c r="M19" i="128"/>
  <c r="F19" i="128"/>
  <c r="M85" i="128"/>
  <c r="C85" i="128"/>
  <c r="F85" i="128"/>
  <c r="H85" i="128"/>
  <c r="H25" i="128" l="1"/>
  <c r="Q2" i="128"/>
  <c r="Q5" i="128" s="1"/>
  <c r="O868" i="38"/>
  <c r="P868" i="38"/>
  <c r="M66" i="128"/>
  <c r="Q10" i="128" s="1"/>
  <c r="P867" i="38"/>
  <c r="Z868" i="38"/>
  <c r="U868" i="38"/>
  <c r="O867" i="38"/>
  <c r="Z867" i="38"/>
  <c r="U867" i="38"/>
  <c r="F30" i="112"/>
  <c r="H30" i="112"/>
  <c r="G30" i="112"/>
  <c r="G59" i="108"/>
  <c r="F59" i="108"/>
  <c r="H59" i="108"/>
  <c r="K7" i="108"/>
  <c r="F386" i="25"/>
  <c r="G386" i="25"/>
  <c r="H386" i="25"/>
  <c r="K98" i="25"/>
  <c r="F175" i="58"/>
  <c r="G175" i="58"/>
  <c r="H175"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5" i="25"/>
  <c r="G385" i="25"/>
  <c r="F385" i="25"/>
  <c r="F384" i="25"/>
  <c r="H384" i="25"/>
  <c r="G384" i="25"/>
  <c r="F122" i="25"/>
  <c r="F121" i="25"/>
  <c r="F122" i="46"/>
  <c r="H122" i="46"/>
  <c r="G122" i="46"/>
  <c r="F35" i="46"/>
  <c r="H28" i="82"/>
  <c r="G28" i="82"/>
  <c r="F28" i="82"/>
  <c r="F3" i="82"/>
  <c r="G174" i="58"/>
  <c r="F174" i="58"/>
  <c r="H174" i="58"/>
  <c r="F42" i="58"/>
  <c r="F61" i="105"/>
  <c r="H61" i="105"/>
  <c r="G61" i="105"/>
  <c r="F10" i="105"/>
  <c r="F87" i="93"/>
  <c r="H87" i="93"/>
  <c r="G87" i="93"/>
  <c r="K14" i="93"/>
  <c r="P860" i="38" l="1"/>
  <c r="Z860" i="38"/>
  <c r="O860" i="38"/>
  <c r="U860" i="38"/>
  <c r="F68" i="96"/>
  <c r="G68" i="96"/>
  <c r="H68" i="96"/>
  <c r="Q13" i="96"/>
  <c r="F86" i="93"/>
  <c r="H86" i="93"/>
  <c r="G86" i="93"/>
  <c r="F173" i="58"/>
  <c r="H173" i="58"/>
  <c r="G173"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3" i="25"/>
  <c r="H383" i="25"/>
  <c r="G383" i="25"/>
  <c r="K97" i="25"/>
  <c r="F60" i="105"/>
  <c r="H60" i="105"/>
  <c r="G60" i="105"/>
  <c r="K7" i="105"/>
  <c r="H34" i="116"/>
  <c r="G34" i="116"/>
  <c r="K6" i="116"/>
  <c r="C153"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5" i="74"/>
  <c r="G75" i="74"/>
  <c r="H75" i="74"/>
  <c r="F84" i="88"/>
  <c r="H84" i="88"/>
  <c r="G84" i="88"/>
  <c r="F120" i="46"/>
  <c r="H120" i="46"/>
  <c r="G120" i="46"/>
  <c r="F85" i="93"/>
  <c r="H85" i="93"/>
  <c r="G85" i="93"/>
  <c r="F59" i="105"/>
  <c r="H59" i="105"/>
  <c r="G59" i="105"/>
  <c r="G62" i="102"/>
  <c r="F62" i="102"/>
  <c r="H62" i="102"/>
  <c r="G172" i="58"/>
  <c r="F172" i="58"/>
  <c r="H172"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2" i="25"/>
  <c r="G382" i="25"/>
  <c r="H382"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1" i="58"/>
  <c r="G171" i="58"/>
  <c r="H171"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0" i="58"/>
  <c r="H170" i="58"/>
  <c r="G170"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9" i="58"/>
  <c r="H169" i="58"/>
  <c r="G169" i="58"/>
  <c r="K33" i="58"/>
  <c r="P841" i="38" l="1"/>
  <c r="N841" i="38"/>
  <c r="F66" i="96"/>
  <c r="H66" i="96"/>
  <c r="G66" i="96"/>
  <c r="O841" i="38" l="1"/>
  <c r="Z841" i="38"/>
  <c r="F168" i="58"/>
  <c r="H168" i="58"/>
  <c r="G168"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7" i="58"/>
  <c r="G167" i="58"/>
  <c r="H167"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1" i="25"/>
  <c r="H381" i="25"/>
  <c r="G381" i="25"/>
  <c r="K96" i="25"/>
  <c r="F380" i="25"/>
  <c r="H380" i="25"/>
  <c r="G380"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C19" i="127"/>
  <c r="K85" i="127"/>
  <c r="M19" i="127"/>
  <c r="F19" i="127"/>
  <c r="H85" i="127"/>
  <c r="F85" i="127"/>
  <c r="H19" i="127"/>
  <c r="K19" i="127"/>
  <c r="M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9" i="25"/>
  <c r="H379" i="25"/>
  <c r="G379"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8" i="25"/>
  <c r="G378" i="25"/>
  <c r="H378"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7" i="25"/>
  <c r="H377" i="25"/>
  <c r="G377"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4" i="74"/>
  <c r="G74" i="74"/>
  <c r="H74" i="74"/>
  <c r="F47" i="108"/>
  <c r="H47" i="108"/>
  <c r="G47" i="108"/>
  <c r="F55" i="105"/>
  <c r="H55" i="105"/>
  <c r="G55" i="105"/>
  <c r="F166" i="58"/>
  <c r="H166" i="58"/>
  <c r="G166" i="58"/>
  <c r="F63" i="96"/>
  <c r="H63" i="96"/>
  <c r="G63" i="96"/>
  <c r="F80" i="93"/>
  <c r="G80" i="93"/>
  <c r="H80" i="93"/>
  <c r="F117" i="25"/>
  <c r="F376" i="25" l="1"/>
  <c r="H376" i="25"/>
  <c r="G376"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5" i="25"/>
  <c r="H375" i="25"/>
  <c r="G375"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4" i="25"/>
  <c r="G374" i="25"/>
  <c r="H374"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3" i="25"/>
  <c r="H373" i="25"/>
  <c r="G373" i="25"/>
  <c r="F116" i="25"/>
  <c r="Z814" i="38" l="1"/>
  <c r="P813" i="38"/>
  <c r="O813" i="38"/>
  <c r="Z813" i="38"/>
  <c r="U813" i="38"/>
  <c r="F41" i="106" l="1"/>
  <c r="H41" i="106"/>
  <c r="G41" i="106"/>
  <c r="F73" i="74" l="1"/>
  <c r="H73" i="74"/>
  <c r="G73"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2" i="25"/>
  <c r="H372" i="25"/>
  <c r="G372"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5" i="58"/>
  <c r="H165" i="58"/>
  <c r="G165" i="58"/>
  <c r="K31" i="58"/>
  <c r="D809" i="38"/>
  <c r="E809" i="38"/>
  <c r="G809" i="38"/>
  <c r="H809" i="38"/>
  <c r="K809" i="38"/>
  <c r="L809" i="38" s="1"/>
  <c r="M809" i="38"/>
  <c r="N809" i="38" s="1"/>
  <c r="S809" i="38"/>
  <c r="P809" i="38" l="1"/>
  <c r="O809" i="38"/>
  <c r="Z809" i="38"/>
  <c r="U809" i="38"/>
  <c r="F50" i="90"/>
  <c r="H50" i="90"/>
  <c r="G50" i="90"/>
  <c r="K8" i="90"/>
  <c r="G72" i="74"/>
  <c r="F72" i="74"/>
  <c r="H72" i="74"/>
  <c r="K10" i="74"/>
  <c r="K11" i="86"/>
  <c r="F77" i="93"/>
  <c r="H77" i="93"/>
  <c r="G77" i="93"/>
  <c r="K10" i="93"/>
  <c r="A808" i="38"/>
  <c r="D808" i="38"/>
  <c r="E808" i="38"/>
  <c r="G808" i="38"/>
  <c r="H808" i="38"/>
  <c r="K808" i="38"/>
  <c r="L808" i="38" s="1"/>
  <c r="M808" i="38"/>
  <c r="N808" i="38" s="1"/>
  <c r="S808" i="38"/>
  <c r="P808" i="38" l="1"/>
  <c r="O808" i="38"/>
  <c r="Z808" i="38"/>
  <c r="U808" i="38"/>
  <c r="F371" i="25"/>
  <c r="H371" i="25"/>
  <c r="G371"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0" i="25"/>
  <c r="G370" i="25"/>
  <c r="H370" i="25"/>
  <c r="K91" i="25"/>
  <c r="F369" i="25"/>
  <c r="H369" i="25"/>
  <c r="G369"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8" i="25"/>
  <c r="H368" i="25"/>
  <c r="G368" i="25"/>
  <c r="K90" i="25"/>
  <c r="F60" i="86"/>
  <c r="H60" i="86"/>
  <c r="G60"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7" i="25"/>
  <c r="H367" i="25"/>
  <c r="G367" i="25"/>
  <c r="K89" i="25"/>
  <c r="A801" i="38"/>
  <c r="D801" i="38"/>
  <c r="E801" i="38"/>
  <c r="G801" i="38"/>
  <c r="H801" i="38"/>
  <c r="K801" i="38"/>
  <c r="L801" i="38" s="1"/>
  <c r="M801" i="38"/>
  <c r="N801" i="38" s="1"/>
  <c r="S801" i="38"/>
  <c r="O801" i="38" l="1"/>
  <c r="P801" i="38"/>
  <c r="U801" i="38"/>
  <c r="Z801" i="38"/>
  <c r="F53" i="105"/>
  <c r="H53" i="105"/>
  <c r="G53" i="105"/>
  <c r="F366" i="25"/>
  <c r="G366" i="25"/>
  <c r="H366"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M19" i="126"/>
  <c r="K85" i="126"/>
  <c r="F19" i="126"/>
  <c r="K19" i="126"/>
  <c r="H85" i="126"/>
  <c r="F85" i="126"/>
  <c r="H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M19" i="125"/>
  <c r="K19" i="125"/>
  <c r="F85" i="125"/>
  <c r="H85" i="125"/>
  <c r="F19" i="125"/>
  <c r="C19" i="125"/>
  <c r="H19" i="125"/>
  <c r="C85" i="125"/>
  <c r="K85" i="125"/>
  <c r="M85" i="125"/>
  <c r="Z798" i="38" l="1"/>
  <c r="Q5" i="126"/>
  <c r="Q7" i="126"/>
  <c r="Q3" i="126"/>
  <c r="Q6" i="126" s="1"/>
  <c r="Q2" i="125"/>
  <c r="Q3" i="125" s="1"/>
  <c r="Q6" i="125" s="1"/>
  <c r="M66" i="125"/>
  <c r="Q10" i="125" s="1"/>
  <c r="Q9" i="126"/>
  <c r="P797" i="38"/>
  <c r="O797" i="38"/>
  <c r="Z797" i="38"/>
  <c r="U797" i="38"/>
  <c r="G71" i="74"/>
  <c r="F71" i="74"/>
  <c r="H71" i="74"/>
  <c r="F13" i="74"/>
  <c r="F365" i="25"/>
  <c r="H365" i="25"/>
  <c r="G365"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85" i="123"/>
  <c r="C19" i="123"/>
  <c r="K19" i="123"/>
  <c r="H19" i="123"/>
  <c r="F19" i="124"/>
  <c r="H19" i="124"/>
  <c r="M19" i="123"/>
  <c r="M85" i="124"/>
  <c r="M19" i="124"/>
  <c r="K19" i="124"/>
  <c r="F19" i="123"/>
  <c r="C19" i="124"/>
  <c r="C85" i="123"/>
  <c r="C85" i="124"/>
  <c r="K85" i="124"/>
  <c r="M85" i="123"/>
  <c r="K85" i="123"/>
  <c r="F85" i="123"/>
  <c r="H85" i="124"/>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4" i="25"/>
  <c r="H364" i="25"/>
  <c r="G364"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0" i="74"/>
  <c r="H70" i="74"/>
  <c r="G70" i="74"/>
  <c r="K9" i="74"/>
  <c r="A792" i="38"/>
  <c r="D792" i="38"/>
  <c r="E792" i="38"/>
  <c r="G792" i="38"/>
  <c r="H792" i="38"/>
  <c r="K792" i="38"/>
  <c r="L792" i="38" s="1"/>
  <c r="M792" i="38"/>
  <c r="N792" i="38" s="1"/>
  <c r="S792" i="38"/>
  <c r="F164" i="58"/>
  <c r="H164" i="58"/>
  <c r="G164"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9" i="74"/>
  <c r="H69" i="74"/>
  <c r="G69" i="74"/>
  <c r="F12" i="74"/>
  <c r="F363" i="25"/>
  <c r="G363" i="25"/>
  <c r="H363" i="25"/>
  <c r="H19" i="122"/>
  <c r="C19" i="122"/>
  <c r="K85" i="122"/>
  <c r="M85" i="122"/>
  <c r="H85" i="122"/>
  <c r="F85" i="122"/>
  <c r="C85" i="122"/>
  <c r="M19" i="122"/>
  <c r="K19" i="122"/>
  <c r="F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3" i="58"/>
  <c r="H163" i="58"/>
  <c r="G163"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2" i="25"/>
  <c r="G362" i="25"/>
  <c r="H362"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62" i="58"/>
  <c r="H162" i="58"/>
  <c r="G162" i="58"/>
  <c r="F37" i="58"/>
  <c r="F361" i="25"/>
  <c r="H361" i="25"/>
  <c r="G361"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F19" i="120"/>
  <c r="M85" i="120"/>
  <c r="F85" i="120"/>
  <c r="C85" i="120"/>
  <c r="K85" i="121"/>
  <c r="H19" i="120"/>
  <c r="H85" i="120"/>
  <c r="C19" i="120"/>
  <c r="C19" i="121"/>
  <c r="K85" i="120"/>
  <c r="K19" i="120"/>
  <c r="F85" i="121"/>
  <c r="M19" i="120"/>
  <c r="M85" i="121"/>
  <c r="H19" i="121"/>
  <c r="K19" i="121"/>
  <c r="M19" i="121"/>
  <c r="H85" i="121"/>
  <c r="F19" i="121"/>
  <c r="C85" i="121"/>
  <c r="Q2" i="120" l="1"/>
  <c r="Q8" i="120" s="1"/>
  <c r="Q2" i="121"/>
  <c r="Q3" i="121" s="1"/>
  <c r="Q6" i="121" s="1"/>
  <c r="M66" i="121"/>
  <c r="Q10" i="121" s="1"/>
  <c r="M66" i="120"/>
  <c r="J27" i="120" s="1"/>
  <c r="P788" i="38"/>
  <c r="O788" i="38"/>
  <c r="Z788" i="38"/>
  <c r="U788" i="38"/>
  <c r="Q3" i="120"/>
  <c r="Q6" i="120" s="1"/>
  <c r="A787" i="38"/>
  <c r="D787" i="38"/>
  <c r="E787" i="38"/>
  <c r="G787" i="38"/>
  <c r="H787" i="38"/>
  <c r="K787" i="38"/>
  <c r="L787" i="38" s="1"/>
  <c r="M787" i="38"/>
  <c r="N787" i="38" s="1"/>
  <c r="S787" i="38"/>
  <c r="F161" i="58"/>
  <c r="H161" i="58"/>
  <c r="G161" i="58"/>
  <c r="F36" i="58"/>
  <c r="J25" i="120" l="1"/>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0" i="25"/>
  <c r="H360" i="25"/>
  <c r="G360" i="25"/>
  <c r="K87" i="25"/>
  <c r="F37" i="106"/>
  <c r="H37" i="106"/>
  <c r="G37" i="106"/>
  <c r="F5" i="106"/>
  <c r="F68" i="74"/>
  <c r="H68" i="74"/>
  <c r="G68"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F19" i="119"/>
  <c r="M85" i="119"/>
  <c r="H85" i="119"/>
  <c r="F85" i="119"/>
  <c r="M19" i="119"/>
  <c r="H19" i="119"/>
  <c r="C85" i="119"/>
  <c r="K19"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F19" i="118"/>
  <c r="K85" i="118"/>
  <c r="K19" i="118"/>
  <c r="F85" i="118"/>
  <c r="H85" i="118"/>
  <c r="H19" i="118"/>
  <c r="M85" i="118"/>
  <c r="C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9" i="25"/>
  <c r="H359" i="25"/>
  <c r="G359"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7" i="74"/>
  <c r="H67" i="74"/>
  <c r="G67" i="74"/>
  <c r="K8" i="74"/>
  <c r="F55" i="49"/>
  <c r="H55" i="49"/>
  <c r="G55" i="49"/>
  <c r="K7" i="49"/>
  <c r="F358" i="25"/>
  <c r="G358" i="25"/>
  <c r="H358" i="25"/>
  <c r="K85" i="25"/>
  <c r="F109" i="25"/>
  <c r="H19" i="117"/>
  <c r="F85" i="117"/>
  <c r="M85" i="116"/>
  <c r="H85" i="117"/>
  <c r="C19" i="117"/>
  <c r="C19" i="116"/>
  <c r="K85" i="117"/>
  <c r="M19" i="117"/>
  <c r="H19" i="116"/>
  <c r="F19" i="117"/>
  <c r="M85" i="117"/>
  <c r="C85" i="117"/>
  <c r="K19" i="117"/>
  <c r="F19" i="116"/>
  <c r="M19" i="116"/>
  <c r="F85" i="116"/>
  <c r="K85" i="116"/>
  <c r="C85" i="116"/>
  <c r="H85" i="116"/>
  <c r="K19"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7" i="25"/>
  <c r="G357" i="25"/>
  <c r="H357"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F85" i="115"/>
  <c r="F19" i="115"/>
  <c r="C19" i="115"/>
  <c r="H19" i="115"/>
  <c r="C85" i="115"/>
  <c r="H85" i="115"/>
  <c r="K19" i="115"/>
  <c r="M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6" i="74"/>
  <c r="H66" i="74"/>
  <c r="G66" i="74"/>
  <c r="F10" i="74"/>
  <c r="F42" i="108"/>
  <c r="H42" i="108"/>
  <c r="G42" i="108"/>
  <c r="Q9" i="116" l="1"/>
  <c r="Q7" i="115"/>
  <c r="Q5" i="115"/>
  <c r="Q3" i="115"/>
  <c r="Q6" i="115" s="1"/>
  <c r="Q9" i="115" s="1"/>
  <c r="P777" i="38"/>
  <c r="O777" i="38"/>
  <c r="Z777" i="38"/>
  <c r="U777" i="38"/>
  <c r="H26" i="113"/>
  <c r="F356" i="25" l="1"/>
  <c r="H356" i="25"/>
  <c r="G356" i="25"/>
  <c r="F41" i="108"/>
  <c r="H41" i="108"/>
  <c r="G41" i="108"/>
  <c r="F34" i="106"/>
  <c r="H34" i="106"/>
  <c r="G34" i="106"/>
  <c r="F47" i="105"/>
  <c r="H47" i="105"/>
  <c r="G47" i="105"/>
  <c r="F57" i="96"/>
  <c r="H57" i="96"/>
  <c r="G57" i="96"/>
  <c r="F160" i="58"/>
  <c r="H160" i="58"/>
  <c r="G160" i="58"/>
  <c r="K30" i="58"/>
  <c r="F116" i="46"/>
  <c r="H116" i="46"/>
  <c r="G116" i="46"/>
  <c r="F59" i="86"/>
  <c r="H59" i="86"/>
  <c r="G59"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5" i="25"/>
  <c r="H355" i="25"/>
  <c r="G355" i="25"/>
  <c r="A774" i="38"/>
  <c r="D774" i="38"/>
  <c r="E774" i="38"/>
  <c r="G774" i="38"/>
  <c r="H774" i="38"/>
  <c r="K774" i="38"/>
  <c r="L774" i="38" s="1"/>
  <c r="M774" i="38"/>
  <c r="U774" i="38" s="1"/>
  <c r="S774" i="38"/>
  <c r="C18" i="99"/>
  <c r="N774" i="38" l="1"/>
  <c r="O774" i="38" s="1"/>
  <c r="P774" i="38"/>
  <c r="F90" i="43"/>
  <c r="G90" i="43"/>
  <c r="H90" i="43"/>
  <c r="F30" i="111"/>
  <c r="H30" i="111"/>
  <c r="G30" i="111"/>
  <c r="F159" i="58"/>
  <c r="G159" i="58"/>
  <c r="H159" i="58"/>
  <c r="F40" i="108"/>
  <c r="G40" i="108"/>
  <c r="H40" i="108"/>
  <c r="F56" i="96"/>
  <c r="H56" i="96"/>
  <c r="G56" i="96"/>
  <c r="F114" i="46"/>
  <c r="G114" i="46"/>
  <c r="H114" i="46"/>
  <c r="F70" i="93"/>
  <c r="H70" i="93"/>
  <c r="G70" i="93"/>
  <c r="F46" i="105"/>
  <c r="H46" i="105"/>
  <c r="G46" i="105"/>
  <c r="F354" i="25"/>
  <c r="H354" i="25"/>
  <c r="G354"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53" i="25"/>
  <c r="G353" i="25"/>
  <c r="H353"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85" i="114"/>
  <c r="H19" i="114"/>
  <c r="K19" i="114"/>
  <c r="C19" i="114"/>
  <c r="F85" i="114"/>
  <c r="K85" i="114"/>
  <c r="M19" i="114"/>
  <c r="M85" i="114"/>
  <c r="H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G65" i="74"/>
  <c r="F65" i="74"/>
  <c r="H65"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8" i="58"/>
  <c r="H158" i="58"/>
  <c r="G158"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7" i="58"/>
  <c r="H157" i="58"/>
  <c r="G157" i="58"/>
  <c r="K29" i="58"/>
  <c r="F113" i="46"/>
  <c r="H113" i="46"/>
  <c r="G113" i="46"/>
  <c r="K18" i="46"/>
  <c r="A768" i="38"/>
  <c r="D768" i="38"/>
  <c r="E768" i="38"/>
  <c r="G768" i="38"/>
  <c r="H768" i="38"/>
  <c r="K768" i="38"/>
  <c r="L768" i="38" s="1"/>
  <c r="M768" i="38"/>
  <c r="N768" i="38" s="1"/>
  <c r="S768" i="38"/>
  <c r="O768" i="38" l="1"/>
  <c r="Z768" i="38"/>
  <c r="P768" i="38"/>
  <c r="U768" i="38"/>
  <c r="F57" i="86"/>
  <c r="H57" i="86"/>
  <c r="G57" i="86"/>
  <c r="G64" i="74"/>
  <c r="F64" i="74"/>
  <c r="H64" i="74"/>
  <c r="F38" i="95"/>
  <c r="H38" i="95"/>
  <c r="G38" i="95"/>
  <c r="F45" i="105"/>
  <c r="H45" i="105"/>
  <c r="G45" i="105"/>
  <c r="F54" i="96"/>
  <c r="H54" i="96"/>
  <c r="G54" i="96"/>
  <c r="F112" i="46"/>
  <c r="H112" i="46"/>
  <c r="G112" i="46"/>
  <c r="F69" i="93"/>
  <c r="H69" i="93"/>
  <c r="G69" i="93"/>
  <c r="Q13" i="93"/>
  <c r="F352" i="25" l="1"/>
  <c r="H352" i="25"/>
  <c r="G352"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1" i="25"/>
  <c r="H351" i="25"/>
  <c r="G351" i="25"/>
  <c r="P766" i="38" l="1"/>
  <c r="O766" i="38"/>
  <c r="Z766" i="38"/>
  <c r="U766" i="38"/>
  <c r="F38" i="108"/>
  <c r="H38" i="108"/>
  <c r="G38" i="108"/>
  <c r="F350" i="25"/>
  <c r="H350" i="25"/>
  <c r="G350"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6" i="58"/>
  <c r="H156" i="58"/>
  <c r="G156" i="58"/>
  <c r="F44" i="105"/>
  <c r="H44" i="105"/>
  <c r="G44" i="105"/>
  <c r="F53" i="96"/>
  <c r="H53" i="96"/>
  <c r="G53" i="96"/>
  <c r="F111" i="46"/>
  <c r="H111" i="46"/>
  <c r="G111" i="46"/>
  <c r="F67" i="93"/>
  <c r="H67" i="93"/>
  <c r="G67" i="93"/>
  <c r="F55" i="86"/>
  <c r="H55" i="86"/>
  <c r="G55" i="86"/>
  <c r="F348" i="25"/>
  <c r="F349" i="25"/>
  <c r="G349" i="25"/>
  <c r="H349"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8" i="25"/>
  <c r="H348" i="25"/>
  <c r="F347" i="25"/>
  <c r="H347" i="25"/>
  <c r="G347" i="25"/>
  <c r="F106" i="25"/>
  <c r="K83" i="25"/>
  <c r="F50" i="99"/>
  <c r="H50" i="99"/>
  <c r="G50" i="99"/>
  <c r="F9" i="99"/>
  <c r="P760" i="38" l="1"/>
  <c r="O760" i="38"/>
  <c r="Z760" i="38"/>
  <c r="U760" i="38"/>
  <c r="A759" i="38"/>
  <c r="D759" i="38"/>
  <c r="E759" i="38"/>
  <c r="G759" i="38"/>
  <c r="H759" i="38"/>
  <c r="K759" i="38"/>
  <c r="L759" i="38" s="1"/>
  <c r="M759" i="38"/>
  <c r="N759" i="38" s="1"/>
  <c r="S759" i="38"/>
  <c r="F155" i="58"/>
  <c r="H155" i="58"/>
  <c r="G155" i="58"/>
  <c r="F35" i="58"/>
  <c r="F346" i="25"/>
  <c r="G346" i="25"/>
  <c r="H346"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54" i="58"/>
  <c r="G154" i="58"/>
  <c r="H154" i="58"/>
  <c r="F110" i="46"/>
  <c r="G110" i="46"/>
  <c r="H110" i="46"/>
  <c r="F345" i="25"/>
  <c r="G345" i="25"/>
  <c r="H345"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4" i="25"/>
  <c r="H344" i="25"/>
  <c r="G344" i="25"/>
  <c r="F104" i="25"/>
  <c r="F136" i="51"/>
  <c r="H136" i="51"/>
  <c r="G136" i="51"/>
  <c r="K85" i="112"/>
  <c r="M19" i="113"/>
  <c r="K85" i="113"/>
  <c r="M85" i="112"/>
  <c r="K19" i="113"/>
  <c r="F19" i="112"/>
  <c r="F85" i="112"/>
  <c r="K19" i="112"/>
  <c r="F85" i="113"/>
  <c r="H85" i="112"/>
  <c r="C85" i="112"/>
  <c r="H85" i="113"/>
  <c r="H19" i="112"/>
  <c r="M85" i="113"/>
  <c r="C19" i="112"/>
  <c r="C85" i="113"/>
  <c r="M19" i="112"/>
  <c r="H19" i="113"/>
  <c r="F19" i="113"/>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3" i="58"/>
  <c r="H153" i="58"/>
  <c r="G153" i="58"/>
  <c r="F34" i="58"/>
  <c r="F33" i="58"/>
  <c r="F343" i="25"/>
  <c r="H343" i="25"/>
  <c r="G343"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1"/>
  <c r="M19" i="111"/>
  <c r="C19" i="110"/>
  <c r="M85" i="110"/>
  <c r="C85" i="111"/>
  <c r="M85" i="111"/>
  <c r="K85" i="111"/>
  <c r="K19" i="110"/>
  <c r="H85" i="110"/>
  <c r="H85" i="111"/>
  <c r="C19" i="111"/>
  <c r="M19" i="110"/>
  <c r="F85" i="110"/>
  <c r="F85" i="111"/>
  <c r="C85" i="110"/>
  <c r="F19" i="110"/>
  <c r="K85" i="110"/>
  <c r="H19" i="111"/>
  <c r="H19" i="110"/>
  <c r="K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2" i="25"/>
  <c r="H342" i="25"/>
  <c r="G342" i="25"/>
  <c r="F100" i="25"/>
  <c r="F152" i="58"/>
  <c r="H152" i="58"/>
  <c r="G152"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1" i="25"/>
  <c r="G341" i="25"/>
  <c r="H341" i="25"/>
  <c r="K73" i="109"/>
  <c r="C19" i="109"/>
  <c r="F73" i="109"/>
  <c r="K19" i="109"/>
  <c r="F19" i="109"/>
  <c r="M73" i="109"/>
  <c r="C73" i="109"/>
  <c r="H19" i="109"/>
  <c r="M19"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0" i="25"/>
  <c r="G340" i="25"/>
  <c r="H340"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9" i="25"/>
  <c r="H339" i="25"/>
  <c r="G339"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8" i="25"/>
  <c r="H338" i="25"/>
  <c r="G338" i="25"/>
  <c r="K81" i="25"/>
  <c r="F34" i="107"/>
  <c r="H34" i="107"/>
  <c r="G34" i="107"/>
  <c r="F4" i="107"/>
  <c r="F50" i="86"/>
  <c r="H50" i="86"/>
  <c r="G50"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49" i="86" l="1"/>
  <c r="G49" i="86"/>
  <c r="H49" i="86"/>
  <c r="F48" i="98"/>
  <c r="G48" i="98"/>
  <c r="H48" i="98"/>
  <c r="F33" i="97"/>
  <c r="G33" i="97"/>
  <c r="H33" i="97"/>
  <c r="F42" i="105"/>
  <c r="G42" i="105"/>
  <c r="H42" i="105"/>
  <c r="F63" i="93"/>
  <c r="G63" i="93"/>
  <c r="H63" i="93"/>
  <c r="F104" i="46"/>
  <c r="G104" i="46"/>
  <c r="H104" i="46"/>
  <c r="F337" i="25"/>
  <c r="G337" i="25"/>
  <c r="H337"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3" i="46"/>
  <c r="H103" i="46"/>
  <c r="G103" i="46"/>
  <c r="K17" i="46"/>
  <c r="F33" i="107"/>
  <c r="H33" i="107"/>
  <c r="G33" i="107"/>
  <c r="K2" i="107"/>
  <c r="K18" i="107" s="1"/>
  <c r="F48" i="101"/>
  <c r="G48" i="101"/>
  <c r="H48" i="101"/>
  <c r="H47" i="101"/>
  <c r="G47" i="101"/>
  <c r="F47" i="101"/>
  <c r="K9" i="101"/>
  <c r="F151" i="58"/>
  <c r="G151" i="58"/>
  <c r="H151"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6" i="25"/>
  <c r="G336" i="25"/>
  <c r="H336"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5" i="25"/>
  <c r="H335" i="25"/>
  <c r="G335"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0" i="58"/>
  <c r="G150" i="58"/>
  <c r="H150" i="58"/>
  <c r="F149" i="58"/>
  <c r="H149" i="58"/>
  <c r="G149" i="58"/>
  <c r="K26" i="58"/>
  <c r="A733" i="38" l="1"/>
  <c r="D733" i="38"/>
  <c r="P733" i="38" s="1"/>
  <c r="E733" i="38"/>
  <c r="H733" i="38"/>
  <c r="M733" i="38"/>
  <c r="N733" i="38" s="1"/>
  <c r="S733" i="38"/>
  <c r="C19" i="89"/>
  <c r="O733" i="38" l="1"/>
  <c r="Z733" i="38"/>
  <c r="U733" i="38"/>
  <c r="F32" i="107"/>
  <c r="G32" i="107"/>
  <c r="H32" i="107"/>
  <c r="F334" i="25"/>
  <c r="G334" i="25"/>
  <c r="H334"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3" i="25"/>
  <c r="G333" i="25"/>
  <c r="H333"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8" i="58"/>
  <c r="G148" i="58"/>
  <c r="H148"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47" i="58"/>
  <c r="G147" i="58"/>
  <c r="H147"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2" i="25"/>
  <c r="H332" i="25"/>
  <c r="G332"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46" i="58"/>
  <c r="G146" i="58"/>
  <c r="H146" i="58"/>
  <c r="F100" i="46"/>
  <c r="G100" i="46"/>
  <c r="H100" i="46"/>
  <c r="F59" i="93"/>
  <c r="H59" i="93"/>
  <c r="G59" i="93"/>
  <c r="A726" i="38"/>
  <c r="D726" i="38"/>
  <c r="E726" i="38"/>
  <c r="G726" i="38"/>
  <c r="H726" i="38"/>
  <c r="K726" i="38"/>
  <c r="L726" i="38" s="1"/>
  <c r="M726" i="38"/>
  <c r="N726" i="38" s="1"/>
  <c r="S726" i="38"/>
  <c r="F331" i="25"/>
  <c r="H331" i="25"/>
  <c r="G331" i="25"/>
  <c r="F99" i="25"/>
  <c r="F145" i="58"/>
  <c r="G145" i="58"/>
  <c r="H145"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7" i="88"/>
  <c r="H77" i="88"/>
  <c r="G77" i="88"/>
  <c r="K13" i="88"/>
  <c r="N725" i="38" l="1"/>
  <c r="Z725" i="38" s="1"/>
  <c r="P725" i="38"/>
  <c r="F144" i="58"/>
  <c r="H144" i="58"/>
  <c r="G144"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0" i="25"/>
  <c r="G330" i="25"/>
  <c r="H330" i="25"/>
  <c r="O725" i="38" l="1"/>
  <c r="O724" i="38"/>
  <c r="Z724" i="38"/>
  <c r="P724" i="38"/>
  <c r="U724" i="38"/>
  <c r="Q11" i="97"/>
  <c r="F47" i="102" l="1"/>
  <c r="G47" i="102"/>
  <c r="H47" i="102"/>
  <c r="F329" i="25"/>
  <c r="G329" i="25"/>
  <c r="H329"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43" i="58"/>
  <c r="H143" i="58"/>
  <c r="G143" i="58"/>
  <c r="F96" i="46"/>
  <c r="G96" i="46"/>
  <c r="H96" i="46"/>
  <c r="A721" i="38"/>
  <c r="D721" i="38"/>
  <c r="E721" i="38"/>
  <c r="G721" i="38"/>
  <c r="H721" i="38"/>
  <c r="K721" i="38"/>
  <c r="L721" i="38" s="1"/>
  <c r="M721" i="38"/>
  <c r="N721" i="38" s="1"/>
  <c r="S721" i="38"/>
  <c r="F328" i="25"/>
  <c r="H328" i="25"/>
  <c r="G328" i="25"/>
  <c r="K79" i="25"/>
  <c r="F57" i="93"/>
  <c r="H57" i="93"/>
  <c r="G57" i="93"/>
  <c r="F11" i="93"/>
  <c r="C18" i="98"/>
  <c r="F57" i="74"/>
  <c r="H57" i="74"/>
  <c r="G57" i="74"/>
  <c r="H50" i="103"/>
  <c r="G50" i="103"/>
  <c r="F50" i="103"/>
  <c r="F327" i="25"/>
  <c r="G327" i="25"/>
  <c r="H327"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6" i="25"/>
  <c r="G326" i="25"/>
  <c r="H326" i="25"/>
  <c r="K78" i="25"/>
  <c r="G44" i="98"/>
  <c r="F44" i="98"/>
  <c r="H44" i="98"/>
  <c r="K7" i="98"/>
  <c r="F142" i="58"/>
  <c r="H142" i="58"/>
  <c r="G142" i="58"/>
  <c r="K25" i="58"/>
  <c r="F97" i="25"/>
  <c r="F34" i="105"/>
  <c r="H34" i="105"/>
  <c r="G34" i="105"/>
  <c r="K2" i="105"/>
  <c r="F35" i="53"/>
  <c r="H35" i="53"/>
  <c r="G35" i="53"/>
  <c r="K4" i="53"/>
  <c r="F325" i="25"/>
  <c r="G325" i="25"/>
  <c r="H325" i="25"/>
  <c r="F96" i="25"/>
  <c r="P719" i="38" l="1"/>
  <c r="Z719" i="38"/>
  <c r="O719" i="38"/>
  <c r="U719" i="38"/>
  <c r="F56" i="93"/>
  <c r="H56" i="93"/>
  <c r="G56" i="93"/>
  <c r="F88" i="25"/>
  <c r="F33" i="105"/>
  <c r="H33" i="105"/>
  <c r="G33" i="105"/>
  <c r="F35" i="69"/>
  <c r="H35" i="69"/>
  <c r="G35" i="69"/>
  <c r="F324" i="25"/>
  <c r="G324" i="25"/>
  <c r="H324"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3" i="25"/>
  <c r="H323" i="25"/>
  <c r="G323" i="25"/>
  <c r="K76" i="25"/>
  <c r="F322" i="25"/>
  <c r="H322" i="25"/>
  <c r="G322" i="25"/>
  <c r="K75" i="25"/>
  <c r="A716" i="38"/>
  <c r="D716" i="38"/>
  <c r="E716" i="38"/>
  <c r="G716" i="38"/>
  <c r="H716" i="38"/>
  <c r="K716" i="38"/>
  <c r="L716" i="38" s="1"/>
  <c r="M716" i="38"/>
  <c r="N716" i="38" s="1"/>
  <c r="S716" i="38"/>
  <c r="O716" i="38" l="1"/>
  <c r="Z716" i="38"/>
  <c r="P716" i="38"/>
  <c r="U716" i="38"/>
  <c r="F34" i="69"/>
  <c r="H34" i="69"/>
  <c r="G34" i="69"/>
  <c r="F5" i="69"/>
  <c r="F55" i="93"/>
  <c r="G55" i="93"/>
  <c r="H55" i="93"/>
  <c r="F321" i="25"/>
  <c r="G321" i="25"/>
  <c r="H321" i="25"/>
  <c r="F141" i="58"/>
  <c r="G141" i="58"/>
  <c r="H141"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0" i="58"/>
  <c r="H140" i="58"/>
  <c r="G140" i="58"/>
  <c r="F54" i="93"/>
  <c r="H54" i="93"/>
  <c r="G54" i="93"/>
  <c r="F30" i="108"/>
  <c r="G30" i="108"/>
  <c r="H30" i="108"/>
  <c r="F95" i="46"/>
  <c r="H95" i="46"/>
  <c r="G95" i="46"/>
  <c r="K16" i="46"/>
  <c r="A714" i="38"/>
  <c r="D714" i="38"/>
  <c r="E714" i="38"/>
  <c r="G714" i="38"/>
  <c r="H714" i="38"/>
  <c r="K714" i="38"/>
  <c r="L714" i="38" s="1"/>
  <c r="M714" i="38"/>
  <c r="N714" i="38" s="1"/>
  <c r="S714" i="38"/>
  <c r="F320" i="25"/>
  <c r="G320" i="25"/>
  <c r="H320"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9" i="25"/>
  <c r="G319" i="25"/>
  <c r="H319"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18" i="25"/>
  <c r="G318" i="25"/>
  <c r="H318"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9" i="58"/>
  <c r="H139" i="58"/>
  <c r="G139" i="58"/>
  <c r="F30" i="58"/>
  <c r="F53" i="49"/>
  <c r="G53" i="49"/>
  <c r="H53" i="49"/>
  <c r="K6" i="49"/>
  <c r="H46" i="101"/>
  <c r="G46" i="101"/>
  <c r="F9" i="101"/>
  <c r="F47" i="103"/>
  <c r="H47" i="103"/>
  <c r="G47" i="103"/>
  <c r="F7" i="103"/>
  <c r="F317" i="25"/>
  <c r="H317" i="25"/>
  <c r="G317" i="25"/>
  <c r="F316" i="25"/>
  <c r="H316" i="25"/>
  <c r="G316"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1" i="88"/>
  <c r="F71" i="88"/>
  <c r="H71" i="88"/>
  <c r="F30" i="69"/>
  <c r="G30" i="69"/>
  <c r="H30" i="69"/>
  <c r="F81" i="81"/>
  <c r="G81" i="81"/>
  <c r="H81" i="81"/>
  <c r="F42" i="96"/>
  <c r="G42" i="96"/>
  <c r="H42" i="96"/>
  <c r="G138" i="58"/>
  <c r="F138" i="58"/>
  <c r="H138" i="58"/>
  <c r="F30" i="53"/>
  <c r="H30" i="53"/>
  <c r="G30" i="53"/>
  <c r="F51" i="93"/>
  <c r="H51" i="93"/>
  <c r="G51" i="93"/>
  <c r="F315" i="25"/>
  <c r="H315" i="25"/>
  <c r="G315" i="25"/>
  <c r="A709" i="38"/>
  <c r="D709" i="38"/>
  <c r="E709" i="38"/>
  <c r="G709" i="38"/>
  <c r="H709" i="38"/>
  <c r="K709" i="38"/>
  <c r="L709" i="38" s="1"/>
  <c r="M709" i="38"/>
  <c r="N709" i="38" s="1"/>
  <c r="S709" i="38"/>
  <c r="F44" i="86"/>
  <c r="H44" i="86"/>
  <c r="G44"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23" i="108"/>
  <c r="F99" i="108"/>
  <c r="K23" i="108"/>
  <c r="M23" i="108"/>
  <c r="C99" i="108"/>
  <c r="F23" i="108"/>
  <c r="H99" i="108"/>
  <c r="M99" i="108"/>
  <c r="C23"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4" i="25"/>
  <c r="G314" i="25"/>
  <c r="H314"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7" i="58" l="1"/>
  <c r="G137" i="58"/>
  <c r="H137"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3" i="25"/>
  <c r="G313" i="25"/>
  <c r="H313" i="25"/>
  <c r="F93" i="25"/>
  <c r="F43" i="86"/>
  <c r="H43" i="86"/>
  <c r="G43"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69" i="88"/>
  <c r="F69" i="88"/>
  <c r="H69"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2" i="25"/>
  <c r="G312" i="25"/>
  <c r="H312" i="25"/>
  <c r="K73" i="25"/>
  <c r="F41" i="102"/>
  <c r="H41" i="102"/>
  <c r="G41" i="102"/>
  <c r="K5" i="102"/>
  <c r="F311" i="25"/>
  <c r="H311" i="25"/>
  <c r="G311"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H19" i="107"/>
  <c r="C19" i="107"/>
  <c r="K89" i="107"/>
  <c r="K19" i="107"/>
  <c r="C89" i="107"/>
  <c r="F19" i="107"/>
  <c r="F89" i="107"/>
  <c r="M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6" i="58"/>
  <c r="G136" i="58"/>
  <c r="H136"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10" i="25"/>
  <c r="H310" i="25"/>
  <c r="G310" i="25"/>
  <c r="F91" i="25"/>
  <c r="F45" i="101"/>
  <c r="H45" i="101"/>
  <c r="G45" i="101"/>
  <c r="Q3" i="107" l="1"/>
  <c r="Q6" i="107" s="1"/>
  <c r="Q8" i="107"/>
  <c r="Q7" i="107" s="1"/>
  <c r="P700" i="38"/>
  <c r="O700" i="38"/>
  <c r="Z700" i="38"/>
  <c r="U700" i="38"/>
  <c r="F309" i="25"/>
  <c r="H309" i="25"/>
  <c r="G309"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8" i="25"/>
  <c r="G308" i="25"/>
  <c r="H308" i="25"/>
  <c r="C59"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7" i="25"/>
  <c r="G307" i="25"/>
  <c r="H307" i="25"/>
  <c r="F78" i="81"/>
  <c r="G78" i="81"/>
  <c r="H78" i="81"/>
  <c r="F22" i="81"/>
  <c r="F66" i="88"/>
  <c r="H66" i="88"/>
  <c r="G66"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35" i="58"/>
  <c r="F135" i="58"/>
  <c r="H135"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6" i="25"/>
  <c r="H306" i="25"/>
  <c r="G306" i="25"/>
  <c r="K71" i="25"/>
  <c r="F134" i="58"/>
  <c r="H134" i="58"/>
  <c r="G134"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H85" i="106"/>
  <c r="M19" i="106"/>
  <c r="F85" i="106"/>
  <c r="C85" i="106"/>
  <c r="M85" i="106"/>
  <c r="C19" i="106"/>
  <c r="F19" i="106"/>
  <c r="K19" i="106"/>
  <c r="H19" i="106"/>
  <c r="K85" i="106"/>
  <c r="M66" i="106" l="1"/>
  <c r="Q10" i="106" s="1"/>
  <c r="P693" i="38"/>
  <c r="Q2" i="106"/>
  <c r="Q3" i="106" s="1"/>
  <c r="Q6" i="106" s="1"/>
  <c r="O693" i="38"/>
  <c r="Z693" i="38"/>
  <c r="U693" i="38"/>
  <c r="G85" i="46"/>
  <c r="F85" i="46"/>
  <c r="H85" i="46"/>
  <c r="F21" i="46"/>
  <c r="F39" i="86"/>
  <c r="H39" i="86"/>
  <c r="G39" i="86"/>
  <c r="F8" i="86"/>
  <c r="Q8" i="106" l="1"/>
  <c r="Q7" i="106" s="1"/>
  <c r="Q5" i="106"/>
  <c r="Q9" i="106"/>
  <c r="Q13" i="53"/>
  <c r="F76" i="84"/>
  <c r="H76" i="84"/>
  <c r="G76" i="84"/>
  <c r="F305" i="25"/>
  <c r="H305" i="25"/>
  <c r="G305"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4" i="25"/>
  <c r="F304" i="25"/>
  <c r="H304"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3" i="58"/>
  <c r="H133" i="58"/>
  <c r="G133"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3" i="25"/>
  <c r="G303" i="25"/>
  <c r="H303" i="25"/>
  <c r="F302" i="25"/>
  <c r="H302" i="25"/>
  <c r="G302"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1" i="25"/>
  <c r="H301" i="25"/>
  <c r="G301" i="25"/>
  <c r="F87" i="25"/>
  <c r="F40" i="93" l="1"/>
  <c r="H40" i="93"/>
  <c r="G40" i="93"/>
  <c r="F6" i="93"/>
  <c r="F40" i="99"/>
  <c r="H40" i="99"/>
  <c r="G40" i="99"/>
  <c r="K5" i="99"/>
  <c r="F131" i="58"/>
  <c r="G131" i="58"/>
  <c r="H131" i="58"/>
  <c r="F132" i="58"/>
  <c r="G132" i="58"/>
  <c r="H132"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0" i="25"/>
  <c r="H300" i="25"/>
  <c r="G300" i="25"/>
  <c r="K68" i="25"/>
  <c r="Z684" i="38" l="1"/>
  <c r="O684" i="38"/>
  <c r="P684" i="38"/>
  <c r="U684" i="38"/>
  <c r="G84" i="46"/>
  <c r="F84" i="46"/>
  <c r="H84"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9" i="25"/>
  <c r="G299" i="25"/>
  <c r="H299"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8" i="25"/>
  <c r="H298" i="25"/>
  <c r="G298" i="25"/>
  <c r="F86" i="25"/>
  <c r="F83" i="46"/>
  <c r="H83" i="46"/>
  <c r="G83" i="46"/>
  <c r="F41" i="47"/>
  <c r="H41" i="47"/>
  <c r="G41" i="47"/>
  <c r="K9" i="47"/>
  <c r="K13" i="46"/>
  <c r="F297" i="25"/>
  <c r="H297" i="25"/>
  <c r="G297" i="25"/>
  <c r="F85" i="25"/>
  <c r="Q13" i="68"/>
  <c r="Q13" i="47"/>
  <c r="F31" i="102"/>
  <c r="H31" i="102"/>
  <c r="G31" i="102"/>
  <c r="Q13" i="84"/>
  <c r="F72" i="84"/>
  <c r="H72" i="84"/>
  <c r="G72" i="84"/>
  <c r="F115" i="51"/>
  <c r="H115" i="51"/>
  <c r="G115" i="51"/>
  <c r="Q13" i="51"/>
  <c r="H43" i="46"/>
  <c r="C19" i="47"/>
  <c r="M19" i="47"/>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6" i="25"/>
  <c r="H296" i="25"/>
  <c r="G296"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95" i="25"/>
  <c r="G295" i="25"/>
  <c r="H295"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4" i="25"/>
  <c r="G294" i="25"/>
  <c r="H294"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19" i="105"/>
  <c r="F91" i="105"/>
  <c r="C91" i="105"/>
  <c r="H19" i="105"/>
  <c r="F19" i="105"/>
  <c r="M91" i="105"/>
  <c r="M19" i="105"/>
  <c r="K91" i="105"/>
  <c r="C19" i="105"/>
  <c r="H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93" i="25"/>
  <c r="G293" i="25"/>
  <c r="H293"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0" i="58"/>
  <c r="F130" i="58"/>
  <c r="H130"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92" i="25"/>
  <c r="H292" i="25"/>
  <c r="G292" i="25"/>
  <c r="F83" i="25"/>
  <c r="F112" i="51"/>
  <c r="G112" i="51"/>
  <c r="H112" i="51"/>
  <c r="G129" i="58"/>
  <c r="F129" i="58"/>
  <c r="H129"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1" i="25"/>
  <c r="G291" i="25"/>
  <c r="H291" i="25"/>
  <c r="K65" i="25"/>
  <c r="G27" i="104"/>
  <c r="H27" i="104"/>
  <c r="O672" i="38" l="1"/>
  <c r="Z672" i="38"/>
  <c r="P672" i="38"/>
  <c r="U672" i="38"/>
  <c r="A671" i="38"/>
  <c r="D671" i="38"/>
  <c r="E671" i="38"/>
  <c r="G671" i="38"/>
  <c r="H671" i="38"/>
  <c r="K671" i="38"/>
  <c r="L671" i="38" s="1"/>
  <c r="M671" i="38"/>
  <c r="N671" i="38" s="1"/>
  <c r="S671" i="38"/>
  <c r="O671" i="38" l="1"/>
  <c r="Z671" i="38"/>
  <c r="P671" i="38"/>
  <c r="U671" i="38"/>
  <c r="G128" i="58"/>
  <c r="F128" i="58"/>
  <c r="H128" i="58"/>
  <c r="F26" i="58"/>
  <c r="A670" i="38" l="1"/>
  <c r="D670" i="38"/>
  <c r="E670" i="38"/>
  <c r="G670" i="38"/>
  <c r="H670" i="38"/>
  <c r="K670" i="38"/>
  <c r="L670" i="38" s="1"/>
  <c r="M670" i="38"/>
  <c r="N670" i="38" s="1"/>
  <c r="S670" i="38"/>
  <c r="F290" i="25"/>
  <c r="H290" i="25"/>
  <c r="G290"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9" i="25"/>
  <c r="H289" i="25"/>
  <c r="G289" i="25"/>
  <c r="F82" i="25"/>
  <c r="F37" i="86"/>
  <c r="H37" i="86"/>
  <c r="G37" i="86"/>
  <c r="F7" i="86"/>
  <c r="F288" i="25"/>
  <c r="H288" i="25"/>
  <c r="G288"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7" i="25"/>
  <c r="G287" i="25"/>
  <c r="H287"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7" i="58"/>
  <c r="H127" i="58"/>
  <c r="G127"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6" i="25"/>
  <c r="G286" i="25"/>
  <c r="H286"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5" i="25"/>
  <c r="H285" i="25"/>
  <c r="G285"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5" i="88"/>
  <c r="H55" i="88"/>
  <c r="G55" i="88"/>
  <c r="F105" i="51"/>
  <c r="G105" i="51"/>
  <c r="H105" i="51"/>
  <c r="F65" i="84"/>
  <c r="H65" i="84"/>
  <c r="G65" i="84"/>
  <c r="F284" i="25"/>
  <c r="H284" i="25"/>
  <c r="G284"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P648" i="38" s="1"/>
  <c r="M648" i="38"/>
  <c r="N648" i="38" s="1"/>
  <c r="S648" i="38"/>
  <c r="O648" i="38" l="1"/>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3" i="25"/>
  <c r="G283" i="25"/>
  <c r="H283" i="25"/>
  <c r="K61" i="25"/>
  <c r="F126" i="58"/>
  <c r="H126" i="58"/>
  <c r="G126" i="58"/>
  <c r="H59"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2" i="25"/>
  <c r="G282" i="25"/>
  <c r="H282"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5" i="58"/>
  <c r="H125" i="58"/>
  <c r="G125"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24" i="58"/>
  <c r="H124" i="58"/>
  <c r="G124"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1" i="25"/>
  <c r="H281" i="25"/>
  <c r="G281" i="25"/>
  <c r="C152"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0" i="25"/>
  <c r="H280" i="25"/>
  <c r="G280" i="25"/>
  <c r="K58" i="25"/>
  <c r="F123" i="58"/>
  <c r="H123" i="58"/>
  <c r="G123"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79" i="25"/>
  <c r="H279" i="25"/>
  <c r="G279"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H19" i="104"/>
  <c r="C19" i="104"/>
  <c r="M85" i="104"/>
  <c r="K85" i="104"/>
  <c r="H85" i="104"/>
  <c r="K19" i="104"/>
  <c r="M19" i="104"/>
  <c r="F85" i="104"/>
  <c r="F19"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78" i="25"/>
  <c r="G278" i="25"/>
  <c r="H278"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77" i="25"/>
  <c r="G277" i="25"/>
  <c r="H277"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2" i="58"/>
  <c r="G122" i="58"/>
  <c r="H122" i="58"/>
  <c r="F58" i="57"/>
  <c r="G58" i="57"/>
  <c r="H58" i="57"/>
  <c r="F50" i="88"/>
  <c r="H50" i="88"/>
  <c r="G50" i="88"/>
  <c r="F276" i="25"/>
  <c r="G276" i="25"/>
  <c r="H276"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1" i="58"/>
  <c r="G121" i="58"/>
  <c r="H121" i="58"/>
  <c r="F275" i="25"/>
  <c r="H275" i="25"/>
  <c r="G275"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4" i="25"/>
  <c r="H274" i="25"/>
  <c r="G274" i="25"/>
  <c r="K55" i="25"/>
  <c r="F33" i="47"/>
  <c r="H33" i="47"/>
  <c r="G33" i="47"/>
  <c r="K5" i="47"/>
  <c r="F120" i="58"/>
  <c r="H120" i="58"/>
  <c r="G120"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9" i="58"/>
  <c r="H119" i="58"/>
  <c r="G119" i="58"/>
  <c r="F23" i="58"/>
  <c r="F34" i="101"/>
  <c r="H34" i="101"/>
  <c r="G34" i="101"/>
  <c r="F5" i="101"/>
  <c r="F273" i="25"/>
  <c r="H273" i="25"/>
  <c r="G273" i="25"/>
  <c r="F75" i="25"/>
  <c r="F31" i="47"/>
  <c r="H31" i="47"/>
  <c r="G31" i="47"/>
  <c r="F9" i="47"/>
  <c r="F34" i="91"/>
  <c r="H34" i="91"/>
  <c r="G34" i="91"/>
  <c r="F7" i="91"/>
  <c r="F64" i="81"/>
  <c r="H64" i="81"/>
  <c r="G64" i="81"/>
  <c r="F18" i="81"/>
  <c r="F118" i="58"/>
  <c r="H118" i="58"/>
  <c r="G118" i="58"/>
  <c r="F22" i="58"/>
  <c r="F272" i="25"/>
  <c r="G272" i="25"/>
  <c r="H272" i="25"/>
  <c r="F74" i="25"/>
  <c r="F63" i="81"/>
  <c r="H63" i="81"/>
  <c r="G63" i="81"/>
  <c r="K8" i="81"/>
  <c r="AD4" i="88" l="1"/>
  <c r="AE4" i="88" s="1"/>
  <c r="P620" i="38"/>
  <c r="O620" i="38"/>
  <c r="Z620" i="38"/>
  <c r="U620" i="38"/>
  <c r="A619" i="38"/>
  <c r="D619" i="38"/>
  <c r="E619" i="38"/>
  <c r="G619" i="38"/>
  <c r="H619" i="38"/>
  <c r="K619" i="38"/>
  <c r="L619" i="38" s="1"/>
  <c r="M619" i="38"/>
  <c r="U619" i="38" s="1"/>
  <c r="S619" i="38"/>
  <c r="F271" i="25"/>
  <c r="H271" i="25"/>
  <c r="G271" i="25"/>
  <c r="K54" i="25"/>
  <c r="F117" i="58"/>
  <c r="H117" i="58"/>
  <c r="G117"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0" i="25"/>
  <c r="H270" i="25"/>
  <c r="G270" i="25"/>
  <c r="K53" i="25"/>
  <c r="A616" i="38"/>
  <c r="D616" i="38"/>
  <c r="E616" i="38"/>
  <c r="G616" i="38"/>
  <c r="H616" i="38"/>
  <c r="K616" i="38"/>
  <c r="L616" i="38" s="1"/>
  <c r="M616" i="38"/>
  <c r="N616" i="38" s="1"/>
  <c r="F116" i="58"/>
  <c r="H116" i="58"/>
  <c r="G116" i="58"/>
  <c r="F21" i="58"/>
  <c r="F29" i="47"/>
  <c r="H29" i="47"/>
  <c r="G29" i="47"/>
  <c r="F8" i="47"/>
  <c r="H269" i="25"/>
  <c r="G269" i="25"/>
  <c r="F269" i="25"/>
  <c r="F268" i="25"/>
  <c r="G268" i="25"/>
  <c r="H268" i="25"/>
  <c r="P617" i="38" l="1"/>
  <c r="O617" i="38"/>
  <c r="Z617" i="38"/>
  <c r="U617" i="38"/>
  <c r="O616" i="38"/>
  <c r="Z616" i="38"/>
  <c r="P616" i="38"/>
  <c r="F73" i="25"/>
  <c r="F72" i="25"/>
  <c r="F32" i="31" l="1"/>
  <c r="G32" i="31"/>
  <c r="H32" i="31"/>
  <c r="F27" i="95"/>
  <c r="G27" i="95"/>
  <c r="H27" i="95"/>
  <c r="Q11" i="95"/>
  <c r="F267" i="25" l="1"/>
  <c r="H267" i="25"/>
  <c r="G267" i="25"/>
  <c r="K52" i="25"/>
  <c r="F115" i="58"/>
  <c r="H115" i="58"/>
  <c r="G115" i="58"/>
  <c r="K15" i="58"/>
  <c r="F89" i="51"/>
  <c r="G89" i="51"/>
  <c r="H89" i="51"/>
  <c r="A615" i="38" l="1"/>
  <c r="D615" i="38"/>
  <c r="E615" i="38"/>
  <c r="G615" i="38"/>
  <c r="H615" i="38"/>
  <c r="K615" i="38"/>
  <c r="L615" i="38" s="1"/>
  <c r="M615" i="38"/>
  <c r="N615" i="38" s="1"/>
  <c r="S615" i="38"/>
  <c r="F266" i="25"/>
  <c r="H266" i="25"/>
  <c r="G266" i="25"/>
  <c r="K51" i="25"/>
  <c r="P615" i="38" l="1"/>
  <c r="O615" i="38"/>
  <c r="Z615" i="38"/>
  <c r="U615" i="38"/>
  <c r="A614" i="38"/>
  <c r="D614" i="38"/>
  <c r="E614" i="38"/>
  <c r="G614" i="38"/>
  <c r="H614" i="38"/>
  <c r="K614" i="38"/>
  <c r="L614" i="38" s="1"/>
  <c r="M614" i="38"/>
  <c r="N614" i="38" s="1"/>
  <c r="S614" i="38"/>
  <c r="F114" i="58"/>
  <c r="H114" i="58"/>
  <c r="G114" i="58"/>
  <c r="F20" i="58"/>
  <c r="F265" i="25"/>
  <c r="H265" i="25"/>
  <c r="G265" i="25"/>
  <c r="F71" i="25"/>
  <c r="P614" i="38" l="1"/>
  <c r="O614" i="38"/>
  <c r="Z614" i="38"/>
  <c r="U614" i="38"/>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64" i="25"/>
  <c r="G264" i="25"/>
  <c r="H264"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3" i="58"/>
  <c r="G113" i="58"/>
  <c r="H113" i="58"/>
  <c r="H61" i="81"/>
  <c r="G61" i="81"/>
  <c r="F61" i="81"/>
  <c r="F263" i="25"/>
  <c r="G263" i="25"/>
  <c r="H263"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62" i="25"/>
  <c r="H262" i="25"/>
  <c r="G262"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1" i="25"/>
  <c r="H261" i="25"/>
  <c r="G261" i="25"/>
  <c r="K50" i="25"/>
  <c r="F30" i="101"/>
  <c r="G30" i="101"/>
  <c r="H30" i="101"/>
  <c r="K2" i="101"/>
  <c r="K21" i="101" s="1"/>
  <c r="F26" i="96"/>
  <c r="G26" i="96"/>
  <c r="H26" i="96"/>
  <c r="F3" i="96"/>
  <c r="F29" i="101"/>
  <c r="G29" i="101"/>
  <c r="H29" i="101"/>
  <c r="F3" i="101"/>
  <c r="F260" i="25"/>
  <c r="H260" i="25"/>
  <c r="G260" i="25"/>
  <c r="F69" i="25"/>
  <c r="K19" i="103"/>
  <c r="M91" i="103"/>
  <c r="H91" i="103"/>
  <c r="K91" i="103"/>
  <c r="C91" i="103"/>
  <c r="F19" i="103"/>
  <c r="K19" i="89"/>
  <c r="F91" i="103"/>
  <c r="H19" i="103"/>
  <c r="M19" i="103"/>
  <c r="C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9" i="25"/>
  <c r="H259" i="25"/>
  <c r="G259"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8" i="25"/>
  <c r="H258" i="25"/>
  <c r="G258" i="25"/>
  <c r="K48" i="25"/>
  <c r="F69" i="87"/>
  <c r="K69" i="87"/>
  <c r="M91" i="102"/>
  <c r="M19" i="102"/>
  <c r="K19" i="102"/>
  <c r="H19" i="102"/>
  <c r="K91" i="102"/>
  <c r="C19" i="102"/>
  <c r="F91" i="102"/>
  <c r="C91" i="102"/>
  <c r="H91" i="102"/>
  <c r="F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0" i="86"/>
  <c r="H30" i="86"/>
  <c r="A607" i="38"/>
  <c r="D607" i="38"/>
  <c r="E607" i="38"/>
  <c r="G607" i="38"/>
  <c r="H607" i="38"/>
  <c r="K607" i="38"/>
  <c r="L607" i="38" s="1"/>
  <c r="M607" i="38"/>
  <c r="N607" i="38" s="1"/>
  <c r="G30"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2" i="58"/>
  <c r="H112" i="58"/>
  <c r="G112" i="58"/>
  <c r="F19" i="58"/>
  <c r="F45" i="88"/>
  <c r="H45" i="88"/>
  <c r="G45" i="88"/>
  <c r="F10" i="88"/>
  <c r="AA10" i="88" s="1"/>
  <c r="AB10" i="88" s="1"/>
  <c r="F85" i="100"/>
  <c r="F19" i="99"/>
  <c r="K22" i="101"/>
  <c r="C85" i="99"/>
  <c r="C90" i="101"/>
  <c r="K19" i="100"/>
  <c r="C19" i="100"/>
  <c r="F22" i="101"/>
  <c r="C19" i="99"/>
  <c r="M22" i="101"/>
  <c r="F19" i="100"/>
  <c r="H85" i="99"/>
  <c r="H90" i="101"/>
  <c r="C85" i="100"/>
  <c r="H85" i="100"/>
  <c r="F85" i="99"/>
  <c r="K85" i="99"/>
  <c r="K85" i="100"/>
  <c r="H19" i="100"/>
  <c r="M19" i="100"/>
  <c r="M19" i="99"/>
  <c r="F90" i="101"/>
  <c r="H22" i="101"/>
  <c r="M85" i="100"/>
  <c r="K19" i="99"/>
  <c r="M85" i="99"/>
  <c r="M90" i="101"/>
  <c r="C22" i="101"/>
  <c r="H19" i="99"/>
  <c r="K90" i="101"/>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57" i="25"/>
  <c r="H257" i="25"/>
  <c r="G257"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6" i="25"/>
  <c r="G256" i="25"/>
  <c r="H256"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1" i="58" l="1"/>
  <c r="G111" i="58"/>
  <c r="H111" i="58"/>
  <c r="F55" i="81"/>
  <c r="G55" i="81"/>
  <c r="H55" i="81"/>
  <c r="F82" i="51"/>
  <c r="G82" i="51"/>
  <c r="H82" i="51"/>
  <c r="F255" i="25"/>
  <c r="H255" i="25"/>
  <c r="G255"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C85" i="97"/>
  <c r="F85" i="97"/>
  <c r="M85" i="97"/>
  <c r="F85" i="98"/>
  <c r="M19" i="98"/>
  <c r="C19" i="97"/>
  <c r="C19" i="98"/>
  <c r="H19" i="98"/>
  <c r="H19" i="97"/>
  <c r="K85" i="98"/>
  <c r="K19" i="97"/>
  <c r="C85" i="98"/>
  <c r="F19" i="98"/>
  <c r="H85" i="98"/>
  <c r="H85" i="97"/>
  <c r="M85" i="98"/>
  <c r="K19" i="98"/>
  <c r="F19" i="97"/>
  <c r="K85" i="97"/>
  <c r="K27" i="8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4" i="25"/>
  <c r="H254" i="25"/>
  <c r="G254" i="25"/>
  <c r="F68" i="25"/>
  <c r="F67" i="46" l="1"/>
  <c r="G67" i="46"/>
  <c r="H67" i="46"/>
  <c r="F43" i="74"/>
  <c r="G43" i="74"/>
  <c r="H43" i="74"/>
  <c r="F47" i="70"/>
  <c r="H47" i="70"/>
  <c r="G47" i="70"/>
  <c r="F53" i="77"/>
  <c r="G53" i="77"/>
  <c r="H53" i="77"/>
  <c r="H110" i="58"/>
  <c r="G110" i="58"/>
  <c r="F110" i="58"/>
  <c r="F109" i="58"/>
  <c r="H109" i="58"/>
  <c r="G109"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3" i="25"/>
  <c r="G253" i="25"/>
  <c r="H253"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2" i="25"/>
  <c r="H252" i="25"/>
  <c r="G252"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1" i="25"/>
  <c r="H251" i="25"/>
  <c r="G251"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42" i="74"/>
  <c r="H42" i="74"/>
  <c r="G42" i="74"/>
  <c r="F4" i="74"/>
  <c r="F51" i="77"/>
  <c r="H51" i="77"/>
  <c r="G51" i="77"/>
  <c r="F11" i="77"/>
  <c r="F48" i="57"/>
  <c r="H48" i="57"/>
  <c r="G48" i="57"/>
  <c r="F11" i="57"/>
  <c r="F47" i="57"/>
  <c r="H47" i="57"/>
  <c r="G47" i="57"/>
  <c r="F10" i="57"/>
  <c r="H18" i="82"/>
  <c r="F250" i="25"/>
  <c r="H250" i="25"/>
  <c r="G250" i="25"/>
  <c r="K47" i="25"/>
  <c r="F108" i="58"/>
  <c r="H108" i="58"/>
  <c r="G108" i="58"/>
  <c r="K14" i="58"/>
  <c r="F107" i="58"/>
  <c r="H107" i="58"/>
  <c r="G107" i="58"/>
  <c r="K13" i="58"/>
  <c r="H100" i="96"/>
  <c r="K19" i="96"/>
  <c r="M19" i="96"/>
  <c r="K100" i="96"/>
  <c r="M100" i="96"/>
  <c r="H19" i="96"/>
  <c r="F100" i="96"/>
  <c r="C19" i="96"/>
  <c r="C100" i="96"/>
  <c r="F19" i="96"/>
  <c r="Q2" i="96" l="1"/>
  <c r="M81"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49" i="25"/>
  <c r="H249" i="25"/>
  <c r="G249" i="25"/>
  <c r="F65" i="25"/>
  <c r="F26" i="90"/>
  <c r="G26" i="90"/>
  <c r="H26" i="90"/>
  <c r="P587" i="38" l="1"/>
  <c r="O587" i="38"/>
  <c r="Z587" i="38"/>
  <c r="U587" i="38"/>
  <c r="F50" i="77"/>
  <c r="H50" i="77"/>
  <c r="G50" i="77"/>
  <c r="F106" i="58"/>
  <c r="H106" i="58"/>
  <c r="G106" i="58"/>
  <c r="F80" i="51"/>
  <c r="G80" i="51"/>
  <c r="H80" i="51"/>
  <c r="F248" i="25"/>
  <c r="H248" i="25"/>
  <c r="G248"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47" i="25"/>
  <c r="H247" i="25"/>
  <c r="G247"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5" i="58"/>
  <c r="H105" i="58"/>
  <c r="F104" i="58"/>
  <c r="H104" i="58"/>
  <c r="G105" i="58"/>
  <c r="K12" i="58"/>
  <c r="F44" i="57"/>
  <c r="H44" i="57"/>
  <c r="G44" i="57"/>
  <c r="K5" i="57"/>
  <c r="F246" i="25"/>
  <c r="G246" i="25"/>
  <c r="H246" i="25"/>
  <c r="F245" i="25"/>
  <c r="H245" i="25"/>
  <c r="F244" i="25"/>
  <c r="H244" i="25"/>
  <c r="F243" i="25"/>
  <c r="H243" i="25"/>
  <c r="K43" i="25"/>
  <c r="F25" i="47"/>
  <c r="G25" i="47"/>
  <c r="H25" i="47"/>
  <c r="F24" i="47"/>
  <c r="G24" i="47"/>
  <c r="H24" i="47"/>
  <c r="K2" i="47"/>
  <c r="K18" i="47" s="1"/>
  <c r="G245" i="25"/>
  <c r="F61" i="25"/>
  <c r="G49" i="81"/>
  <c r="K4" i="81"/>
  <c r="G244" i="25"/>
  <c r="K42" i="25"/>
  <c r="F6" i="47"/>
  <c r="F5" i="91"/>
  <c r="G48" i="81"/>
  <c r="F11" i="81"/>
  <c r="F8" i="57"/>
  <c r="G243" i="25"/>
  <c r="F2" i="49"/>
  <c r="G104"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2" i="25"/>
  <c r="H242" i="25"/>
  <c r="G242"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85" i="95"/>
  <c r="F85" i="95"/>
  <c r="F19" i="95"/>
  <c r="M19" i="95"/>
  <c r="H85" i="95"/>
  <c r="H19" i="95"/>
  <c r="K19" i="95"/>
  <c r="C19" i="95"/>
  <c r="K85" i="95"/>
  <c r="M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F19" i="94"/>
  <c r="M19" i="94"/>
  <c r="C19" i="94"/>
  <c r="H19" i="94"/>
  <c r="H85" i="94"/>
  <c r="K19" i="94"/>
  <c r="F85" i="94"/>
  <c r="M85"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113" i="93"/>
  <c r="M26" i="93"/>
  <c r="F113" i="93"/>
  <c r="F26" i="93"/>
  <c r="H113" i="93"/>
  <c r="K113" i="93"/>
  <c r="H26" i="93"/>
  <c r="C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3" i="58"/>
  <c r="G103" i="58"/>
  <c r="H103"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1" i="25"/>
  <c r="H241" i="25"/>
  <c r="G241"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F85" i="91"/>
  <c r="H85" i="91"/>
  <c r="C85" i="91"/>
  <c r="K19" i="91"/>
  <c r="M30" i="92"/>
  <c r="C19" i="91"/>
  <c r="K85" i="91"/>
  <c r="F30" i="92"/>
  <c r="M85" i="91"/>
  <c r="K30" i="92"/>
  <c r="C30" i="92"/>
  <c r="M19" i="91"/>
  <c r="H30" i="92"/>
  <c r="F19" i="47"/>
  <c r="F19" i="91"/>
  <c r="H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2" i="58"/>
  <c r="H102" i="58"/>
  <c r="G102"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0" i="25"/>
  <c r="H240" i="25"/>
  <c r="G240"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9" i="25"/>
  <c r="G239" i="25"/>
  <c r="H239" i="25"/>
  <c r="O573" i="38" l="1"/>
  <c r="Z573" i="38"/>
  <c r="A572" i="38"/>
  <c r="D572" i="38"/>
  <c r="E572" i="38"/>
  <c r="G572" i="38"/>
  <c r="H572" i="38"/>
  <c r="K572" i="38"/>
  <c r="L572" i="38" s="1"/>
  <c r="M572" i="38"/>
  <c r="N572" i="38" s="1"/>
  <c r="S572" i="38"/>
  <c r="F75" i="51"/>
  <c r="G75" i="51"/>
  <c r="H75" i="51"/>
  <c r="F101" i="58"/>
  <c r="H101" i="58"/>
  <c r="G101"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38" i="25"/>
  <c r="G238" i="25"/>
  <c r="H238"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7" i="25"/>
  <c r="H237" i="25"/>
  <c r="G237"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0" i="58"/>
  <c r="H100" i="58"/>
  <c r="G100"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9" i="58"/>
  <c r="H99" i="58"/>
  <c r="G99"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70" i="51"/>
  <c r="G70" i="51"/>
  <c r="H70" i="51"/>
  <c r="F28" i="86"/>
  <c r="G28" i="86"/>
  <c r="H28" i="86"/>
  <c r="A565" i="38"/>
  <c r="D565" i="38"/>
  <c r="E565" i="38"/>
  <c r="G565" i="38"/>
  <c r="H565" i="38"/>
  <c r="K565" i="38"/>
  <c r="L565" i="38" s="1"/>
  <c r="M565" i="38"/>
  <c r="N565" i="38" s="1"/>
  <c r="S565" i="38"/>
  <c r="F236" i="25"/>
  <c r="H236" i="25"/>
  <c r="G236" i="25"/>
  <c r="K40" i="25"/>
  <c r="F235" i="25"/>
  <c r="H235" i="25"/>
  <c r="G235" i="25"/>
  <c r="K39" i="25"/>
  <c r="F53" i="25"/>
  <c r="Z565" i="38" l="1"/>
  <c r="O565" i="38"/>
  <c r="U565" i="38"/>
  <c r="P565" i="38"/>
  <c r="Q11" i="89"/>
  <c r="F234" i="25"/>
  <c r="H234" i="25"/>
  <c r="G234" i="25"/>
  <c r="F52" i="25"/>
  <c r="A564" i="38"/>
  <c r="D564" i="38"/>
  <c r="E564" i="38"/>
  <c r="G564" i="38"/>
  <c r="H564" i="38"/>
  <c r="K564" i="38"/>
  <c r="L564" i="38" s="1"/>
  <c r="M564" i="38"/>
  <c r="N564" i="38" s="1"/>
  <c r="S564" i="38"/>
  <c r="F233" i="25"/>
  <c r="H233" i="25"/>
  <c r="G233" i="25"/>
  <c r="F51" i="25"/>
  <c r="F98" i="58"/>
  <c r="H98" i="58"/>
  <c r="G98"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7" i="58"/>
  <c r="G97" i="58"/>
  <c r="H97" i="58"/>
  <c r="AC25" i="31" l="1"/>
  <c r="F232" i="25"/>
  <c r="H232" i="25"/>
  <c r="G232" i="25"/>
  <c r="K38" i="25"/>
  <c r="F69" i="51"/>
  <c r="G69" i="51"/>
  <c r="H69" i="51"/>
  <c r="K107" i="74"/>
  <c r="F107" i="74"/>
  <c r="K106" i="74"/>
  <c r="F106" i="74"/>
  <c r="K105" i="74"/>
  <c r="F105" i="74"/>
  <c r="K104" i="74"/>
  <c r="F104" i="74"/>
  <c r="M103" i="74"/>
  <c r="M116" i="74" s="1"/>
  <c r="K103" i="74"/>
  <c r="F103" i="74"/>
  <c r="K102" i="74"/>
  <c r="F102" i="74"/>
  <c r="K101" i="74"/>
  <c r="F101" i="74"/>
  <c r="K100" i="74"/>
  <c r="F100" i="74"/>
  <c r="K99" i="74"/>
  <c r="F99"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5" i="74"/>
  <c r="G125" i="74"/>
  <c r="F125" i="74"/>
  <c r="H124" i="74"/>
  <c r="G124" i="74"/>
  <c r="F124" i="74"/>
  <c r="H123" i="74"/>
  <c r="G123" i="74"/>
  <c r="F12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1" i="25"/>
  <c r="H231" i="25"/>
  <c r="G231"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6" i="58"/>
  <c r="H96" i="58"/>
  <c r="G96"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0" i="25"/>
  <c r="G230" i="25"/>
  <c r="H230"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27" i="86"/>
  <c r="G27" i="86"/>
  <c r="H27" i="86"/>
  <c r="F34" i="88"/>
  <c r="G34" i="88"/>
  <c r="H34" i="88"/>
  <c r="F39" i="57"/>
  <c r="G39" i="57"/>
  <c r="H39" i="57"/>
  <c r="F46" i="77"/>
  <c r="G46" i="77"/>
  <c r="H46" i="77"/>
  <c r="F229" i="25"/>
  <c r="G229" i="25"/>
  <c r="H229"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M19" i="90"/>
  <c r="H85" i="90"/>
  <c r="K85" i="90"/>
  <c r="K19" i="90"/>
  <c r="C85" i="90"/>
  <c r="M85" i="90"/>
  <c r="F19" i="90"/>
  <c r="F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8" i="25"/>
  <c r="H228" i="25"/>
  <c r="G228" i="25"/>
  <c r="K35" i="25"/>
  <c r="F66" i="51"/>
  <c r="G66" i="51"/>
  <c r="H66" i="51"/>
  <c r="F65" i="51"/>
  <c r="G65" i="51"/>
  <c r="H65" i="51"/>
  <c r="Q8" i="90" l="1"/>
  <c r="Q7" i="90" s="1"/>
  <c r="N557" i="38"/>
  <c r="Z557" i="38" s="1"/>
  <c r="Q3" i="90"/>
  <c r="Q6" i="90" s="1"/>
  <c r="Q9" i="90" s="1"/>
  <c r="P557" i="38"/>
  <c r="F26" i="86"/>
  <c r="G26" i="86"/>
  <c r="H26" i="86"/>
  <c r="F61" i="46"/>
  <c r="G61" i="46"/>
  <c r="H61" i="46"/>
  <c r="F64" i="51"/>
  <c r="G64" i="51"/>
  <c r="H64" i="51"/>
  <c r="F227" i="25"/>
  <c r="G227" i="25"/>
  <c r="H227"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6" i="25"/>
  <c r="H226" i="25"/>
  <c r="G226" i="25"/>
  <c r="K34" i="25"/>
  <c r="R11" i="58"/>
  <c r="Q11" i="58" s="1"/>
  <c r="F95" i="58"/>
  <c r="H95" i="58"/>
  <c r="G95"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M85" i="89"/>
  <c r="C85" i="89"/>
  <c r="K85" i="89"/>
  <c r="H19" i="89"/>
  <c r="H18" i="51"/>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K122" i="88"/>
  <c r="M27" i="88"/>
  <c r="M85" i="87"/>
  <c r="K19" i="87"/>
  <c r="F122" i="88"/>
  <c r="H122" i="88"/>
  <c r="H19" i="87"/>
  <c r="H85" i="87"/>
  <c r="F19" i="87"/>
  <c r="C85" i="87"/>
  <c r="K85" i="87"/>
  <c r="F27" i="88"/>
  <c r="M19" i="87"/>
  <c r="C122" i="88"/>
  <c r="M122" i="88"/>
  <c r="C19" i="87"/>
  <c r="K25" i="89" l="1"/>
  <c r="AA2" i="88"/>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5" i="25"/>
  <c r="G225" i="25"/>
  <c r="H225"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8" i="86"/>
  <c r="K88" i="86"/>
  <c r="H88" i="86"/>
  <c r="F88" i="86"/>
  <c r="C88" i="86"/>
  <c r="P41" i="86"/>
  <c r="P40" i="86"/>
  <c r="P39" i="86"/>
  <c r="P38" i="86"/>
  <c r="P37" i="86"/>
  <c r="P36" i="86"/>
  <c r="P35" i="86"/>
  <c r="P34" i="86"/>
  <c r="P33" i="86"/>
  <c r="P32" i="86"/>
  <c r="P31" i="86"/>
  <c r="P30" i="86"/>
  <c r="P29" i="86"/>
  <c r="P28" i="86"/>
  <c r="P27" i="86"/>
  <c r="P26" i="86"/>
  <c r="P25" i="86"/>
  <c r="P24" i="86"/>
  <c r="P23" i="86"/>
  <c r="P22" i="86"/>
  <c r="P21" i="86"/>
  <c r="H25" i="86"/>
  <c r="G25" i="86"/>
  <c r="F25" i="86"/>
  <c r="K6" i="70"/>
  <c r="F89" i="86"/>
  <c r="K89" i="86"/>
  <c r="M89" i="86"/>
  <c r="H89" i="86"/>
  <c r="C89" i="86"/>
  <c r="C19" i="86"/>
  <c r="F19" i="86"/>
  <c r="H19" i="86"/>
  <c r="M19" i="86"/>
  <c r="AA2" i="86" l="1"/>
  <c r="AB2" i="86" s="1"/>
  <c r="Q2" i="86"/>
  <c r="M70"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9" i="46"/>
  <c r="H59" i="46"/>
  <c r="G59" i="46"/>
  <c r="K5" i="46"/>
  <c r="F94" i="58"/>
  <c r="H94" i="58"/>
  <c r="G94" i="58"/>
  <c r="F10" i="58"/>
  <c r="K8" i="58"/>
  <c r="F224" i="25"/>
  <c r="H224" i="25"/>
  <c r="G224" i="25"/>
  <c r="K33" i="25"/>
  <c r="F44" i="84"/>
  <c r="H44" i="84"/>
  <c r="G44" i="84"/>
  <c r="K5" i="84"/>
  <c r="F223" i="25"/>
  <c r="G223" i="25"/>
  <c r="H223" i="25"/>
  <c r="K32" i="25"/>
  <c r="K31" i="25"/>
  <c r="A549" i="38"/>
  <c r="D549" i="38"/>
  <c r="E549" i="38"/>
  <c r="G549" i="38"/>
  <c r="H549" i="38"/>
  <c r="K549" i="38"/>
  <c r="L549" i="38" s="1"/>
  <c r="M549" i="38"/>
  <c r="N549" i="38" s="1"/>
  <c r="S549" i="38"/>
  <c r="F222" i="25"/>
  <c r="H222"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2" i="25"/>
  <c r="K30" i="25"/>
  <c r="Z548" i="38" l="1"/>
  <c r="P548" i="38"/>
  <c r="O548" i="38"/>
  <c r="U548" i="38"/>
  <c r="F221" i="25"/>
  <c r="G221" i="25"/>
  <c r="H221" i="25"/>
  <c r="A547" i="38" l="1"/>
  <c r="D547" i="38"/>
  <c r="E547" i="38"/>
  <c r="G547" i="38"/>
  <c r="H547" i="38"/>
  <c r="K547" i="38"/>
  <c r="L547" i="38" s="1"/>
  <c r="M547" i="38"/>
  <c r="N547" i="38" s="1"/>
  <c r="S547" i="38"/>
  <c r="K29" i="25"/>
  <c r="Z547" i="38" l="1"/>
  <c r="P547" i="38"/>
  <c r="O547" i="38"/>
  <c r="U547" i="38"/>
  <c r="F220" i="25"/>
  <c r="H220" i="25"/>
  <c r="G220"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9" i="25"/>
  <c r="H219" i="25"/>
  <c r="G219"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3" i="58"/>
  <c r="G93" i="58"/>
  <c r="H93" i="58"/>
  <c r="F218" i="25"/>
  <c r="H218" i="25"/>
  <c r="G218"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17" i="25"/>
  <c r="H217" i="25"/>
  <c r="G217"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6" i="25"/>
  <c r="H216" i="25"/>
  <c r="G216" i="25"/>
  <c r="F215" i="25"/>
  <c r="H215" i="25"/>
  <c r="G215"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2" i="58"/>
  <c r="H92" i="58"/>
  <c r="G92"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4" i="25"/>
  <c r="H214" i="25"/>
  <c r="G214"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3" i="25"/>
  <c r="H213" i="25"/>
  <c r="G213"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1" i="58"/>
  <c r="G91" i="58"/>
  <c r="H91"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2" i="25"/>
  <c r="H212" i="25"/>
  <c r="G212"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1" i="25"/>
  <c r="H211" i="25"/>
  <c r="G211"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0" i="25"/>
  <c r="H210" i="25"/>
  <c r="G210"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9" i="25"/>
  <c r="H209" i="25"/>
  <c r="G209"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0" i="58"/>
  <c r="G90" i="58"/>
  <c r="H90" i="58"/>
  <c r="F52" i="51"/>
  <c r="G52" i="51"/>
  <c r="H52" i="51"/>
  <c r="F208" i="25"/>
  <c r="G208" i="25"/>
  <c r="H208" i="25"/>
  <c r="O508" i="38" l="1"/>
  <c r="Z508" i="38"/>
  <c r="P507" i="38"/>
  <c r="N507" i="38"/>
  <c r="F207" i="25"/>
  <c r="G207" i="25"/>
  <c r="H207"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9" i="58"/>
  <c r="H89" i="58"/>
  <c r="G89" i="58"/>
  <c r="F51" i="51"/>
  <c r="G51" i="51"/>
  <c r="H51" i="51"/>
  <c r="F206" i="25"/>
  <c r="G206" i="25"/>
  <c r="H206"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5" i="25"/>
  <c r="H205" i="25"/>
  <c r="G205"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8" i="58"/>
  <c r="H88" i="58"/>
  <c r="G88"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4" i="25"/>
  <c r="H204" i="25"/>
  <c r="G204" i="25"/>
  <c r="F45" i="25"/>
  <c r="F2" i="45"/>
  <c r="O491" i="38" l="1"/>
  <c r="Z491" i="38"/>
  <c r="P490" i="38"/>
  <c r="N490" i="38"/>
  <c r="D489" i="38"/>
  <c r="E489" i="38"/>
  <c r="G489" i="38"/>
  <c r="H489" i="38"/>
  <c r="K489" i="38"/>
  <c r="L489" i="38" s="1"/>
  <c r="M489" i="38"/>
  <c r="U489" i="38" s="1"/>
  <c r="S489" i="38"/>
  <c r="F203" i="25"/>
  <c r="H203" i="25"/>
  <c r="G203"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2" i="25"/>
  <c r="H202" i="25"/>
  <c r="G202" i="25"/>
  <c r="K19" i="25"/>
  <c r="M153"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1" i="25"/>
  <c r="H201" i="25"/>
  <c r="G201" i="25"/>
  <c r="K18" i="25"/>
  <c r="F200" i="25"/>
  <c r="H200" i="25"/>
  <c r="G200" i="25"/>
  <c r="K17" i="25"/>
  <c r="P486" i="38" l="1"/>
  <c r="N486" i="38"/>
  <c r="F199" i="25"/>
  <c r="G199" i="25"/>
  <c r="H199"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85" i="85"/>
  <c r="C85" i="85"/>
  <c r="M85" i="85"/>
  <c r="C19" i="85"/>
  <c r="M19" i="85"/>
  <c r="H85" i="85"/>
  <c r="F19" i="85"/>
  <c r="K19" i="85"/>
  <c r="H19" i="85"/>
  <c r="K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K19" i="83"/>
  <c r="F85" i="83"/>
  <c r="F19" i="83"/>
  <c r="M19" i="83"/>
  <c r="F110" i="84"/>
  <c r="M85" i="83"/>
  <c r="H25" i="84"/>
  <c r="C19" i="83"/>
  <c r="K85" i="83"/>
  <c r="M25" i="84"/>
  <c r="M110" i="84"/>
  <c r="H85" i="83"/>
  <c r="F25" i="84"/>
  <c r="C25" i="84"/>
  <c r="H110" i="84"/>
  <c r="K110" i="84"/>
  <c r="C85" i="83"/>
  <c r="C110" i="84"/>
  <c r="H19"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7" i="58"/>
  <c r="G87" i="58"/>
  <c r="H87" i="58"/>
  <c r="F48" i="51"/>
  <c r="G48" i="51"/>
  <c r="H48" i="51"/>
  <c r="K42" i="54"/>
  <c r="F42" i="54"/>
  <c r="H100" i="54"/>
  <c r="G100" i="54"/>
  <c r="F100" i="54"/>
  <c r="H99" i="54"/>
  <c r="G99" i="54"/>
  <c r="F99" i="54"/>
  <c r="F198" i="25"/>
  <c r="G198" i="25"/>
  <c r="H198"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F19" i="82"/>
  <c r="H35" i="74"/>
  <c r="C19" i="82"/>
  <c r="F60" i="82"/>
  <c r="H19" i="82"/>
  <c r="K60" i="82"/>
  <c r="M60" i="82"/>
  <c r="M19" i="82"/>
  <c r="C60" i="82"/>
  <c r="C35" i="74"/>
  <c r="H60" i="82"/>
  <c r="M35" i="74"/>
  <c r="Q2" i="82" l="1"/>
  <c r="Q5" i="82" s="1"/>
  <c r="Q9" i="83"/>
  <c r="N482" i="38"/>
  <c r="M41" i="82"/>
  <c r="P482" i="38"/>
  <c r="Q10" i="82" l="1"/>
  <c r="K28" i="82" s="1"/>
  <c r="K30" i="82"/>
  <c r="K26" i="82"/>
  <c r="K25" i="82"/>
  <c r="O482" i="38"/>
  <c r="Z482" i="38"/>
  <c r="Q3" i="82"/>
  <c r="Q6" i="82" s="1"/>
  <c r="Q8" i="82"/>
  <c r="Q7" i="82" s="1"/>
  <c r="F47" i="46"/>
  <c r="G47" i="46"/>
  <c r="H47"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7" i="25"/>
  <c r="G197" i="25"/>
  <c r="H197" i="25"/>
  <c r="K15" i="25"/>
  <c r="F29" i="78"/>
  <c r="H29" i="78"/>
  <c r="G29" i="78"/>
  <c r="F29" i="70"/>
  <c r="H29" i="70"/>
  <c r="G29" i="70"/>
  <c r="F6" i="70"/>
  <c r="F196" i="25"/>
  <c r="H196" i="25"/>
  <c r="G196"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6" i="58"/>
  <c r="G86" i="58"/>
  <c r="H86"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5" i="25"/>
  <c r="H195" i="25"/>
  <c r="G195" i="25"/>
  <c r="K14" i="25"/>
  <c r="M96" i="31"/>
  <c r="K78" i="75"/>
  <c r="H78" i="75"/>
  <c r="F78" i="75"/>
  <c r="F96" i="31"/>
  <c r="H96" i="31"/>
  <c r="M78" i="75"/>
  <c r="C78" i="75"/>
  <c r="K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5" i="58"/>
  <c r="G85" i="58"/>
  <c r="H85" i="58"/>
  <c r="F14" i="58"/>
  <c r="H18" i="64"/>
  <c r="F36" i="64"/>
  <c r="G36" i="64"/>
  <c r="H36" i="64"/>
  <c r="K85" i="64"/>
  <c r="K19" i="64"/>
  <c r="M85" i="64"/>
  <c r="H19" i="64"/>
  <c r="M19" i="64"/>
  <c r="H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4" i="25"/>
  <c r="H194" i="25"/>
  <c r="G194"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K110" i="81"/>
  <c r="F110" i="81"/>
  <c r="M30" i="81"/>
  <c r="M110" i="81"/>
  <c r="H30" i="81"/>
  <c r="C110" i="81"/>
  <c r="F30" i="81"/>
  <c r="H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3" i="25"/>
  <c r="H193" i="25"/>
  <c r="G193"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19" i="80"/>
  <c r="M85" i="80"/>
  <c r="C19" i="80"/>
  <c r="K85" i="80"/>
  <c r="F85" i="80"/>
  <c r="K19" i="80"/>
  <c r="C85" i="80"/>
  <c r="F19" i="80"/>
  <c r="H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M19" i="79"/>
  <c r="H19" i="79"/>
  <c r="K65" i="79"/>
  <c r="F65" i="79"/>
  <c r="H65" i="79"/>
  <c r="C19" i="79"/>
  <c r="F19" i="79"/>
  <c r="M65" i="79"/>
  <c r="C65" i="79"/>
  <c r="K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2" i="25"/>
  <c r="G192" i="25"/>
  <c r="H192"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1" i="25"/>
  <c r="H191" i="25"/>
  <c r="G191"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84" i="58"/>
  <c r="H84" i="58"/>
  <c r="G84"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0" i="25"/>
  <c r="G190" i="25"/>
  <c r="H190" i="25"/>
  <c r="K11" i="25"/>
  <c r="K103" i="7"/>
  <c r="F43" i="51"/>
  <c r="G43" i="51"/>
  <c r="H43" i="51"/>
  <c r="O454" i="38" l="1"/>
  <c r="Z454" i="38"/>
  <c r="P454" i="38"/>
  <c r="D453" i="38"/>
  <c r="E453" i="38"/>
  <c r="G453" i="38"/>
  <c r="H453" i="38"/>
  <c r="K453" i="38"/>
  <c r="L453" i="38" s="1"/>
  <c r="M453" i="38"/>
  <c r="N453" i="38" s="1"/>
  <c r="S453" i="38"/>
  <c r="F189" i="25"/>
  <c r="H189" i="25"/>
  <c r="G189"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3" i="58"/>
  <c r="H83" i="58"/>
  <c r="G83" i="58"/>
  <c r="F11" i="58"/>
  <c r="D451" i="38" l="1"/>
  <c r="E451" i="38"/>
  <c r="G451" i="38"/>
  <c r="H451" i="38"/>
  <c r="K451" i="38"/>
  <c r="L451" i="38" s="1"/>
  <c r="M451" i="38"/>
  <c r="N451" i="38" s="1"/>
  <c r="S451" i="38"/>
  <c r="F82" i="58"/>
  <c r="H82" i="58"/>
  <c r="G82" i="58"/>
  <c r="F81" i="58"/>
  <c r="H81" i="58"/>
  <c r="G81" i="58"/>
  <c r="K5" i="58"/>
  <c r="O451" i="38" l="1"/>
  <c r="Z451" i="38"/>
  <c r="P451" i="38"/>
  <c r="D450" i="38"/>
  <c r="E450" i="38"/>
  <c r="G450" i="38"/>
  <c r="H450" i="38"/>
  <c r="K450" i="38"/>
  <c r="L450" i="38" s="1"/>
  <c r="M450" i="38"/>
  <c r="N450" i="38" s="1"/>
  <c r="S450" i="38"/>
  <c r="O450" i="38" l="1"/>
  <c r="Z450" i="38"/>
  <c r="P450" i="38"/>
  <c r="F42" i="51"/>
  <c r="G42" i="51"/>
  <c r="H42" i="51"/>
  <c r="F52" i="43"/>
  <c r="G52" i="43"/>
  <c r="H52" i="43"/>
  <c r="F188" i="25"/>
  <c r="G188" i="25"/>
  <c r="H188"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0" i="58"/>
  <c r="H80" i="58"/>
  <c r="G80" i="58"/>
  <c r="K4" i="58"/>
  <c r="F436" i="17"/>
  <c r="K435" i="17"/>
  <c r="F435" i="17"/>
  <c r="K434" i="17"/>
  <c r="F434" i="17"/>
  <c r="K433" i="17"/>
  <c r="F433" i="17"/>
  <c r="K432" i="17"/>
  <c r="F432" i="17"/>
  <c r="K431" i="17"/>
  <c r="F431" i="17"/>
  <c r="K430" i="17"/>
  <c r="F430" i="17"/>
  <c r="K429" i="17"/>
  <c r="F429" i="17"/>
  <c r="H19" i="78"/>
  <c r="C85" i="78"/>
  <c r="M85" i="78"/>
  <c r="C19" i="78"/>
  <c r="H85" i="78"/>
  <c r="K85" i="78"/>
  <c r="F85" i="78"/>
  <c r="K19" i="78"/>
  <c r="M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9" i="58"/>
  <c r="G79" i="58"/>
  <c r="H79"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8" i="58"/>
  <c r="H78" i="58"/>
  <c r="G78" i="58"/>
  <c r="F51" i="43"/>
  <c r="H51" i="43"/>
  <c r="G51" i="43"/>
  <c r="F8" i="43"/>
  <c r="K2" i="43"/>
  <c r="F8" i="58"/>
  <c r="K28" i="43"/>
  <c r="Z442" i="38" l="1"/>
  <c r="O442" i="38"/>
  <c r="O443" i="38"/>
  <c r="Z443" i="38"/>
  <c r="K27" i="43"/>
  <c r="P442" i="38"/>
  <c r="U442" i="38"/>
  <c r="M152" i="25"/>
  <c r="F187" i="25"/>
  <c r="H187" i="25"/>
  <c r="G187"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7" i="58"/>
  <c r="H77" i="58"/>
  <c r="G77"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19" i="77"/>
  <c r="M19" i="77"/>
  <c r="F89" i="77"/>
  <c r="M89" i="77"/>
  <c r="F19" i="77"/>
  <c r="H89" i="77"/>
  <c r="C89" i="77"/>
  <c r="K8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6" i="25"/>
  <c r="H186" i="25"/>
  <c r="G186"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5" i="25"/>
  <c r="H185" i="25"/>
  <c r="G185" i="25"/>
  <c r="K10" i="25"/>
  <c r="E424" i="38"/>
  <c r="H424" i="38"/>
  <c r="K424" i="38"/>
  <c r="L424" i="38" s="1"/>
  <c r="P424" i="38" s="1"/>
  <c r="M424" i="38"/>
  <c r="U424" i="38" s="1"/>
  <c r="S424" i="38"/>
  <c r="N424" i="38" l="1"/>
  <c r="M73" i="76"/>
  <c r="Q10" i="76" s="1"/>
  <c r="N425" i="38"/>
  <c r="F184" i="25"/>
  <c r="H184" i="25"/>
  <c r="G184" i="25"/>
  <c r="F33" i="25"/>
  <c r="F266" i="7"/>
  <c r="H266" i="7"/>
  <c r="G266" i="7"/>
  <c r="K102" i="7"/>
  <c r="G23" i="50"/>
  <c r="K23" i="50" s="1"/>
  <c r="F23" i="50"/>
  <c r="M18" i="50"/>
  <c r="C18" i="50"/>
  <c r="F18" i="50"/>
  <c r="F183" i="25"/>
  <c r="H183" i="25"/>
  <c r="G183" i="25"/>
  <c r="K9" i="25"/>
  <c r="F32" i="25"/>
  <c r="O425" i="38" l="1"/>
  <c r="O424" i="38"/>
  <c r="Z424" i="38"/>
  <c r="Z425" i="38"/>
  <c r="E423" i="38"/>
  <c r="H423" i="38"/>
  <c r="K423" i="38"/>
  <c r="L423" i="38" s="1"/>
  <c r="P423" i="38" s="1"/>
  <c r="M423" i="38"/>
  <c r="U423" i="38" s="1"/>
  <c r="S423" i="38"/>
  <c r="F182" i="25"/>
  <c r="H182" i="25"/>
  <c r="G182"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6" i="58"/>
  <c r="H76" i="58"/>
  <c r="G76" i="58"/>
  <c r="F7" i="58"/>
  <c r="O421" i="38" l="1"/>
  <c r="P420" i="38"/>
  <c r="N420" i="38"/>
  <c r="E419" i="38"/>
  <c r="H419" i="38"/>
  <c r="K419" i="38"/>
  <c r="L419" i="38" s="1"/>
  <c r="M419" i="38"/>
  <c r="U419" i="38" s="1"/>
  <c r="S419" i="38"/>
  <c r="F264" i="7"/>
  <c r="G264" i="7"/>
  <c r="H264" i="7"/>
  <c r="F181" i="25"/>
  <c r="H181" i="25"/>
  <c r="G181"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0" i="25"/>
  <c r="H180" i="25"/>
  <c r="G180" i="25"/>
  <c r="K8" i="25"/>
  <c r="P416" i="38" l="1"/>
  <c r="N416" i="38"/>
  <c r="F49" i="43"/>
  <c r="H49" i="43"/>
  <c r="G49" i="43"/>
  <c r="F75" i="58"/>
  <c r="H75" i="58"/>
  <c r="G75" i="58"/>
  <c r="F77" i="40"/>
  <c r="G77" i="40"/>
  <c r="H77" i="40"/>
  <c r="F38" i="51"/>
  <c r="G38" i="51"/>
  <c r="H38" i="51"/>
  <c r="F261" i="7"/>
  <c r="H261" i="7"/>
  <c r="G261" i="7"/>
  <c r="F179" i="25"/>
  <c r="H179" i="25"/>
  <c r="G179" i="25"/>
  <c r="O416" i="38" l="1"/>
  <c r="Z416" i="38"/>
  <c r="E415" i="38"/>
  <c r="H415" i="38"/>
  <c r="K415" i="38"/>
  <c r="L415" i="38" s="1"/>
  <c r="P415" i="38" s="1"/>
  <c r="M415" i="38"/>
  <c r="U415" i="38" s="1"/>
  <c r="S415" i="38"/>
  <c r="F178" i="25"/>
  <c r="H178" i="25"/>
  <c r="G178"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74" i="58"/>
  <c r="H74" i="58"/>
  <c r="G74" i="58"/>
  <c r="F6" i="58"/>
  <c r="O414" i="38" l="1"/>
  <c r="Z414" i="38"/>
  <c r="N413" i="38"/>
  <c r="L413" i="38"/>
  <c r="P413" i="38" s="1"/>
  <c r="D412" i="38"/>
  <c r="E412" i="38"/>
  <c r="G412" i="38"/>
  <c r="H412" i="38"/>
  <c r="K412" i="38"/>
  <c r="L412" i="38" s="1"/>
  <c r="M412" i="38"/>
  <c r="U412" i="38" s="1"/>
  <c r="S412" i="38"/>
  <c r="F48" i="43"/>
  <c r="H48" i="43"/>
  <c r="G48" i="43"/>
  <c r="F73" i="58"/>
  <c r="H73" i="58"/>
  <c r="G73"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7" i="25"/>
  <c r="H177" i="25"/>
  <c r="G177"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C87" i="69"/>
  <c r="F87" i="69"/>
  <c r="K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58" i="69" l="1"/>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6" i="25"/>
  <c r="H176" i="25"/>
  <c r="G176"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C19" i="76"/>
  <c r="K19" i="76"/>
  <c r="M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5" i="25"/>
  <c r="H175" i="25"/>
  <c r="G175"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2" i="58"/>
  <c r="H72" i="58"/>
  <c r="G72"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4" i="25"/>
  <c r="G174" i="25"/>
  <c r="H174"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3" i="25"/>
  <c r="H173" i="25"/>
  <c r="G173" i="25"/>
  <c r="K6" i="25"/>
  <c r="O390" i="38" l="1"/>
  <c r="Z390" i="38"/>
  <c r="N389" i="38"/>
  <c r="P389" i="38"/>
  <c r="F172" i="25"/>
  <c r="G172" i="25"/>
  <c r="H172" i="25"/>
  <c r="D388" i="38"/>
  <c r="E388" i="38"/>
  <c r="G388" i="38"/>
  <c r="H388" i="38"/>
  <c r="K388" i="38"/>
  <c r="L388" i="38" s="1"/>
  <c r="M388" i="38"/>
  <c r="N388" i="38" s="1"/>
  <c r="S388" i="38"/>
  <c r="F75" i="40"/>
  <c r="G75" i="40"/>
  <c r="H75" i="40"/>
  <c r="F171" i="25"/>
  <c r="G171" i="25"/>
  <c r="H171"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0" i="25"/>
  <c r="G170" i="25"/>
  <c r="H170"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9" i="25"/>
  <c r="G169" i="25"/>
  <c r="H169"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1" i="58"/>
  <c r="G71" i="58"/>
  <c r="H71"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8" i="25"/>
  <c r="G168" i="25"/>
  <c r="H168" i="25"/>
  <c r="F70" i="58"/>
  <c r="G70" i="58"/>
  <c r="H70"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9" i="58" l="1"/>
  <c r="O379" i="38"/>
  <c r="O380" i="38"/>
  <c r="Z379" i="38"/>
  <c r="Z380" i="38"/>
  <c r="Q2" i="40"/>
  <c r="P379" i="38"/>
  <c r="U379" i="38"/>
  <c r="F69" i="58"/>
  <c r="G69" i="58"/>
  <c r="H69" i="58"/>
  <c r="F70" i="40"/>
  <c r="G70" i="40"/>
  <c r="H70" i="40"/>
  <c r="F15" i="40"/>
  <c r="F35" i="51"/>
  <c r="G35" i="51"/>
  <c r="H35" i="51"/>
  <c r="F249" i="7"/>
  <c r="G249" i="7"/>
  <c r="H249" i="7"/>
  <c r="F167" i="25"/>
  <c r="G167" i="25"/>
  <c r="H167" i="25"/>
  <c r="D378" i="38"/>
  <c r="E378" i="38"/>
  <c r="H378" i="38"/>
  <c r="K378" i="38"/>
  <c r="L378" i="38" s="1"/>
  <c r="M378" i="38"/>
  <c r="N378" i="38" s="1"/>
  <c r="S378" i="38"/>
  <c r="F3" i="58"/>
  <c r="K5" i="25"/>
  <c r="F24" i="25"/>
  <c r="F107" i="7"/>
  <c r="Z378" i="38" l="1"/>
  <c r="O378" i="38"/>
  <c r="P378" i="38"/>
  <c r="U378" i="38"/>
  <c r="F166" i="25"/>
  <c r="G166" i="25"/>
  <c r="H166"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5" i="25"/>
  <c r="G165" i="25"/>
  <c r="H165"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4" i="25"/>
  <c r="G164" i="25"/>
  <c r="H164" i="25"/>
  <c r="K3" i="25"/>
  <c r="K4" i="25"/>
  <c r="C54" i="50"/>
  <c r="K44" i="50"/>
  <c r="F44" i="50"/>
  <c r="K43" i="50"/>
  <c r="F43" i="50"/>
  <c r="K46" i="50"/>
  <c r="F46" i="50"/>
  <c r="K45" i="50"/>
  <c r="F45" i="50"/>
  <c r="K48" i="48"/>
  <c r="K47" i="48"/>
  <c r="F47" i="48"/>
  <c r="K46" i="48"/>
  <c r="F46" i="48"/>
  <c r="O376" i="38" l="1"/>
  <c r="Z376" i="38"/>
  <c r="P375" i="38"/>
  <c r="N375" i="38"/>
  <c r="F163" i="25"/>
  <c r="H163" i="25"/>
  <c r="G163"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2" i="25"/>
  <c r="G162" i="25"/>
  <c r="H162" i="25"/>
  <c r="E372" i="38"/>
  <c r="H372" i="38"/>
  <c r="K372" i="38"/>
  <c r="L372" i="38" s="1"/>
  <c r="M372" i="38"/>
  <c r="U372" i="38" s="1"/>
  <c r="S372" i="38"/>
  <c r="N372" i="38" l="1"/>
  <c r="P372" i="38"/>
  <c r="F161" i="25"/>
  <c r="G161" i="25"/>
  <c r="H161"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0" i="25"/>
  <c r="G160" i="25"/>
  <c r="H160" i="25"/>
  <c r="F21" i="25"/>
  <c r="F33" i="51"/>
  <c r="G33" i="51"/>
  <c r="H33" i="51"/>
  <c r="K93" i="68"/>
  <c r="M93" i="68"/>
  <c r="F93" i="68"/>
  <c r="H93" i="68"/>
  <c r="C93" i="68"/>
  <c r="O371" i="38" l="1"/>
  <c r="Z371" i="38"/>
  <c r="N370" i="38"/>
  <c r="L370" i="38"/>
  <c r="P370" i="38" s="1"/>
  <c r="F92" i="68"/>
  <c r="K92" i="68"/>
  <c r="F26" i="64"/>
  <c r="G26" i="64"/>
  <c r="H26" i="64"/>
  <c r="D369" i="38"/>
  <c r="E369" i="38"/>
  <c r="G369" i="38"/>
  <c r="H369" i="38"/>
  <c r="K369" i="38"/>
  <c r="L369" i="38" s="1"/>
  <c r="M369" i="38"/>
  <c r="U369" i="38" s="1"/>
  <c r="S369" i="38"/>
  <c r="F159" i="25"/>
  <c r="G159" i="25"/>
  <c r="H159" i="25"/>
  <c r="K2" i="25"/>
  <c r="K152" i="25" s="1"/>
  <c r="K153"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8" i="25"/>
  <c r="G158" i="25"/>
  <c r="H158" i="25"/>
  <c r="F20" i="25"/>
  <c r="F31" i="51"/>
  <c r="G31" i="51"/>
  <c r="H31" i="51"/>
  <c r="P364" i="38" l="1"/>
  <c r="N364" i="38"/>
  <c r="H157" i="25"/>
  <c r="G157" i="25"/>
  <c r="F157" i="25"/>
  <c r="M947" i="25"/>
  <c r="H947" i="25"/>
  <c r="C947" i="25"/>
  <c r="F923" i="25"/>
  <c r="F922" i="25"/>
  <c r="F921" i="25"/>
  <c r="F920" i="25"/>
  <c r="F919" i="25"/>
  <c r="F918" i="25"/>
  <c r="F917"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F829" i="25"/>
  <c r="F828" i="25"/>
  <c r="F827" i="25"/>
  <c r="K826" i="25"/>
  <c r="F826" i="25"/>
  <c r="F825" i="25"/>
  <c r="F824" i="25"/>
  <c r="F823" i="25"/>
  <c r="F822" i="25"/>
  <c r="F821" i="25"/>
  <c r="F820" i="25"/>
  <c r="F819" i="25"/>
  <c r="F818" i="25"/>
  <c r="F817" i="25"/>
  <c r="F816" i="25"/>
  <c r="F815" i="25"/>
  <c r="F814" i="25"/>
  <c r="F813" i="25"/>
  <c r="F812" i="25"/>
  <c r="F811" i="25"/>
  <c r="F810" i="25"/>
  <c r="F809" i="25"/>
  <c r="F808" i="25"/>
  <c r="F807" i="25"/>
  <c r="F806" i="25"/>
  <c r="F805" i="25"/>
  <c r="F804" i="25"/>
  <c r="F803" i="25"/>
  <c r="F802" i="25"/>
  <c r="F801" i="25"/>
  <c r="F800" i="25"/>
  <c r="F799" i="25"/>
  <c r="F798" i="25"/>
  <c r="F797" i="25"/>
  <c r="F796" i="25"/>
  <c r="F795" i="25"/>
  <c r="F794" i="25"/>
  <c r="F793"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90" i="45"/>
  <c r="F90" i="45"/>
  <c r="K89" i="45"/>
  <c r="F89" i="45"/>
  <c r="K88" i="45"/>
  <c r="F88" i="45"/>
  <c r="F68" i="58"/>
  <c r="G68" i="58"/>
  <c r="H68" i="58"/>
  <c r="G360" i="38"/>
  <c r="G361" i="38"/>
  <c r="G362" i="38"/>
  <c r="D361" i="38"/>
  <c r="D362" i="38"/>
  <c r="D363" i="38"/>
  <c r="E363" i="38"/>
  <c r="H363" i="38"/>
  <c r="K363" i="38"/>
  <c r="L363" i="38" s="1"/>
  <c r="M363" i="38"/>
  <c r="U363" i="38" s="1"/>
  <c r="S363" i="38"/>
  <c r="C64" i="71"/>
  <c r="H64" i="71"/>
  <c r="F53" i="71"/>
  <c r="F52" i="71"/>
  <c r="K51" i="71"/>
  <c r="F51" i="71"/>
  <c r="K50" i="71"/>
  <c r="F50" i="71"/>
  <c r="H948" i="25"/>
  <c r="C948" i="25"/>
  <c r="M948" i="25"/>
  <c r="K948" i="25"/>
  <c r="F948" i="25"/>
  <c r="O364" i="38" l="1"/>
  <c r="Z364" i="38"/>
  <c r="N363" i="38"/>
  <c r="F947" i="25"/>
  <c r="K947" i="25"/>
  <c r="P363" i="38"/>
  <c r="O363" i="38" l="1"/>
  <c r="Z363" i="38"/>
  <c r="M684" i="25"/>
  <c r="Q10" i="25" s="1"/>
  <c r="K419" i="25" s="1"/>
  <c r="E362" i="38"/>
  <c r="H362" i="38"/>
  <c r="K362" i="38"/>
  <c r="M362" i="38"/>
  <c r="U362" i="38" s="1"/>
  <c r="S362" i="38"/>
  <c r="K417" i="25" l="1"/>
  <c r="K418" i="25"/>
  <c r="K415" i="25"/>
  <c r="K416" i="25"/>
  <c r="K413" i="25"/>
  <c r="K414" i="25"/>
  <c r="K410" i="25"/>
  <c r="K411" i="25"/>
  <c r="K412" i="25"/>
  <c r="K408" i="25"/>
  <c r="K409" i="25"/>
  <c r="K406" i="25"/>
  <c r="K407" i="25"/>
  <c r="K404" i="25"/>
  <c r="K405" i="25"/>
  <c r="K402" i="25"/>
  <c r="K403" i="25"/>
  <c r="K400" i="25"/>
  <c r="K401" i="25"/>
  <c r="K398" i="25"/>
  <c r="K399" i="25"/>
  <c r="K396" i="25"/>
  <c r="K397" i="25"/>
  <c r="K394" i="25"/>
  <c r="K395" i="25"/>
  <c r="K392" i="25"/>
  <c r="K393" i="25"/>
  <c r="K390" i="25"/>
  <c r="K391" i="25"/>
  <c r="K388" i="25"/>
  <c r="K389" i="25"/>
  <c r="K386" i="25"/>
  <c r="K387" i="25"/>
  <c r="K385" i="25"/>
  <c r="K384" i="25"/>
  <c r="K382" i="25"/>
  <c r="K383" i="25"/>
  <c r="K379" i="25"/>
  <c r="K380" i="25"/>
  <c r="K381" i="25"/>
  <c r="K377" i="25"/>
  <c r="K378" i="25"/>
  <c r="K375" i="25"/>
  <c r="K376" i="25"/>
  <c r="K373" i="25"/>
  <c r="K374" i="25"/>
  <c r="K371" i="25"/>
  <c r="K372" i="25"/>
  <c r="K369" i="25"/>
  <c r="K370" i="25"/>
  <c r="K367" i="25"/>
  <c r="K368" i="25"/>
  <c r="K366" i="25"/>
  <c r="K365" i="25"/>
  <c r="K364" i="25"/>
  <c r="K363"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8" i="25"/>
  <c r="K327" i="25"/>
  <c r="K326" i="25"/>
  <c r="K325" i="25"/>
  <c r="K306" i="25"/>
  <c r="K307" i="25"/>
  <c r="K305" i="25"/>
  <c r="K304" i="25"/>
  <c r="K302" i="25"/>
  <c r="K303" i="25"/>
  <c r="K301" i="25"/>
  <c r="K300" i="25"/>
  <c r="K299" i="25"/>
  <c r="K297" i="25"/>
  <c r="K298" i="25"/>
  <c r="K295" i="25"/>
  <c r="K296" i="25"/>
  <c r="K294" i="25"/>
  <c r="K293" i="25"/>
  <c r="K292" i="25"/>
  <c r="K291" i="25"/>
  <c r="K290" i="25"/>
  <c r="K288" i="25"/>
  <c r="K289" i="25"/>
  <c r="K287" i="25"/>
  <c r="K286" i="25"/>
  <c r="K285" i="25"/>
  <c r="K284" i="25"/>
  <c r="K283" i="25"/>
  <c r="K282" i="25"/>
  <c r="K281" i="25"/>
  <c r="K280" i="25"/>
  <c r="K279" i="25"/>
  <c r="K278" i="25"/>
  <c r="K277" i="25"/>
  <c r="K276" i="25"/>
  <c r="K275" i="25"/>
  <c r="K274" i="25"/>
  <c r="K272" i="25"/>
  <c r="K273" i="25"/>
  <c r="K271" i="25"/>
  <c r="K268" i="25"/>
  <c r="K270" i="25"/>
  <c r="K269" i="25"/>
  <c r="K267" i="25"/>
  <c r="K266" i="25"/>
  <c r="K265" i="25"/>
  <c r="K264" i="25"/>
  <c r="K263" i="25"/>
  <c r="K262" i="25"/>
  <c r="K261" i="25"/>
  <c r="K260" i="25"/>
  <c r="K259" i="25"/>
  <c r="K258" i="25"/>
  <c r="K257" i="25"/>
  <c r="K256" i="25"/>
  <c r="K255" i="25"/>
  <c r="K254" i="25"/>
  <c r="K253" i="25"/>
  <c r="K252" i="25"/>
  <c r="K250" i="25"/>
  <c r="K251" i="25"/>
  <c r="K249" i="25"/>
  <c r="K248" i="25"/>
  <c r="K247" i="25"/>
  <c r="K243" i="25"/>
  <c r="K244" i="25"/>
  <c r="K246" i="25"/>
  <c r="K245" i="25"/>
  <c r="K242" i="25"/>
  <c r="K241" i="25"/>
  <c r="K240" i="25"/>
  <c r="K239" i="25"/>
  <c r="K238" i="25"/>
  <c r="K237" i="25"/>
  <c r="K236" i="25"/>
  <c r="K235" i="25"/>
  <c r="K234" i="25"/>
  <c r="K233" i="25"/>
  <c r="K232" i="25"/>
  <c r="K231" i="25"/>
  <c r="K230" i="25"/>
  <c r="K229" i="25"/>
  <c r="K228" i="25"/>
  <c r="K227" i="25"/>
  <c r="K226" i="25"/>
  <c r="K225" i="25"/>
  <c r="K222" i="25"/>
  <c r="K223" i="25"/>
  <c r="K224"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324" i="25"/>
  <c r="K322" i="25"/>
  <c r="K323" i="25"/>
  <c r="K321" i="25"/>
  <c r="K320" i="25"/>
  <c r="K319" i="25"/>
  <c r="K318" i="25"/>
  <c r="K317" i="25"/>
  <c r="K316" i="25"/>
  <c r="K315" i="25"/>
  <c r="K314" i="25"/>
  <c r="K313" i="25"/>
  <c r="K312" i="25"/>
  <c r="K311" i="25"/>
  <c r="K310" i="25"/>
  <c r="K309" i="25"/>
  <c r="K308"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16" i="74"/>
  <c r="H116" i="74"/>
  <c r="F116" i="74"/>
  <c r="C11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66" i="58"/>
  <c r="H266" i="58"/>
  <c r="C266" i="58"/>
  <c r="K257" i="58"/>
  <c r="F257" i="58"/>
  <c r="K256" i="58"/>
  <c r="F256" i="58"/>
  <c r="K250" i="58"/>
  <c r="F250" i="58"/>
  <c r="H240" i="58"/>
  <c r="G240" i="58"/>
  <c r="F240" i="58"/>
  <c r="H239" i="58"/>
  <c r="G239" i="58"/>
  <c r="F239" i="58"/>
  <c r="H238" i="58"/>
  <c r="G238" i="58"/>
  <c r="F238" i="58"/>
  <c r="H237" i="58"/>
  <c r="G237" i="58"/>
  <c r="F237" i="58"/>
  <c r="H236" i="58"/>
  <c r="G236" i="58"/>
  <c r="F236" i="58"/>
  <c r="H235" i="58"/>
  <c r="G235" i="58"/>
  <c r="F235" i="58"/>
  <c r="H234" i="58"/>
  <c r="G234" i="58"/>
  <c r="F234" i="58"/>
  <c r="H233" i="58"/>
  <c r="G233" i="58"/>
  <c r="F233" i="58"/>
  <c r="H232" i="58"/>
  <c r="G232" i="58"/>
  <c r="F232" i="58"/>
  <c r="H231" i="58"/>
  <c r="G231" i="58"/>
  <c r="F231" i="58"/>
  <c r="H230" i="58"/>
  <c r="G230" i="58"/>
  <c r="F230" i="58"/>
  <c r="H229" i="58"/>
  <c r="G229" i="58"/>
  <c r="F229" i="58"/>
  <c r="H228" i="58"/>
  <c r="G228" i="58"/>
  <c r="F228" i="58"/>
  <c r="H227" i="58"/>
  <c r="G227" i="58"/>
  <c r="F227" i="58"/>
  <c r="H226" i="58"/>
  <c r="G226" i="58"/>
  <c r="F226" i="58"/>
  <c r="P39" i="58"/>
  <c r="H225" i="58"/>
  <c r="G225" i="58"/>
  <c r="F225" i="58"/>
  <c r="P38" i="58"/>
  <c r="H224" i="58"/>
  <c r="G224" i="58"/>
  <c r="F224" i="58"/>
  <c r="P37" i="58"/>
  <c r="H223" i="58"/>
  <c r="G223" i="58"/>
  <c r="F223" i="58"/>
  <c r="P36" i="58"/>
  <c r="H222" i="58"/>
  <c r="G222" i="58"/>
  <c r="F222" i="58"/>
  <c r="P35" i="58"/>
  <c r="P34" i="58"/>
  <c r="P33" i="58"/>
  <c r="P32" i="58"/>
  <c r="H218" i="58"/>
  <c r="G218" i="58"/>
  <c r="F218" i="58"/>
  <c r="P31" i="58"/>
  <c r="H217" i="58"/>
  <c r="G217" i="58"/>
  <c r="F217" i="58"/>
  <c r="P30" i="58"/>
  <c r="H216" i="58"/>
  <c r="G216" i="58"/>
  <c r="F216" i="58"/>
  <c r="P29" i="58"/>
  <c r="H215" i="58"/>
  <c r="G215" i="58"/>
  <c r="F215" i="58"/>
  <c r="P28" i="58"/>
  <c r="H214" i="58"/>
  <c r="G214" i="58"/>
  <c r="F214" i="58"/>
  <c r="P27" i="58"/>
  <c r="H213" i="58"/>
  <c r="G213" i="58"/>
  <c r="F213" i="58"/>
  <c r="P26" i="58"/>
  <c r="H212" i="58"/>
  <c r="G212" i="58"/>
  <c r="F212" i="58"/>
  <c r="P25" i="58"/>
  <c r="H211" i="58"/>
  <c r="G211" i="58"/>
  <c r="F211" i="58"/>
  <c r="P24" i="58"/>
  <c r="H210" i="58"/>
  <c r="G210" i="58"/>
  <c r="F210" i="58"/>
  <c r="P23" i="58"/>
  <c r="H209" i="58"/>
  <c r="G209" i="58"/>
  <c r="F209" i="58"/>
  <c r="P22" i="58"/>
  <c r="H208" i="58"/>
  <c r="G208" i="58"/>
  <c r="F208" i="58"/>
  <c r="P21" i="58"/>
  <c r="H207" i="58"/>
  <c r="G207" i="58"/>
  <c r="F207" i="58"/>
  <c r="P20" i="58"/>
  <c r="H206" i="58"/>
  <c r="G206" i="58"/>
  <c r="F206" i="58"/>
  <c r="P19" i="58"/>
  <c r="H67" i="58"/>
  <c r="G67" i="58"/>
  <c r="F67" i="58"/>
  <c r="H66" i="58"/>
  <c r="G66" i="58"/>
  <c r="F66" i="58"/>
  <c r="H65" i="58"/>
  <c r="G65" i="58"/>
  <c r="F65" i="58"/>
  <c r="H64" i="58"/>
  <c r="G64" i="58"/>
  <c r="F64" i="58"/>
  <c r="F2" i="58"/>
  <c r="F59"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H430" i="25"/>
  <c r="G430" i="25"/>
  <c r="H429" i="25"/>
  <c r="G429" i="25"/>
  <c r="H428" i="25"/>
  <c r="G428" i="25"/>
  <c r="H427" i="25"/>
  <c r="G427" i="25"/>
  <c r="H426" i="25"/>
  <c r="G426" i="25"/>
  <c r="H425" i="25"/>
  <c r="G425" i="25"/>
  <c r="H152"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971" i="38" s="1"/>
  <c r="X971"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C19" i="61"/>
  <c r="H19" i="75"/>
  <c r="C19" i="59"/>
  <c r="K77" i="70"/>
  <c r="F100" i="34"/>
  <c r="H19" i="70"/>
  <c r="C19" i="52"/>
  <c r="K19" i="59"/>
  <c r="M75" i="41"/>
  <c r="F30" i="40"/>
  <c r="C19" i="75"/>
  <c r="F18" i="51"/>
  <c r="H451" i="17"/>
  <c r="C30" i="40"/>
  <c r="H86" i="53"/>
  <c r="M19" i="53"/>
  <c r="F85" i="64"/>
  <c r="F72" i="59"/>
  <c r="K19" i="71"/>
  <c r="K19" i="73"/>
  <c r="H19" i="54"/>
  <c r="H19" i="66"/>
  <c r="M19" i="75"/>
  <c r="C119" i="7"/>
  <c r="H65" i="71"/>
  <c r="M30" i="49"/>
  <c r="K19" i="41"/>
  <c r="F19" i="71"/>
  <c r="H63" i="66"/>
  <c r="M18" i="51"/>
  <c r="K100" i="34"/>
  <c r="C30" i="49"/>
  <c r="H119" i="7"/>
  <c r="F90" i="72"/>
  <c r="H19" i="3"/>
  <c r="F25" i="31"/>
  <c r="C51" i="54"/>
  <c r="H23" i="17"/>
  <c r="M100" i="34"/>
  <c r="C60" i="58"/>
  <c r="M19" i="54"/>
  <c r="M19" i="41"/>
  <c r="M267" i="58"/>
  <c r="H19" i="63"/>
  <c r="M19" i="63"/>
  <c r="F65" i="63"/>
  <c r="K65" i="63"/>
  <c r="M90" i="72"/>
  <c r="H19" i="69"/>
  <c r="F75" i="41"/>
  <c r="K19" i="55"/>
  <c r="F19" i="60"/>
  <c r="K75" i="41"/>
  <c r="F267" i="58"/>
  <c r="M156" i="49"/>
  <c r="F23" i="57"/>
  <c r="M19" i="71"/>
  <c r="H81" i="61"/>
  <c r="K60" i="58"/>
  <c r="F86" i="53"/>
  <c r="K63" i="66"/>
  <c r="C19" i="41"/>
  <c r="K119" i="7"/>
  <c r="M19" i="69"/>
  <c r="H267" i="58"/>
  <c r="H19" i="52"/>
  <c r="C19" i="66"/>
  <c r="C19" i="55"/>
  <c r="C267" i="58"/>
  <c r="C156" i="49"/>
  <c r="H55" i="50"/>
  <c r="H19" i="41"/>
  <c r="C19" i="53"/>
  <c r="H25" i="31"/>
  <c r="K65" i="71"/>
  <c r="C19" i="63"/>
  <c r="K25" i="31"/>
  <c r="F451" i="17"/>
  <c r="K19" i="60"/>
  <c r="C72" i="59"/>
  <c r="F63" i="66"/>
  <c r="H65" i="63"/>
  <c r="H115" i="45"/>
  <c r="M23" i="17"/>
  <c r="K19" i="34"/>
  <c r="C90" i="72"/>
  <c r="M19" i="45"/>
  <c r="H75" i="41"/>
  <c r="F19" i="73"/>
  <c r="F19" i="62"/>
  <c r="M94" i="52"/>
  <c r="C19" i="54"/>
  <c r="C19" i="72"/>
  <c r="M19" i="59"/>
  <c r="H19" i="72"/>
  <c r="M213" i="57"/>
  <c r="C25" i="31"/>
  <c r="F19" i="59"/>
  <c r="H60" i="58"/>
  <c r="M19" i="60"/>
  <c r="F81" i="61"/>
  <c r="K23" i="57"/>
  <c r="H72" i="59"/>
  <c r="F19" i="55"/>
  <c r="M81" i="61"/>
  <c r="M19" i="34"/>
  <c r="F119" i="7"/>
  <c r="K35" i="74"/>
  <c r="K19" i="63"/>
  <c r="H67" i="60"/>
  <c r="M72" i="59"/>
  <c r="F19" i="52"/>
  <c r="C19" i="45"/>
  <c r="H100" i="34"/>
  <c r="C65" i="63"/>
  <c r="M30" i="40"/>
  <c r="C19" i="69"/>
  <c r="C213" i="57"/>
  <c r="K72" i="59"/>
  <c r="K19" i="75"/>
  <c r="H30" i="40"/>
  <c r="C100" i="34"/>
  <c r="M63" i="66"/>
  <c r="H213" i="57"/>
  <c r="M23" i="57"/>
  <c r="K115" i="45"/>
  <c r="M77" i="70"/>
  <c r="M19" i="55"/>
  <c r="K19" i="68"/>
  <c r="M19" i="72"/>
  <c r="F28" i="43"/>
  <c r="C85" i="64"/>
  <c r="F19" i="53"/>
  <c r="H19" i="73"/>
  <c r="C115" i="45"/>
  <c r="H94" i="52"/>
  <c r="H19" i="50"/>
  <c r="F19" i="72"/>
  <c r="K18" i="51"/>
  <c r="M55" i="50"/>
  <c r="F60" i="58"/>
  <c r="C19" i="60"/>
  <c r="K19" i="66"/>
  <c r="M115" i="45"/>
  <c r="K19" i="70"/>
  <c r="F94" i="52"/>
  <c r="M86" i="53"/>
  <c r="H153" i="25"/>
  <c r="K451" i="17"/>
  <c r="C55" i="50"/>
  <c r="H19" i="59"/>
  <c r="M451" i="17"/>
  <c r="K19" i="54"/>
  <c r="F115" i="45"/>
  <c r="F19" i="68"/>
  <c r="C19" i="73"/>
  <c r="M65" i="71"/>
  <c r="F19" i="61"/>
  <c r="K94" i="52"/>
  <c r="K19" i="52"/>
  <c r="C19" i="70"/>
  <c r="K213" i="57"/>
  <c r="H19" i="68"/>
  <c r="F19" i="63"/>
  <c r="C19" i="62"/>
  <c r="F65" i="71"/>
  <c r="K19" i="3"/>
  <c r="C23" i="57"/>
  <c r="H19" i="60"/>
  <c r="M19" i="62"/>
  <c r="K51" i="54"/>
  <c r="C19" i="34"/>
  <c r="C63" i="66"/>
  <c r="K19" i="69"/>
  <c r="H51" i="54"/>
  <c r="C451" i="17"/>
  <c r="F19" i="34"/>
  <c r="H19" i="61"/>
  <c r="F77" i="70"/>
  <c r="F19" i="75"/>
  <c r="K81" i="61"/>
  <c r="F19" i="45"/>
  <c r="C81" i="61"/>
  <c r="K19" i="72"/>
  <c r="M19" i="70"/>
  <c r="H19" i="53"/>
  <c r="C19" i="71"/>
  <c r="K23" i="17"/>
  <c r="H90" i="72"/>
  <c r="H19" i="62"/>
  <c r="F23" i="17"/>
  <c r="C67" i="60"/>
  <c r="F30" i="49"/>
  <c r="F19" i="69"/>
  <c r="C77" i="70"/>
  <c r="C86" i="53"/>
  <c r="F35" i="74"/>
  <c r="F19" i="70"/>
  <c r="K90" i="72"/>
  <c r="H19" i="34"/>
  <c r="K19" i="62"/>
  <c r="K67" i="60"/>
  <c r="K267" i="58"/>
  <c r="H156" i="49"/>
  <c r="K156" i="49"/>
  <c r="F156" i="49"/>
  <c r="F67" i="60"/>
  <c r="F19" i="41"/>
  <c r="H19" i="55"/>
  <c r="C23" i="17"/>
  <c r="F19" i="66"/>
  <c r="F19" i="50"/>
  <c r="F153" i="25"/>
  <c r="M67" i="60"/>
  <c r="C65" i="71"/>
  <c r="C19" i="50"/>
  <c r="M19" i="52"/>
  <c r="M19" i="50"/>
  <c r="F19" i="64"/>
  <c r="M19" i="66"/>
  <c r="M60" i="58"/>
  <c r="F19" i="3"/>
  <c r="M65" i="63"/>
  <c r="M19" i="3"/>
  <c r="F213" i="57"/>
  <c r="M19" i="61"/>
  <c r="C94" i="52"/>
  <c r="M51" i="54"/>
  <c r="M25" i="31"/>
  <c r="M19" i="68"/>
  <c r="K55" i="50"/>
  <c r="F19" i="54"/>
  <c r="C19" i="3"/>
  <c r="H77" i="70"/>
  <c r="K19" i="53"/>
  <c r="M19" i="73"/>
  <c r="F55" i="50"/>
  <c r="K19" i="61"/>
  <c r="C75" i="41"/>
  <c r="F51" i="54"/>
  <c r="C19" i="68"/>
  <c r="M119" i="7"/>
  <c r="K30" i="40"/>
  <c r="C19" i="64"/>
  <c r="K19" i="50"/>
  <c r="H19" i="71"/>
  <c r="K86" i="53"/>
  <c r="V969" i="38" l="1"/>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2"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97" i="74"/>
  <c r="Q10" i="74" s="1"/>
  <c r="K99" i="34"/>
  <c r="Q2" i="49"/>
  <c r="F155" i="49"/>
  <c r="Q2" i="41"/>
  <c r="Q8" i="41" s="1"/>
  <c r="F266" i="58"/>
  <c r="K266"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71" i="38" s="1"/>
  <c r="Y97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970" i="38" l="1"/>
  <c r="Y970" i="38" s="1"/>
  <c r="W968" i="38"/>
  <c r="Y968" i="38" s="1"/>
  <c r="W969" i="38"/>
  <c r="Y969" i="38" s="1"/>
  <c r="W966" i="38"/>
  <c r="Y966" i="38" s="1"/>
  <c r="W967" i="38"/>
  <c r="Y967" i="38" s="1"/>
  <c r="W965" i="38"/>
  <c r="Y965" i="38" s="1"/>
  <c r="J91" i="74"/>
  <c r="J92" i="74"/>
  <c r="W963" i="38"/>
  <c r="Y963" i="38" s="1"/>
  <c r="W964" i="38"/>
  <c r="Y964" i="38" s="1"/>
  <c r="W962" i="38"/>
  <c r="Y962" i="38" s="1"/>
  <c r="W960" i="38"/>
  <c r="Y960" i="38" s="1"/>
  <c r="W961" i="38"/>
  <c r="Y961" i="38" s="1"/>
  <c r="J89" i="74"/>
  <c r="J90"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7" i="74"/>
  <c r="J88" i="74"/>
  <c r="W921" i="38"/>
  <c r="Y921" i="38" s="1"/>
  <c r="W922" i="38"/>
  <c r="Y922" i="38" s="1"/>
  <c r="W919" i="38"/>
  <c r="Y919" i="38" s="1"/>
  <c r="W920" i="38"/>
  <c r="Y920" i="38" s="1"/>
  <c r="J85" i="74"/>
  <c r="J86" i="74"/>
  <c r="W917" i="38"/>
  <c r="Y917" i="38" s="1"/>
  <c r="W918" i="38"/>
  <c r="Y918" i="38" s="1"/>
  <c r="W916" i="38"/>
  <c r="Y916" i="38" s="1"/>
  <c r="J83" i="74"/>
  <c r="J84"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1" i="74"/>
  <c r="J82"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9" i="74"/>
  <c r="J80"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7" i="74"/>
  <c r="J78"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5" i="74"/>
  <c r="J76"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4" i="74"/>
  <c r="J73" i="74"/>
  <c r="J72" i="74"/>
  <c r="J71"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0" i="74"/>
  <c r="W795" i="38"/>
  <c r="Y795" i="38" s="1"/>
  <c r="W796" i="38"/>
  <c r="Y796" i="38" s="1"/>
  <c r="W794" i="38"/>
  <c r="Y794" i="38" s="1"/>
  <c r="W793" i="38"/>
  <c r="Y793" i="38" s="1"/>
  <c r="W792" i="38"/>
  <c r="Y792" i="38" s="1"/>
  <c r="W791" i="38"/>
  <c r="Y791" i="38" s="1"/>
  <c r="J68" i="74"/>
  <c r="J69"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6" i="74"/>
  <c r="J67" i="74"/>
  <c r="W778" i="38"/>
  <c r="Y778" i="38" s="1"/>
  <c r="W779" i="38"/>
  <c r="Y779" i="38" s="1"/>
  <c r="W777" i="38"/>
  <c r="Y777" i="38" s="1"/>
  <c r="W775" i="38"/>
  <c r="Y775" i="38" s="1"/>
  <c r="W776" i="38"/>
  <c r="Y776" i="38" s="1"/>
  <c r="W774" i="38"/>
  <c r="Y774" i="38" s="1"/>
  <c r="W772" i="38"/>
  <c r="Y772" i="38" s="1"/>
  <c r="W773" i="38"/>
  <c r="Y773" i="38" s="1"/>
  <c r="W771" i="38"/>
  <c r="Y771" i="38" s="1"/>
  <c r="J64" i="74"/>
  <c r="J65"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70"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Q8" i="24"/>
  <c r="Q3" i="34"/>
  <c r="Q6" i="34" s="1"/>
  <c r="Q8" i="44"/>
  <c r="Q7" i="44" s="1"/>
  <c r="M32" i="15"/>
  <c r="Q10" i="15" s="1"/>
  <c r="Q3" i="20"/>
  <c r="Q6" i="20" s="1"/>
  <c r="M46" i="71"/>
  <c r="Q10" i="71" s="1"/>
  <c r="Q3" i="24"/>
  <c r="Q6" i="24" s="1"/>
  <c r="Q8" i="58"/>
  <c r="W320" i="38"/>
  <c r="Q8" i="59"/>
  <c r="Q7" i="59" s="1"/>
  <c r="Q3" i="68"/>
  <c r="Q6" i="68" s="1"/>
  <c r="M248"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71" i="38" l="1"/>
  <c r="K197" i="58"/>
  <c r="K198" i="58"/>
  <c r="J65" i="45"/>
  <c r="J66" i="45"/>
  <c r="Q968" i="38"/>
  <c r="K129" i="46"/>
  <c r="K130" i="46"/>
  <c r="Q969" i="38"/>
  <c r="Q966" i="38"/>
  <c r="Q967" i="38"/>
  <c r="K194" i="58"/>
  <c r="K196" i="58"/>
  <c r="K195" i="58"/>
  <c r="Q964" i="38"/>
  <c r="Q965" i="38"/>
  <c r="Q963" i="38"/>
  <c r="Q962" i="38"/>
  <c r="Q956" i="38"/>
  <c r="Q961" i="38"/>
  <c r="Q960" i="38"/>
  <c r="Q959" i="38"/>
  <c r="Q958" i="38"/>
  <c r="Q957" i="38"/>
  <c r="Q951" i="38"/>
  <c r="Q955" i="38"/>
  <c r="K191" i="58"/>
  <c r="K192" i="58"/>
  <c r="K193" i="58"/>
  <c r="Q953" i="38"/>
  <c r="Q954" i="38"/>
  <c r="Q952" i="38"/>
  <c r="K127" i="46"/>
  <c r="K128" i="46"/>
  <c r="Q949" i="38"/>
  <c r="Q950" i="38"/>
  <c r="Q943" i="38"/>
  <c r="Q948" i="38"/>
  <c r="Q947" i="38"/>
  <c r="Q946" i="38"/>
  <c r="Q945" i="38"/>
  <c r="Q944" i="38"/>
  <c r="Q941" i="38"/>
  <c r="Q942" i="38"/>
  <c r="Q940" i="38"/>
  <c r="K189" i="58"/>
  <c r="K190" i="58"/>
  <c r="Q933" i="38"/>
  <c r="Q939" i="38"/>
  <c r="Q938" i="38"/>
  <c r="Q937" i="38"/>
  <c r="K126" i="46"/>
  <c r="K125" i="46"/>
  <c r="K187" i="58"/>
  <c r="K188" i="58"/>
  <c r="Q936" i="38"/>
  <c r="Q935" i="38"/>
  <c r="Q934" i="38"/>
  <c r="Q932" i="38"/>
  <c r="Q929" i="38"/>
  <c r="Q931" i="38"/>
  <c r="Q930" i="38"/>
  <c r="Q925" i="38"/>
  <c r="Q928" i="38"/>
  <c r="K185" i="58"/>
  <c r="K186" i="58"/>
  <c r="Q927" i="38"/>
  <c r="Q926" i="38"/>
  <c r="Q10" i="51"/>
  <c r="Q923" i="38"/>
  <c r="Q924" i="38"/>
  <c r="Q921" i="38"/>
  <c r="Q922" i="38"/>
  <c r="Q920" i="38"/>
  <c r="Q919" i="38"/>
  <c r="K183" i="58"/>
  <c r="K184" i="58"/>
  <c r="Q917" i="38"/>
  <c r="Q918" i="38"/>
  <c r="K181" i="58"/>
  <c r="K182" i="58"/>
  <c r="Q915" i="38"/>
  <c r="Q916" i="38"/>
  <c r="Q912" i="38"/>
  <c r="Q914" i="38"/>
  <c r="Q913" i="38"/>
  <c r="Q909" i="38"/>
  <c r="Q911" i="38"/>
  <c r="Q910" i="38"/>
  <c r="Q907" i="38"/>
  <c r="Q908" i="38"/>
  <c r="Q906" i="38"/>
  <c r="K179" i="58"/>
  <c r="K180" i="58"/>
  <c r="K123" i="46"/>
  <c r="K124" i="46"/>
  <c r="J63" i="45"/>
  <c r="J64" i="45"/>
  <c r="Q904" i="38"/>
  <c r="Q905" i="38"/>
  <c r="Q902" i="38"/>
  <c r="Q903" i="38"/>
  <c r="K177" i="58"/>
  <c r="K178" i="58"/>
  <c r="Q898" i="38"/>
  <c r="Q901" i="38"/>
  <c r="Q900" i="38"/>
  <c r="K175" i="58"/>
  <c r="K176"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3" i="58"/>
  <c r="K174" i="58"/>
  <c r="K121" i="46"/>
  <c r="K122" i="46"/>
  <c r="Q859" i="38"/>
  <c r="Q855" i="38"/>
  <c r="Q857" i="38"/>
  <c r="Q856" i="38"/>
  <c r="Q853" i="38"/>
  <c r="Q854" i="38"/>
  <c r="Q843" i="38"/>
  <c r="Q852" i="38"/>
  <c r="K171" i="58"/>
  <c r="K172" i="58"/>
  <c r="K119" i="46"/>
  <c r="K120" i="46"/>
  <c r="Q851" i="38"/>
  <c r="Q850" i="38"/>
  <c r="Q849" i="38"/>
  <c r="Q848" i="38"/>
  <c r="Q847" i="38"/>
  <c r="Q846" i="38"/>
  <c r="Q845" i="38"/>
  <c r="Q844" i="38"/>
  <c r="K169" i="58"/>
  <c r="K170" i="58"/>
  <c r="Q841" i="38"/>
  <c r="Q842" i="38"/>
  <c r="Q840" i="38"/>
  <c r="K167" i="58"/>
  <c r="K168" i="58"/>
  <c r="Q837" i="38"/>
  <c r="Q839" i="38"/>
  <c r="Q838" i="38"/>
  <c r="Q830" i="38"/>
  <c r="Q836" i="38"/>
  <c r="Q835" i="38"/>
  <c r="Q834" i="38"/>
  <c r="Q833" i="38"/>
  <c r="Q832" i="38"/>
  <c r="Q831" i="38"/>
  <c r="Q827" i="38"/>
  <c r="Q829" i="38"/>
  <c r="Q828" i="38"/>
  <c r="Q822" i="38"/>
  <c r="Q826" i="38"/>
  <c r="Q825" i="38"/>
  <c r="Q824" i="38"/>
  <c r="Q823" i="38"/>
  <c r="J59" i="45"/>
  <c r="J60" i="45"/>
  <c r="K165" i="58"/>
  <c r="K166"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3" i="58"/>
  <c r="K164" i="58"/>
  <c r="Q793" i="38"/>
  <c r="Q792" i="38"/>
  <c r="Q791" i="38"/>
  <c r="Q786" i="38"/>
  <c r="Q789" i="38"/>
  <c r="K161" i="58"/>
  <c r="K162" i="58"/>
  <c r="Q788" i="38"/>
  <c r="Q787" i="38"/>
  <c r="Q784" i="38"/>
  <c r="Q785" i="38"/>
  <c r="Q780" i="38"/>
  <c r="Q783" i="38"/>
  <c r="Q782" i="38"/>
  <c r="Q781" i="38"/>
  <c r="Q778" i="38"/>
  <c r="Q779" i="38"/>
  <c r="Q777" i="38"/>
  <c r="K115" i="46"/>
  <c r="K116" i="46"/>
  <c r="K159" i="58"/>
  <c r="K160" i="58"/>
  <c r="Q774" i="38"/>
  <c r="Q776" i="38"/>
  <c r="Q775" i="38"/>
  <c r="Q772" i="38"/>
  <c r="K113" i="46"/>
  <c r="K114" i="46"/>
  <c r="Q773" i="38"/>
  <c r="Q771" i="38"/>
  <c r="Q769" i="38"/>
  <c r="Q770" i="38"/>
  <c r="K157" i="58"/>
  <c r="K158" i="58"/>
  <c r="Q766" i="38"/>
  <c r="Q768" i="38"/>
  <c r="K111" i="46"/>
  <c r="K112" i="46"/>
  <c r="Q767" i="38"/>
  <c r="Q764" i="38"/>
  <c r="Q765" i="38"/>
  <c r="Q763" i="38"/>
  <c r="K155" i="58"/>
  <c r="K156" i="58"/>
  <c r="Q762" i="38"/>
  <c r="Q760" i="38"/>
  <c r="Q761" i="38"/>
  <c r="Q758" i="38"/>
  <c r="Q759" i="38"/>
  <c r="Q753" i="38"/>
  <c r="Q757" i="38"/>
  <c r="Q756" i="38"/>
  <c r="Q755" i="38"/>
  <c r="Q754" i="38"/>
  <c r="K109" i="46"/>
  <c r="K110" i="46"/>
  <c r="K153" i="58"/>
  <c r="K154" i="58"/>
  <c r="Q751" i="38"/>
  <c r="Q752" i="38"/>
  <c r="J57" i="45"/>
  <c r="J58" i="45"/>
  <c r="Q748" i="38"/>
  <c r="Q750" i="38"/>
  <c r="Q749" i="38"/>
  <c r="K151" i="58"/>
  <c r="K152"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49" i="58"/>
  <c r="K150"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7" i="58"/>
  <c r="K148" i="58"/>
  <c r="Q730" i="38"/>
  <c r="Q729" i="38"/>
  <c r="Q728" i="38"/>
  <c r="Q724" i="38"/>
  <c r="K99" i="46"/>
  <c r="K100" i="46"/>
  <c r="K145" i="58"/>
  <c r="K146" i="58"/>
  <c r="Q726" i="38"/>
  <c r="Q725" i="38"/>
  <c r="K143" i="58"/>
  <c r="K144"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2" i="58"/>
  <c r="K141" i="58"/>
  <c r="K140" i="58"/>
  <c r="K139" i="58"/>
  <c r="K138" i="58"/>
  <c r="K137" i="58"/>
  <c r="K136" i="58"/>
  <c r="K134" i="58"/>
  <c r="K135" i="58"/>
  <c r="K133" i="58"/>
  <c r="K132" i="58"/>
  <c r="K131" i="58"/>
  <c r="K130" i="58"/>
  <c r="K129"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<sst xmlns="http://schemas.openxmlformats.org/spreadsheetml/2006/main" count="9918" uniqueCount="1409">
  <si>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</si>
  <si>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</si>
  <si>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</si>
  <si>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</si>
  <si>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</si>
  <si>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</si>
  <si>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</si>
  <si>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</si>
  <si>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</si>
  <si>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</si>
  <si>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</si>
  <si>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</si>
  <si>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</si>
  <si>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</si>
  <si>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</si>
  <si>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</si>
  <si>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</si>
  <si>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</si>
  <si>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</si>
  <si>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</si>
  <si>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</si>
  <si>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</si>
  <si>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</si>
  <si>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</si>
  <si>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</si>
  <si>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</si>
  <si>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</si>
  <si>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</si>
  <si>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</si>
  <si>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</si>
  <si>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</si>
  <si>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</si>
  <si>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</si>
  <si>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</si>
  <si>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</si>
  <si>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</si>
  <si>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</si>
  <si>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</si>
  <si>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</si>
  <si>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</si>
  <si>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</si>
  <si>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</si>
  <si>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</si>
  <si>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</si>
  <si>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</si>
  <si>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</si>
  <si>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</si>
  <si>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</si>
  <si>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</si>
  <si>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</si>
  <si>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</si>
  <si>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</si>
  <si>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</si>
  <si>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</si>
  <si>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</si>
  <si>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</si>
  <si>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</si>
  <si>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</si>
  <si>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</si>
  <si>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</si>
  <si>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</si>
  <si>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</si>
  <si>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</si>
  <si>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</si>
  <si>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</si>
  <si>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</si>
  <si>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</si>
  <si>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</si>
  <si>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</si>
  <si>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</si>
  <si>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</si>
  <si>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</si>
  <si>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</si>
  <si>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</si>
  <si>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</si>
  <si>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</si>
  <si>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</si>
  <si>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</si>
  <si>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</si>
  <si>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</si>
  <si>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</si>
  <si>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</si>
  <si>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</si>
  <si>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</si>
  <si>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</si>
  <si>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</si>
  <si>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</si>
  <si>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</si>
  <si>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</si>
  <si>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</si>
  <si>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</si>
  <si>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</si>
  <si>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</si>
  <si>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</si>
  <si>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</si>
  <si>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</si>
  <si>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</si>
  <si>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</si>
  <si>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</si>
  <si>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</si>
  <si>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</si>
  <si>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</si>
  <si>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</si>
  <si>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</si>
  <si>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</si>
  <si>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</si>
  <si>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</si>
  <si>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</si>
  <si>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</si>
  <si>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</si>
  <si>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</si>
  <si>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</si>
  <si>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</si>
  <si>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</si>
  <si>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</si>
  <si>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</si>
  <si>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</si>
  <si>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</si>
  <si>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</si>
  <si>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</si>
  <si>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</si>
  <si>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</si>
  <si>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</si>
  <si>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</si>
  <si>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</si>
  <si>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</si>
  <si>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</si>
  <si>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</si>
  <si>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</si>
  <si>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</si>
  <si>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</si>
  <si>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</si>
  <si>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</si>
  <si>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</si>
  <si>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</si>
  <si>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</si>
  <si>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</si>
  <si>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</si>
  <si>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</si>
  <si>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</si>
  <si>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</si>
  <si>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</si>
  <si>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</si>
  <si>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</si>
  <si>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</si>
  <si>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</si>
  <si>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</si>
  <si>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</si>
  <si>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</si>
  <si>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</si>
  <si>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</si>
  <si>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</si>
  <si>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</si>
  <si>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</si>
  <si>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</si>
  <si>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</si>
  <si>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</si>
  <si>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</si>
  <si>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</si>
  <si>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</si>
  <si>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</si>
  <si>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</si>
  <si>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</si>
  <si>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</si>
  <si>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</si>
  <si>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</si>
  <si>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</si>
  <si>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</si>
  <si>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</si>
  <si>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</si>
  <si>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</si>
  <si>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</si>
  <si>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</si>
  <si>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</si>
  <si>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</si>
  <si>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</si>
  <si>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</si>
  <si>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</si>
  <si>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</si>
  <si>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</si>
  <si>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</si>
  <si>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</si>
  <si>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</si>
  <si>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</si>
  <si>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</si>
  <si>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</si>
  <si>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</si>
  <si>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</si>
  <si>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</si>
  <si>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</si>
  <si>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</si>
  <si>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</si>
  <si>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</si>
  <si>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</si>
  <si>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</si>
  <si>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</si>
  <si>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</si>
  <si>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</si>
  <si>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</si>
  <si>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</si>
  <si>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</si>
  <si>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</si>
  <si>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</si>
  <si>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</si>
  <si>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</si>
  <si>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</si>
  <si>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</si>
  <si>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</si>
  <si>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</si>
  <si>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</si>
  <si>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</si>
  <si>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</si>
  <si>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</si>
  <si>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</si>
  <si>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</si>
  <si>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</si>
  <si>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</si>
  <si>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</si>
  <si>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</si>
  <si>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</si>
  <si>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</si>
  <si>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</si>
  <si>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</si>
  <si>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</si>
  <si>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</si>
  <si>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</si>
  <si>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</si>
  <si>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</si>
  <si>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</si>
  <si>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</si>
  <si>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</si>
  <si>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</si>
  <si>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</si>
  <si>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</si>
  <si>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</si>
  <si>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</si>
  <si>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</si>
  <si>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</si>
  <si>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</si>
  <si>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</si>
  <si>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</si>
  <si>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</si>
  <si>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</si>
  <si>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</si>
  <si>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</si>
  <si>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</si>
  <si>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</si>
  <si>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</si>
  <si>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</si>
  <si>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</si>
  <si>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</si>
  <si>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</si>
  <si>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</si>
  <si>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</si>
  <si>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</si>
  <si>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</si>
  <si>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</si>
  <si>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</si>
  <si>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</si>
  <si>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</si>
  <si>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</si>
  <si>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</si>
  <si>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</si>
  <si>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</si>
  <si>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</si>
  <si>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</si>
  <si>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</si>
  <si>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</si>
  <si>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</si>
  <si>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</si>
  <si>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</si>
  <si>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</si>
  <si>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</si>
  <si>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</si>
  <si>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</si>
  <si>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</si>
  <si>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</si>
  <si>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</si>
  <si>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</si>
  <si>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</si>
  <si>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</si>
  <si>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</si>
  <si>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</si>
  <si>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</si>
  <si>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</si>
  <si>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</si>
  <si>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</si>
  <si>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</si>
  <si>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</si>
  <si>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</si>
  <si>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</si>
  <si>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</si>
  <si>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</si>
  <si>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</si>
  <si>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</si>
  <si>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</si>
  <si>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</si>
  <si>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</si>
  <si>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</si>
  <si>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</si>
  <si>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</si>
  <si>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</si>
  <si>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</si>
  <si>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</si>
  <si>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</si>
  <si>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</si>
  <si>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</si>
  <si>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</si>
  <si>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</si>
  <si>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</si>
  <si>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</si>
  <si>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</si>
  <si>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</si>
  <si>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</si>
  <si>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</si>
  <si>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</si>
  <si>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</si>
  <si>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</si>
  <si>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</si>
  <si>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</si>
  <si>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</si>
  <si>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</si>
  <si>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</si>
  <si>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</si>
  <si>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</si>
  <si>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</si>
  <si>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</si>
  <si>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</si>
  <si>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</si>
  <si>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</si>
  <si>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</si>
  <si>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</si>
  <si>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</si>
  <si>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</si>
  <si>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</si>
  <si>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</si>
  <si>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</si>
  <si>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</si>
  <si>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</si>
  <si>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</si>
  <si>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</si>
  <si>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</si>
  <si>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</si>
  <si>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</si>
  <si>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</si>
  <si>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</si>
  <si>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</si>
  <si>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</si>
  <si>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</si>
  <si>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</si>
  <si>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</si>
  <si>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</si>
  <si>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</si>
  <si>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</si>
  <si>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</si>
  <si>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</si>
  <si>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</si>
  <si>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</si>
  <si>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</si>
  <si>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</si>
  <si>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</si>
  <si>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</si>
  <si>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</si>
  <si>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</si>
  <si>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</si>
  <si>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</si>
  <si>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</si>
  <si>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</si>
  <si>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</si>
  <si>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</si>
  <si>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</si>
  <si>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</si>
  <si>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</si>
  <si>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</si>
  <si>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</si>
  <si>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</si>
  <si>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</si>
  <si>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</si>
  <si>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</si>
  <si>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</si>
  <si>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</si>
  <si>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</si>
  <si>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</si>
  <si>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</si>
  <si>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</si>
  <si>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</si>
  <si>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</si>
  <si>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</si>
  <si>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</si>
  <si>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</si>
  <si>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</si>
  <si>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</si>
  <si>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</si>
  <si>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</si>
  <si>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</si>
  <si>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</si>
  <si>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</si>
  <si>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</si>
  <si>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</si>
  <si>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</si>
  <si>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</si>
  <si>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</si>
  <si>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</si>
  <si>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</si>
  <si>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</si>
  <si>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</si>
  <si>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</si>
  <si>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</si>
  <si>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</si>
  <si>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</si>
  <si>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</si>
  <si>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</si>
  <si>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</si>
  <si>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</si>
  <si>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</si>
  <si>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</si>
  <si>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</si>
  <si>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</si>
  <si>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</si>
  <si>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</si>
  <si>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</si>
  <si>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</si>
  <si>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</si>
  <si>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</si>
  <si>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</si>
  <si>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</si>
  <si>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</si>
  <si>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</si>
  <si>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</si>
  <si>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</si>
  <si>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</si>
  <si>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</si>
  <si>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</si>
  <si>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</si>
  <si>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</si>
  <si>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</si>
  <si>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</si>
  <si>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</si>
  <si>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</si>
  <si>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</si>
  <si>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</si>
  <si>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</si>
  <si>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</si>
  <si>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</si>
  <si>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</si>
  <si>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</si>
  <si>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</si>
  <si>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</si>
  <si>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</si>
  <si>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</si>
  <si>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</si>
  <si>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</si>
  <si>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</si>
  <si>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</si>
  <si>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</si>
  <si>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</si>
  <si>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</si>
  <si>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</si>
  <si>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</si>
  <si>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</si>
  <si>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</si>
  <si>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</si>
  <si>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</si>
  <si>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</si>
  <si>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</si>
  <si>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</si>
  <si>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</si>
  <si>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</si>
  <si>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</si>
  <si>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</si>
  <si>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</si>
  <si>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</si>
  <si>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</si>
  <si>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</si>
  <si>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</si>
  <si>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</si>
  <si>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</si>
  <si>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</si>
  <si>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</si>
  <si>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</si>
  <si>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</si>
  <si>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</si>
  <si>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</si>
  <si>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</si>
  <si>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</si>
  <si>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</si>
  <si>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</si>
  <si>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</si>
  <si>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</si>
  <si>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</si>
  <si>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</si>
  <si>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</si>
  <si>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</si>
  <si>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</si>
  <si>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</si>
  <si>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</si>
  <si>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</si>
  <si>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</si>
  <si>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</si>
  <si>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</si>
  <si>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</si>
  <si>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</si>
  <si>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</si>
  <si>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</si>
  <si>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</si>
  <si>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</si>
  <si>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</si>
  <si>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</si>
  <si>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</si>
  <si>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</si>
  <si>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</si>
  <si>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</si>
  <si>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</si>
  <si>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</si>
  <si>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</si>
  <si>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</si>
  <si>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</si>
  <si>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</si>
  <si>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</si>
  <si>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</si>
  <si>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</si>
  <si>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</si>
  <si>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</si>
  <si>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</si>
  <si>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</si>
  <si>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</si>
  <si>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</si>
  <si>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</si>
  <si>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</si>
  <si>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</si>
  <si>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</si>
  <si>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</si>
  <si>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</si>
  <si>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</si>
  <si>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</si>
  <si>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</si>
  <si>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</si>
  <si>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</si>
  <si>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</si>
  <si>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</si>
  <si>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</si>
  <si>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</si>
  <si>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</si>
  <si>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</si>
  <si>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</si>
  <si>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</si>
  <si>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</si>
  <si>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</si>
  <si>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</si>
  <si>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</si>
  <si>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</si>
  <si>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</si>
  <si>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</si>
  <si>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</si>
  <si>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</si>
  <si>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</si>
  <si>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</si>
  <si>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</si>
  <si>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</si>
  <si>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</si>
  <si>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</si>
  <si>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</si>
  <si>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</si>
  <si>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</si>
  <si>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</si>
  <si>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</si>
  <si>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</si>
  <si>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</si>
  <si>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</si>
  <si>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</si>
  <si>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</si>
  <si>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</si>
  <si>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</si>
  <si>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</si>
  <si>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</si>
  <si>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</si>
  <si>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</si>
  <si>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</si>
  <si>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</si>
  <si>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</si>
  <si>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</si>
  <si>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</si>
  <si>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</si>
  <si>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</si>
  <si>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</si>
  <si>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</si>
  <si>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</si>
  <si>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</si>
  <si>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</si>
  <si>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</si>
  <si>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</si>
  <si>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</si>
  <si>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</si>
  <si>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</si>
  <si>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</si>
  <si>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</si>
  <si>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</si>
  <si>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</si>
  <si>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</si>
  <si>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</si>
  <si>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</si>
  <si>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</si>
  <si>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</si>
  <si>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</si>
  <si>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</si>
  <si>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</si>
  <si>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</si>
  <si>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</si>
  <si>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</si>
  <si>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</si>
  <si>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</si>
  <si>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</si>
  <si>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</si>
  <si>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</si>
  <si>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</si>
  <si>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</si>
  <si>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</si>
  <si>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</si>
  <si>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</si>
  <si>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</si>
  <si>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</si>
  <si>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</si>
  <si>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</si>
  <si>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</si>
  <si>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</si>
  <si>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</si>
  <si>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</si>
  <si>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</si>
  <si>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</si>
  <si>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</si>
  <si>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</si>
  <si>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</si>
  <si>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</si>
  <si>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</si>
  <si>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</si>
  <si>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</si>
  <si>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</si>
  <si>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</si>
  <si>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</si>
  <si>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</si>
  <si>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</si>
  <si>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</si>
  <si>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</si>
  <si>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</si>
  <si>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</si>
  <si>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</si>
  <si>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</si>
  <si>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</si>
  <si>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</si>
  <si>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</si>
  <si>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</si>
  <si>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</si>
  <si>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</si>
  <si>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</si>
  <si>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</si>
  <si>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</si>
  <si>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</si>
  <si>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</si>
  <si>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</si>
  <si>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</si>
  <si>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</si>
  <si>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</si>
  <si>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</si>
  <si>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</si>
  <si>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</si>
  <si>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</si>
  <si>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</si>
  <si>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</si>
  <si>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</si>
  <si>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</si>
  <si>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</si>
  <si>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</si>
  <si>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</si>
  <si>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</si>
  <si>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</si>
  <si>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</si>
  <si>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</si>
  <si>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</si>
  <si>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</si>
  <si>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</si>
  <si>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</si>
  <si>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</si>
  <si>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</si>
  <si>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</si>
  <si>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</si>
  <si>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</si>
  <si>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</si>
  <si>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</si>
  <si>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</si>
  <si>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</si>
  <si>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</si>
  <si>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</si>
  <si>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</si>
  <si>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</si>
  <si>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</si>
  <si>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</si>
  <si>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</si>
  <si>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</si>
  <si>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</si>
  <si>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</si>
  <si>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</si>
  <si>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</si>
  <si>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</si>
  <si>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</si>
  <si>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</si>
  <si>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</si>
  <si>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</si>
  <si>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</si>
  <si>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</si>
  <si>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</si>
  <si>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</si>
  <si>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</si>
  <si>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</si>
  <si>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</si>
  <si>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</si>
  <si>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</si>
  <si>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</si>
  <si>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</si>
  <si>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</si>
  <si>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</si>
  <si>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</si>
  <si>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</si>
  <si>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</si>
  <si>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</si>
  <si>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</si>
  <si>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</si>
  <si>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</si>
  <si>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</si>
  <si>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</si>
  <si>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</si>
  <si>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</si>
  <si>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</si>
  <si>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</si>
  <si>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</si>
  <si>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</si>
  <si>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</si>
  <si>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</si>
  <si>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</si>
  <si>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</si>
  <si>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</si>
  <si>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</si>
  <si>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</si>
  <si>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</si>
  <si>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</si>
  <si>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</si>
  <si>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</si>
  <si>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</si>
  <si>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</si>
  <si>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</si>
  <si>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</si>
  <si>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</si>
  <si>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</si>
  <si>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</si>
  <si>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</si>
  <si>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</si>
  <si>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</si>
  <si>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</si>
  <si>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</si>
  <si>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</si>
  <si>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</si>
  <si>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</si>
  <si>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</si>
  <si>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</si>
  <si>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</si>
  <si>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</si>
  <si>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</si>
  <si>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</si>
  <si>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</si>
  <si>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</si>
  <si>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</si>
  <si>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</si>
  <si>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</si>
  <si>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</si>
  <si>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</si>
  <si>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</si>
  <si>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</si>
  <si>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</si>
  <si>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</si>
  <si>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</si>
  <si>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</si>
  <si>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</si>
  <si>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</si>
  <si>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</si>
  <si>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</si>
  <si>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</si>
  <si>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</si>
  <si>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</si>
  <si>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</si>
  <si>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</si>
  <si>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</si>
  <si>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</si>
  <si>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</si>
  <si>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</si>
  <si>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</si>
  <si>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</si>
  <si>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</si>
  <si>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</si>
  <si>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</si>
  <si>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</si>
  <si>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</si>
  <si>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</si>
  <si>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</si>
  <si>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</si>
  <si>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</si>
  <si>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</si>
  <si>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</si>
  <si>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</si>
  <si>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</si>
  <si>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</si>
  <si>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</si>
  <si>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</si>
  <si>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</si>
  <si>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</si>
  <si>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</si>
  <si>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</si>
  <si>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</si>
  <si>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</si>
  <si>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</si>
  <si>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</si>
  <si>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</si>
  <si>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</si>
  <si>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</si>
  <si>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</si>
  <si>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</si>
  <si>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</si>
  <si>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</si>
  <si>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</si>
  <si>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</si>
  <si>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</si>
  <si>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</si>
  <si>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</si>
  <si>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</si>
  <si>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</si>
  <si>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</si>
  <si>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</si>
  <si>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</si>
  <si>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</si>
  <si>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</si>
  <si>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</si>
  <si>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</si>
  <si>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</si>
  <si>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</si>
  <si>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</si>
  <si>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</si>
  <si>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</si>
  <si>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</si>
  <si>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</si>
  <si>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</si>
  <si>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</si>
  <si>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</si>
  <si>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</si>
  <si>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</si>
  <si>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</si>
  <si>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</si>
  <si>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</si>
  <si>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</si>
  <si>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</si>
  <si>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</si>
  <si>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</si>
  <si>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</si>
  <si>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</si>
  <si>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</si>
  <si>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</si>
  <si>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</si>
  <si>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</si>
  <si>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</si>
  <si>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</si>
  <si>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</si>
  <si>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</si>
  <si>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</si>
  <si>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</si>
  <si>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</si>
  <si>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</si>
  <si>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</si>
  <si>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</si>
  <si>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</si>
  <si>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</si>
  <si>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</si>
  <si>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</si>
  <si>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</si>
  <si>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</si>
  <si>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</si>
  <si>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</si>
  <si>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</si>
  <si>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</si>
  <si>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</si>
  <si>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</si>
  <si>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</si>
  <si>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</si>
  <si>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</si>
  <si>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</si>
  <si>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</si>
  <si>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</si>
  <si>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</si>
  <si>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</si>
  <si>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</si>
  <si>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</si>
  <si>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</si>
  <si>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</si>
  <si>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</si>
  <si>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</si>
  <si>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</si>
  <si>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</si>
  <si>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</si>
  <si>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</si>
  <si>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</si>
  <si>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</si>
  <si>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</si>
  <si>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</si>
  <si>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</si>
  <si>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</si>
  <si>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</si>
  <si>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</si>
  <si>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</si>
  <si>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</si>
  <si>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</si>
  <si>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</si>
  <si>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</si>
  <si>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</si>
  <si>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</si>
  <si>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</si>
  <si>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</si>
  <si>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</si>
  <si>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</si>
  <si>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</si>
  <si>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</si>
  <si>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</si>
  <si>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</si>
  <si>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</si>
  <si>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</si>
  <si>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</si>
  <si>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</si>
  <si>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</si>
  <si>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</si>
  <si>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</si>
  <si>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</si>
  <si>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</si>
  <si>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</si>
  <si>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</si>
  <si>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</si>
  <si>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</si>
  <si>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</si>
  <si>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</si>
  <si>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</si>
  <si>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</si>
  <si>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</si>
  <si>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</si>
  <si>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</si>
  <si>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</si>
  <si>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</si>
  <si>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</si>
  <si>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</si>
  <si>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</si>
  <si>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</si>
  <si>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</si>
  <si>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</si>
  <si>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</si>
  <si>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</si>
  <si>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</si>
  <si>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</si>
  <si>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</si>
  <si>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</si>
  <si>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</si>
  <si>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</si>
  <si>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</si>
  <si>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</si>
  <si>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</si>
  <si>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</si>
  <si>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</si>
  <si>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</si>
  <si>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</si>
  <si>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</si>
  <si>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</si>
  <si>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</si>
  <si>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</si>
  <si>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</si>
  <si>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</si>
  <si>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</si>
  <si>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</si>
  <si>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</si>
  <si>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</si>
  <si>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</si>
  <si>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</si>
  <si>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</si>
  <si>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</si>
  <si>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</si>
  <si>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</si>
  <si>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</si>
  <si>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</si>
  <si>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</si>
  <si>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</si>
  <si>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</si>
  <si>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</si>
  <si>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</si>
  <si>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</si>
  <si>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</si>
  <si>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</si>
  <si>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</si>
  <si>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</si>
  <si>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</si>
  <si>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</si>
  <si>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</si>
  <si>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</si>
  <si>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</si>
  <si>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</si>
  <si>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</si>
  <si>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</si>
  <si>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</si>
  <si>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</si>
  <si>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</si>
  <si>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</si>
  <si>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</si>
  <si>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</si>
  <si>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</si>
  <si>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</si>
  <si>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</si>
  <si>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</si>
  <si>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</si>
  <si>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</si>
  <si>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</si>
  <si>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</si>
  <si>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</si>
  <si>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</si>
  <si>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</si>
  <si>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</si>
  <si>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</si>
  <si>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</si>
  <si>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</si>
  <si>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</si>
  <si>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</si>
  <si>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</si>
  <si>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</si>
  <si>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</si>
  <si>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</si>
  <si>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</si>
  <si>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</si>
  <si>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</si>
  <si>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</si>
  <si>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</si>
  <si>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</si>
  <si>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</si>
  <si>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</si>
  <si>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</si>
  <si>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</si>
  <si>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</si>
  <si>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</si>
  <si>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</si>
  <si>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</si>
  <si>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</si>
  <si>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</si>
  <si>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</si>
  <si>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</si>
  <si>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</si>
  <si>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</si>
  <si>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</si>
  <si>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</si>
  <si>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</si>
  <si>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</si>
  <si>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</si>
  <si>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</si>
  <si>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</si>
  <si>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</si>
  <si>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</si>
  <si>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</si>
  <si>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</si>
  <si>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</si>
  <si>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</si>
  <si>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</si>
  <si>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</si>
  <si>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</si>
  <si>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</si>
  <si>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</si>
  <si>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</si>
  <si>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</si>
  <si>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</si>
  <si>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</si>
  <si>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</si>
  <si>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</si>
  <si>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</si>
  <si>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</si>
  <si>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</si>
  <si>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</si>
  <si>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</si>
  <si>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</si>
  <si>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</si>
  <si>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</si>
  <si>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</si>
  <si>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</si>
  <si>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</si>
  <si>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</si>
  <si>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</si>
  <si>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</si>
  <si>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</si>
  <si>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</si>
  <si>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</si>
  <si>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</si>
  <si>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</si>
  <si>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</si>
  <si>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</si>
  <si>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</si>
  <si>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</si>
  <si>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</si>
  <si>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</si>
  <si>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</si>
  <si>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</si>
  <si>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</si>
  <si>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</si>
  <si>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</si>
  <si>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</si>
  <si>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</si>
  <si>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</si>
  <si>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</si>
  <si>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</si>
  <si>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</si>
  <si>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</si>
  <si>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</si>
  <si>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</si>
  <si>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</si>
  <si>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</si>
  <si>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</si>
  <si>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</si>
  <si>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</si>
  <si>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</si>
  <si>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</si>
  <si>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</si>
  <si>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</si>
  <si>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</si>
  <si>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</si>
  <si>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</si>
  <si>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</si>
  <si>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</si>
  <si>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</si>
  <si>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</si>
  <si>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</si>
  <si>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</si>
  <si>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</si>
  <si>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</si>
  <si>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</si>
  <si>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</si>
  <si>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</si>
  <si>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</si>
  <si>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</si>
  <si>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</si>
  <si>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</si>
  <si>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</si>
  <si>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</si>
  <si>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</si>
  <si>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</si>
  <si>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</si>
  <si>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</si>
  <si>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</si>
  <si>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</si>
  <si>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</si>
  <si>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</si>
  <si>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</si>
  <si>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</si>
  <si>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</si>
  <si>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</si>
  <si>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</si>
  <si>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</si>
  <si>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</si>
  <si>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</si>
  <si>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</si>
  <si>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</si>
  <si>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</si>
  <si>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</si>
  <si>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</si>
  <si>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</si>
  <si>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</si>
  <si>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</si>
  <si>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</si>
  <si>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</si>
  <si>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</si>
  <si>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</si>
  <si>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</si>
  <si>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</si>
  <si>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</si>
  <si>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</si>
  <si>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</si>
  <si>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</si>
  <si>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</si>
  <si>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</si>
  <si>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</si>
  <si>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</si>
  <si>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</si>
  <si>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</si>
  <si>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</si>
  <si>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</si>
  <si>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</si>
  <si>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</si>
  <si>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</si>
  <si>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</si>
  <si>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</si>
  <si>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</si>
  <si>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</si>
  <si>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</si>
  <si>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</si>
  <si>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</si>
  <si>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</si>
  <si>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</si>
  <si>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</si>
  <si>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</si>
  <si>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</si>
  <si>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</si>
  <si>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</si>
  <si>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</si>
  <si>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</si>
  <si>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</si>
  <si>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</si>
  <si>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</si>
  <si>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</si>
  <si>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</si>
  <si>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</si>
  <si>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</si>
  <si>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</si>
  <si>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</si>
  <si>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</si>
  <si>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</si>
  <si>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</si>
  <si>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</si>
  <si>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</si>
  <si>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</si>
  <si>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</si>
  <si>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</si>
  <si>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</si>
  <si>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</si>
  <si>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</si>
  <si>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</si>
  <si>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</si>
  <si>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</si>
  <si>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</si>
  <si>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</si>
  <si>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</si>
  <si>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</si>
  <si>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</si>
  <si>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</si>
  <si>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</si>
  <si>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</si>
  <si>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</si>
  <si>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</si>
  <si>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</si>
  <si>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</si>
  <si>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</si>
  <si>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</si>
  <si>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</si>
  <si>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</si>
  <si>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</si>
  <si>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</si>
  <si>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</si>
  <si>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</si>
  <si>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</si>
  <si>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</si>
  <si>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</si>
  <si>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</si>
  <si>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</si>
  <si>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</si>
  <si>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</si>
  <si>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</si>
  <si>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</si>
  <si>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</si>
  <si>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</si>
  <si>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</si>
  <si>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</si>
  <si>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</si>
  <si>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</si>
  <si>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</si>
  <si>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</si>
  <si>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</si>
  <si>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</si>
  <si>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</si>
  <si>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</si>
  <si>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</si>
  <si>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</si>
  <si>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</si>
  <si>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</si>
  <si>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</si>
  <si>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</si>
  <si>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</si>
  <si>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</si>
  <si>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</si>
  <si>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</si>
  <si>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</si>
  <si>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</si>
  <si>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</si>
  <si>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</si>
  <si>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</si>
  <si>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</si>
  <si>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</si>
  <si>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</si>
  <si>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</si>
  <si>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</si>
  <si>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</si>
  <si>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</si>
  <si>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</si>
  <si>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</si>
  <si>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</si>
  <si>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</si>
  <si>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</si>
  <si>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</si>
  <si>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</si>
  <si>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</si>
  <si>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</si>
  <si>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</si>
  <si>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</si>
  <si>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</si>
  <si>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</si>
  <si>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</si>
  <si>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</si>
  <si>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</si>
  <si>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</si>
  <si>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</si>
  <si>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</si>
  <si>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</si>
  <si>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</si>
  <si>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</si>
  <si>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</si>
  <si>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</si>
  <si>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</si>
  <si>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</si>
  <si>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</si>
  <si>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</si>
  <si>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</si>
  <si>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</si>
  <si>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</si>
  <si>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</si>
  <si>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</si>
  <si>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</si>
  <si>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</si>
  <si>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</si>
  <si>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</si>
  <si>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</si>
  <si>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</si>
  <si>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</si>
  <si>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</si>
  <si>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</si>
  <si>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</si>
  <si>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</si>
  <si>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</si>
  <si>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</si>
  <si>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</si>
  <si>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</si>
  <si>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</si>
  <si>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</si>
  <si>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</si>
  <si>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</si>
  <si>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</si>
  <si>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</si>
  <si>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</si>
  <si>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</si>
  <si>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</si>
  <si>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</si>
  <si>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</si>
  <si>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</si>
  <si>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</si>
  <si>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</si>
  <si>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</si>
  <si>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</si>
  <si>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</si>
  <si>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</si>
  <si>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</si>
  <si>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</si>
  <si>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</si>
  <si>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</si>
  <si>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</si>
  <si>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</si>
  <si>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</si>
  <si>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</si>
  <si>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</si>
  <si>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</si>
  <si>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</si>
  <si>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</si>
  <si>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</si>
  <si>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</si>
  <si>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</si>
  <si>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</si>
  <si>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</si>
  <si>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</si>
  <si>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</si>
  <si>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</si>
  <si>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</si>
  <si>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</si>
  <si>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</si>
  <si>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</si>
  <si>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</si>
  <si>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</si>
  <si>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</si>
  <si>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</si>
  <si>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</si>
  <si>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</si>
  <si>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</si>
  <si>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</si>
  <si>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</si>
  <si>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</si>
  <si>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</si>
  <si>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</si>
  <si>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</si>
  <si>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</si>
  <si>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</si>
  <si>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08/02/2019 PM</t>
  </si>
  <si>
    <t>increased</t>
  </si>
  <si>
    <t>08/07/2019 PM</t>
  </si>
  <si>
    <t>07/30/2019 PM</t>
  </si>
  <si>
    <t>Moroccan producer OCP</t>
  </si>
  <si>
    <t>07/16/2019 PM</t>
  </si>
  <si>
    <t>07/31/2019 AH</t>
  </si>
  <si>
    <t>08/08/2019 PM</t>
  </si>
  <si>
    <t>dropped from 280 to 205, lowered guidance</t>
  </si>
  <si>
    <t>STNE</t>
  </si>
  <si>
    <t>10/30/2019 est</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</si>
</sst>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6"/>
      <tableStyleElement type="headerRow" dxfId="4205"/>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numCache>
            </c:numRef>
          </c:yVal>
          <c:smooth val="1"/>
        </c:ser>
        <c:dLbls>
          <c:showLegendKey val="0"/>
          <c:showVal val="0"/>
          <c:showCatName val="0"/>
          <c:showSerName val="0"/>
          <c:showPercent val="0"/>
          <c:showBubbleSize val="0"/>
        </c:dLbls>
        <c:axId val="184172488"/>
        <c:axId val="443447400"/>
      </c:scatterChart>
      <c:valAx>
        <c:axId val="1841724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3447400"/>
        <c:crosses val="autoZero"/>
        <c:crossBetween val="midCat"/>
      </c:valAx>
      <c:valAx>
        <c:axId val="443447400"/>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724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numCache>
            </c:numRef>
          </c:yVal>
          <c:smooth val="1"/>
        </c:ser>
        <c:dLbls>
          <c:showLegendKey val="0"/>
          <c:showVal val="0"/>
          <c:showCatName val="0"/>
          <c:showSerName val="0"/>
          <c:showPercent val="0"/>
          <c:showBubbleSize val="0"/>
        </c:dLbls>
        <c:axId val="184172032"/>
        <c:axId val="458728600"/>
      </c:scatterChart>
      <c:valAx>
        <c:axId val="1841720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728600"/>
        <c:crosses val="autoZero"/>
        <c:crossBetween val="midCat"/>
      </c:valAx>
      <c:valAx>
        <c:axId val="4587286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84172032"/>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numCache>
            </c:numRef>
          </c:yVal>
          <c:smooth val="1"/>
        </c:ser>
        <c:dLbls>
          <c:showLegendKey val="0"/>
          <c:showVal val="0"/>
          <c:showCatName val="0"/>
          <c:showSerName val="0"/>
          <c:showPercent val="0"/>
          <c:showBubbleSize val="0"/>
        </c:dLbls>
        <c:axId val="458676936"/>
        <c:axId val="447406344"/>
      </c:scatterChart>
      <c:valAx>
        <c:axId val="458676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7406344"/>
        <c:crosses val="autoZero"/>
        <c:crossBetween val="midCat"/>
      </c:valAx>
      <c:valAx>
        <c:axId val="4474063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76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numCache>
            </c:numRef>
          </c:yVal>
          <c:smooth val="1"/>
        </c:ser>
        <c:dLbls>
          <c:showLegendKey val="0"/>
          <c:showVal val="0"/>
          <c:showCatName val="0"/>
          <c:showSerName val="0"/>
          <c:showPercent val="0"/>
          <c:showBubbleSize val="0"/>
        </c:dLbls>
        <c:axId val="357959680"/>
        <c:axId val="357960856"/>
      </c:scatterChart>
      <c:valAx>
        <c:axId val="35795968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960856"/>
        <c:crosses val="autoZero"/>
        <c:crossBetween val="midCat"/>
      </c:valAx>
      <c:valAx>
        <c:axId val="35796085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795968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numCache>
            </c:numRef>
          </c:yVal>
          <c:smooth val="1"/>
        </c:ser>
        <c:dLbls>
          <c:showLegendKey val="0"/>
          <c:showVal val="0"/>
          <c:showCatName val="0"/>
          <c:showSerName val="0"/>
          <c:showPercent val="0"/>
          <c:showBubbleSize val="0"/>
        </c:dLbls>
        <c:axId val="458695720"/>
        <c:axId val="458696112"/>
      </c:scatterChart>
      <c:valAx>
        <c:axId val="458695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6112"/>
        <c:crosses val="autoZero"/>
        <c:crossBetween val="midCat"/>
      </c:valAx>
      <c:valAx>
        <c:axId val="45869611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5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numCache>
            </c:numRef>
          </c:yVal>
          <c:smooth val="1"/>
        </c:ser>
        <c:dLbls>
          <c:showLegendKey val="0"/>
          <c:showVal val="0"/>
          <c:showCatName val="0"/>
          <c:showSerName val="0"/>
          <c:showPercent val="0"/>
          <c:showBubbleSize val="0"/>
        </c:dLbls>
        <c:axId val="458700424"/>
        <c:axId val="458696896"/>
      </c:scatterChart>
      <c:valAx>
        <c:axId val="458700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6896"/>
        <c:crosses val="autoZero"/>
        <c:crossBetween val="midCat"/>
      </c:valAx>
      <c:valAx>
        <c:axId val="45869689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700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numCache>
            </c:numRef>
          </c:yVal>
          <c:smooth val="1"/>
        </c:ser>
        <c:dLbls>
          <c:showLegendKey val="0"/>
          <c:showVal val="0"/>
          <c:showCatName val="0"/>
          <c:showSerName val="0"/>
          <c:showPercent val="0"/>
          <c:showBubbleSize val="0"/>
        </c:dLbls>
        <c:axId val="458698464"/>
        <c:axId val="458699248"/>
      </c:scatterChart>
      <c:valAx>
        <c:axId val="458698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9248"/>
        <c:crosses val="autoZero"/>
        <c:crossBetween val="midCat"/>
      </c:valAx>
      <c:valAx>
        <c:axId val="45869924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84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numCache>
            </c:numRef>
          </c:yVal>
          <c:smooth val="1"/>
        </c:ser>
        <c:dLbls>
          <c:showLegendKey val="0"/>
          <c:showVal val="0"/>
          <c:showCatName val="0"/>
          <c:showSerName val="0"/>
          <c:showPercent val="0"/>
          <c:showBubbleSize val="0"/>
        </c:dLbls>
        <c:axId val="458694936"/>
        <c:axId val="458694544"/>
      </c:scatterChart>
      <c:valAx>
        <c:axId val="458694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4544"/>
        <c:crosses val="autoZero"/>
        <c:crossBetween val="midCat"/>
      </c:valAx>
      <c:valAx>
        <c:axId val="45869454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8694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ABMD!$E$25:$E$55</c:f>
              <c:numCache>
                <c:formatCode>0.00</c:formatCode>
                <c:ptCount val="31"/>
                <c:pt idx="0">
                  <c:v>251.49</c:v>
                </c:pt>
                <c:pt idx="1">
                  <c:v>275.81</c:v>
                </c:pt>
                <c:pt idx="2">
                  <c:v>262.02999999999997</c:v>
                </c:pt>
                <c:pt idx="3">
                  <c:v>250.96</c:v>
                </c:pt>
                <c:pt idx="4">
                  <c:v>204.87</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ABMD!$D$25:$D$55</c:f>
              <c:numCache>
                <c:formatCode>0.00</c:formatCode>
                <c:ptCount val="31"/>
                <c:pt idx="0">
                  <c:v>252</c:v>
                </c:pt>
                <c:pt idx="1">
                  <c:v>252.2</c:v>
                </c:pt>
                <c:pt idx="2">
                  <c:v>238.2055</c:v>
                </c:pt>
                <c:pt idx="3">
                  <c:v>238.21</c:v>
                </c:pt>
                <c:pt idx="4">
                  <c:v>229.6028</c:v>
                </c:pt>
              </c:numCache>
            </c:numRef>
          </c:val>
          <c:smooth val="0"/>
        </c:ser>
        <c:dLbls>
          <c:showLegendKey val="0"/>
          <c:showVal val="0"/>
          <c:showCatName val="0"/>
          <c:showSerName val="0"/>
          <c:showPercent val="0"/>
          <c:showBubbleSize val="0"/>
        </c:dLbls>
        <c:smooth val="0"/>
        <c:axId val="458698072"/>
        <c:axId val="458698856"/>
      </c:lineChart>
      <c:dateAx>
        <c:axId val="458698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98856"/>
        <c:crosses val="autoZero"/>
        <c:auto val="1"/>
        <c:lblOffset val="100"/>
        <c:baseTimeUnit val="days"/>
      </c:dateAx>
      <c:valAx>
        <c:axId val="458698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98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numCache>
            </c:numRef>
          </c:cat>
          <c:val>
            <c:numRef>
              <c:f>ABMD!$J$25:$J$55</c:f>
              <c:numCache>
                <c:formatCode>0.00</c:formatCode>
                <c:ptCount val="31"/>
                <c:pt idx="0">
                  <c:v>-10.199999999999999</c:v>
                </c:pt>
                <c:pt idx="1">
                  <c:v>476.09</c:v>
                </c:pt>
                <c:pt idx="2">
                  <c:v>476.48999999999944</c:v>
                </c:pt>
                <c:pt idx="3">
                  <c:v>255</c:v>
                </c:pt>
                <c:pt idx="4">
                  <c:v>-989.3119999999999</c:v>
                </c:pt>
              </c:numCache>
            </c:numRef>
          </c:val>
          <c:smooth val="0"/>
        </c:ser>
        <c:dLbls>
          <c:showLegendKey val="0"/>
          <c:showVal val="0"/>
          <c:showCatName val="0"/>
          <c:showSerName val="0"/>
          <c:showPercent val="0"/>
          <c:showBubbleSize val="0"/>
        </c:dLbls>
        <c:smooth val="0"/>
        <c:axId val="458695328"/>
        <c:axId val="458700032"/>
      </c:lineChart>
      <c:dateAx>
        <c:axId val="45869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700032"/>
        <c:crosses val="autoZero"/>
        <c:auto val="1"/>
        <c:lblOffset val="100"/>
        <c:baseTimeUnit val="days"/>
      </c:dateAx>
      <c:valAx>
        <c:axId val="45870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59731512"/>
        <c:axId val="459737000"/>
      </c:lineChart>
      <c:dateAx>
        <c:axId val="4597315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9737000"/>
        <c:crosses val="autoZero"/>
        <c:auto val="1"/>
        <c:lblOffset val="100"/>
        <c:baseTimeUnit val="days"/>
      </c:dateAx>
      <c:valAx>
        <c:axId val="45973700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9731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59729944"/>
        <c:axId val="459730728"/>
      </c:lineChart>
      <c:dateAx>
        <c:axId val="4597299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730728"/>
        <c:crosses val="autoZero"/>
        <c:auto val="1"/>
        <c:lblOffset val="100"/>
        <c:baseTimeUnit val="days"/>
      </c:dateAx>
      <c:valAx>
        <c:axId val="45973072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729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numCache>
            </c:numRef>
          </c:cat>
          <c:val>
            <c:numRef>
              <c:f>AYI!$E$36:$E$40</c:f>
              <c:numCache>
                <c:formatCode>0.00</c:formatCode>
                <c:ptCount val="5"/>
                <c:pt idx="0">
                  <c:v>127</c:v>
                </c:pt>
                <c:pt idx="1">
                  <c:v>130.97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numCache>
            </c:numRef>
          </c:cat>
          <c:val>
            <c:numRef>
              <c:f>AYI!$D$36:$D$43</c:f>
              <c:numCache>
                <c:formatCode>0.00</c:formatCode>
                <c:ptCount val="8"/>
                <c:pt idx="0">
                  <c:v>117.815</c:v>
                </c:pt>
                <c:pt idx="1">
                  <c:v>117.685</c:v>
                </c:pt>
              </c:numCache>
            </c:numRef>
          </c:val>
          <c:smooth val="0"/>
        </c:ser>
        <c:dLbls>
          <c:showLegendKey val="0"/>
          <c:showVal val="0"/>
          <c:showCatName val="0"/>
          <c:showSerName val="0"/>
          <c:showPercent val="0"/>
          <c:showBubbleSize val="0"/>
        </c:dLbls>
        <c:smooth val="0"/>
        <c:axId val="459735432"/>
        <c:axId val="459735824"/>
      </c:lineChart>
      <c:dateAx>
        <c:axId val="459735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735824"/>
        <c:crosses val="autoZero"/>
        <c:auto val="1"/>
        <c:lblOffset val="100"/>
        <c:baseTimeUnit val="days"/>
      </c:dateAx>
      <c:valAx>
        <c:axId val="459735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9735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numCache>
            </c:numRef>
          </c:cat>
          <c:val>
            <c:numRef>
              <c:f>AYI!$J$36:$J$40</c:f>
              <c:numCache>
                <c:formatCode>0.00</c:formatCode>
                <c:ptCount val="5"/>
                <c:pt idx="0">
                  <c:v>2677.2499999999827</c:v>
                </c:pt>
                <c:pt idx="1">
                  <c:v>2800.2499999999823</c:v>
                </c:pt>
              </c:numCache>
            </c:numRef>
          </c:val>
          <c:smooth val="0"/>
        </c:ser>
        <c:dLbls>
          <c:showLegendKey val="0"/>
          <c:showVal val="0"/>
          <c:showCatName val="0"/>
          <c:showSerName val="0"/>
          <c:showPercent val="0"/>
          <c:showBubbleSize val="0"/>
        </c:dLbls>
        <c:smooth val="0"/>
        <c:axId val="463385136"/>
        <c:axId val="463385920"/>
      </c:lineChart>
      <c:dateAx>
        <c:axId val="463385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5920"/>
        <c:crosses val="autoZero"/>
        <c:auto val="1"/>
        <c:lblOffset val="100"/>
        <c:baseTimeUnit val="days"/>
      </c:dateAx>
      <c:valAx>
        <c:axId val="4633859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5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CTVA!$E$25:$E$55</c:f>
              <c:numCache>
                <c:formatCode>0.00</c:formatCode>
                <c:ptCount val="31"/>
                <c:pt idx="0">
                  <c:v>29.26</c:v>
                </c:pt>
                <c:pt idx="1">
                  <c:v>29.13</c:v>
                </c:pt>
                <c:pt idx="2">
                  <c:v>28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numCache>
            </c:numRef>
          </c:cat>
          <c:val>
            <c:numRef>
              <c:f>CTVA!$D$25:$D$55</c:f>
              <c:numCache>
                <c:formatCode>0.00</c:formatCode>
                <c:ptCount val="31"/>
                <c:pt idx="0">
                  <c:v>31.630500000000001</c:v>
                </c:pt>
                <c:pt idx="1">
                  <c:v>31.63</c:v>
                </c:pt>
                <c:pt idx="2">
                  <c:v>29.815200000000001</c:v>
                </c:pt>
              </c:numCache>
            </c:numRef>
          </c:val>
          <c:smooth val="0"/>
        </c:ser>
        <c:dLbls>
          <c:showLegendKey val="0"/>
          <c:showVal val="0"/>
          <c:showCatName val="0"/>
          <c:showSerName val="0"/>
          <c:showPercent val="0"/>
          <c:showBubbleSize val="0"/>
        </c:dLbls>
        <c:smooth val="0"/>
        <c:axId val="463386312"/>
        <c:axId val="463386704"/>
      </c:lineChart>
      <c:dateAx>
        <c:axId val="463386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6704"/>
        <c:crosses val="autoZero"/>
        <c:auto val="1"/>
        <c:lblOffset val="100"/>
        <c:baseTimeUnit val="days"/>
      </c:dateAx>
      <c:valAx>
        <c:axId val="4633867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6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numCache>
            </c:numRef>
          </c:cat>
          <c:val>
            <c:numRef>
              <c:f>CTVA!$F$25:$F$55</c:f>
              <c:numCache>
                <c:formatCode>0.00</c:formatCode>
                <c:ptCount val="31"/>
                <c:pt idx="0">
                  <c:v>-156.45299999999997</c:v>
                </c:pt>
                <c:pt idx="1">
                  <c:v>-165</c:v>
                </c:pt>
                <c:pt idx="2">
                  <c:v>-239.60640000000012</c:v>
                </c:pt>
              </c:numCache>
            </c:numRef>
          </c:val>
          <c:smooth val="0"/>
        </c:ser>
        <c:dLbls>
          <c:showLegendKey val="0"/>
          <c:showVal val="0"/>
          <c:showCatName val="0"/>
          <c:showSerName val="0"/>
          <c:showPercent val="0"/>
          <c:showBubbleSize val="0"/>
        </c:dLbls>
        <c:smooth val="0"/>
        <c:axId val="463390232"/>
        <c:axId val="463387096"/>
      </c:lineChart>
      <c:dateAx>
        <c:axId val="46339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7096"/>
        <c:crosses val="autoZero"/>
        <c:auto val="1"/>
        <c:lblOffset val="100"/>
        <c:baseTimeUnit val="days"/>
      </c:dateAx>
      <c:valAx>
        <c:axId val="46338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90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numCache>
            </c:numRef>
          </c:val>
          <c:smooth val="0"/>
        </c:ser>
        <c:dLbls>
          <c:showLegendKey val="0"/>
          <c:showVal val="0"/>
          <c:showCatName val="0"/>
          <c:showSerName val="0"/>
          <c:showPercent val="0"/>
          <c:showBubbleSize val="0"/>
        </c:dLbls>
        <c:smooth val="0"/>
        <c:axId val="463389056"/>
        <c:axId val="463389840"/>
      </c:lineChart>
      <c:dateAx>
        <c:axId val="46338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9840"/>
        <c:crosses val="autoZero"/>
        <c:auto val="1"/>
        <c:lblOffset val="100"/>
        <c:baseTimeUnit val="days"/>
      </c:dateAx>
      <c:valAx>
        <c:axId val="463389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8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numCache>
            </c:numRef>
          </c:val>
          <c:smooth val="0"/>
        </c:ser>
        <c:dLbls>
          <c:showLegendKey val="0"/>
          <c:showVal val="0"/>
          <c:showCatName val="0"/>
          <c:showSerName val="0"/>
          <c:showPercent val="0"/>
          <c:showBubbleSize val="0"/>
        </c:dLbls>
        <c:smooth val="0"/>
        <c:axId val="463391016"/>
        <c:axId val="463391800"/>
      </c:lineChart>
      <c:dateAx>
        <c:axId val="46339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91800"/>
        <c:crosses val="autoZero"/>
        <c:auto val="1"/>
        <c:lblOffset val="100"/>
        <c:baseTimeUnit val="days"/>
      </c:dateAx>
      <c:valAx>
        <c:axId val="463391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39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DD!$E$25:$E$43</c:f>
              <c:numCache>
                <c:formatCode>0.00</c:formatCode>
                <c:ptCount val="19"/>
                <c:pt idx="0">
                  <c:v>70</c:v>
                </c:pt>
                <c:pt idx="1">
                  <c:v>70</c:v>
                </c:pt>
                <c:pt idx="2">
                  <c:v>73.5</c:v>
                </c:pt>
                <c:pt idx="3">
                  <c:v>69.05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DD!$D$25:$D$43</c:f>
              <c:numCache>
                <c:formatCode>0.00</c:formatCode>
                <c:ptCount val="19"/>
                <c:pt idx="0">
                  <c:v>87.188890000000001</c:v>
                </c:pt>
                <c:pt idx="1">
                  <c:v>81.344700000000003</c:v>
                </c:pt>
                <c:pt idx="2">
                  <c:v>85.436700000000002</c:v>
                </c:pt>
                <c:pt idx="3">
                  <c:v>79.746200000000002</c:v>
                </c:pt>
              </c:numCache>
            </c:numRef>
          </c:val>
          <c:smooth val="0"/>
        </c:ser>
        <c:dLbls>
          <c:showLegendKey val="0"/>
          <c:showVal val="0"/>
          <c:showCatName val="0"/>
          <c:showSerName val="0"/>
          <c:showPercent val="0"/>
          <c:showBubbleSize val="0"/>
        </c:dLbls>
        <c:smooth val="0"/>
        <c:axId val="464002408"/>
        <c:axId val="463998096"/>
      </c:lineChart>
      <c:dateAx>
        <c:axId val="464002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98096"/>
        <c:crosses val="autoZero"/>
        <c:auto val="1"/>
        <c:lblOffset val="100"/>
        <c:baseTimeUnit val="days"/>
      </c:dateAx>
      <c:valAx>
        <c:axId val="463998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numCache>
            </c:numRef>
          </c:cat>
          <c:val>
            <c:numRef>
              <c:f>DD!$F$25:$F$43</c:f>
              <c:numCache>
                <c:formatCode>0.00</c:formatCode>
                <c:ptCount val="19"/>
                <c:pt idx="0">
                  <c:v>-1134.4667400000001</c:v>
                </c:pt>
                <c:pt idx="1">
                  <c:v>-1134.4700000000003</c:v>
                </c:pt>
                <c:pt idx="2">
                  <c:v>-787.82220000000007</c:v>
                </c:pt>
                <c:pt idx="3">
                  <c:v>-1069.6200000000003</c:v>
                </c:pt>
              </c:numCache>
            </c:numRef>
          </c:val>
          <c:smooth val="0"/>
        </c:ser>
        <c:dLbls>
          <c:showLegendKey val="0"/>
          <c:showVal val="0"/>
          <c:showCatName val="0"/>
          <c:showSerName val="0"/>
          <c:showPercent val="0"/>
          <c:showBubbleSize val="0"/>
        </c:dLbls>
        <c:smooth val="0"/>
        <c:axId val="464004760"/>
        <c:axId val="464003192"/>
      </c:lineChart>
      <c:dateAx>
        <c:axId val="464004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3192"/>
        <c:crosses val="autoZero"/>
        <c:auto val="1"/>
        <c:lblOffset val="100"/>
        <c:baseTimeUnit val="days"/>
      </c:dateAx>
      <c:valAx>
        <c:axId val="464003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4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DOW!$E$25:$E$55</c:f>
              <c:numCache>
                <c:formatCode>0.00</c:formatCode>
                <c:ptCount val="31"/>
                <c:pt idx="0">
                  <c:v>56.88</c:v>
                </c:pt>
                <c:pt idx="1">
                  <c:v>51.15</c:v>
                </c:pt>
                <c:pt idx="2">
                  <c:v>43.35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numCache>
            </c:numRef>
          </c:cat>
          <c:val>
            <c:numRef>
              <c:f>DOW!$D$25:$D$55</c:f>
              <c:numCache>
                <c:formatCode>0.00</c:formatCode>
                <c:ptCount val="31"/>
                <c:pt idx="0">
                  <c:v>57.13</c:v>
                </c:pt>
                <c:pt idx="1">
                  <c:v>56.43</c:v>
                </c:pt>
                <c:pt idx="2">
                  <c:v>49.105200000000004</c:v>
                </c:pt>
              </c:numCache>
            </c:numRef>
          </c:val>
          <c:smooth val="0"/>
        </c:ser>
        <c:dLbls>
          <c:showLegendKey val="0"/>
          <c:showVal val="0"/>
          <c:showCatName val="0"/>
          <c:showSerName val="0"/>
          <c:showPercent val="0"/>
          <c:showBubbleSize val="0"/>
        </c:dLbls>
        <c:smooth val="0"/>
        <c:axId val="463999664"/>
        <c:axId val="463997312"/>
      </c:lineChart>
      <c:dateAx>
        <c:axId val="463999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97312"/>
        <c:crosses val="autoZero"/>
        <c:auto val="1"/>
        <c:lblOffset val="100"/>
        <c:baseTimeUnit val="days"/>
      </c:dateAx>
      <c:valAx>
        <c:axId val="463997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99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numCache>
            </c:numRef>
          </c:cat>
          <c:val>
            <c:numRef>
              <c:f>DOW!$F$25:$F$55</c:f>
              <c:numCache>
                <c:formatCode>0.00</c:formatCode>
                <c:ptCount val="31"/>
                <c:pt idx="0">
                  <c:v>-16.5</c:v>
                </c:pt>
                <c:pt idx="1">
                  <c:v>-348.48000000000008</c:v>
                </c:pt>
                <c:pt idx="2">
                  <c:v>-863.28000000000031</c:v>
                </c:pt>
              </c:numCache>
            </c:numRef>
          </c:val>
          <c:smooth val="0"/>
        </c:ser>
        <c:dLbls>
          <c:showLegendKey val="0"/>
          <c:showVal val="0"/>
          <c:showCatName val="0"/>
          <c:showSerName val="0"/>
          <c:showPercent val="0"/>
          <c:showBubbleSize val="0"/>
        </c:dLbls>
        <c:smooth val="0"/>
        <c:axId val="463999272"/>
        <c:axId val="464002016"/>
      </c:lineChart>
      <c:dateAx>
        <c:axId val="463999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2016"/>
        <c:crosses val="autoZero"/>
        <c:auto val="1"/>
        <c:lblOffset val="100"/>
        <c:baseTimeUnit val="days"/>
      </c:dateAx>
      <c:valAx>
        <c:axId val="464002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99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64001624"/>
        <c:axId val="464000448"/>
      </c:lineChart>
      <c:dateAx>
        <c:axId val="464001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0448"/>
        <c:crosses val="autoZero"/>
        <c:auto val="1"/>
        <c:lblOffset val="100"/>
        <c:baseTimeUnit val="days"/>
      </c:dateAx>
      <c:valAx>
        <c:axId val="464000448"/>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1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64003584"/>
        <c:axId val="464001232"/>
      </c:lineChart>
      <c:dateAx>
        <c:axId val="464003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1232"/>
        <c:crosses val="autoZero"/>
        <c:auto val="1"/>
        <c:lblOffset val="100"/>
        <c:baseTimeUnit val="days"/>
      </c:dateAx>
      <c:valAx>
        <c:axId val="464001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4003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63924808"/>
        <c:axId val="463922064"/>
      </c:lineChart>
      <c:dateAx>
        <c:axId val="463924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2064"/>
        <c:crosses val="autoZero"/>
        <c:auto val="1"/>
        <c:lblOffset val="100"/>
        <c:baseTimeUnit val="days"/>
      </c:dateAx>
      <c:valAx>
        <c:axId val="463922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4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63928336"/>
        <c:axId val="463926768"/>
      </c:lineChart>
      <c:dateAx>
        <c:axId val="4639283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6768"/>
        <c:crosses val="autoZero"/>
        <c:auto val="1"/>
        <c:lblOffset val="100"/>
        <c:baseTimeUnit val="days"/>
      </c:dateAx>
      <c:valAx>
        <c:axId val="463926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8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63922456"/>
        <c:axId val="463922848"/>
      </c:lineChart>
      <c:dateAx>
        <c:axId val="46392245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2848"/>
        <c:crosses val="autoZero"/>
        <c:auto val="1"/>
        <c:lblOffset val="100"/>
        <c:baseTimeUnit val="days"/>
      </c:dateAx>
      <c:valAx>
        <c:axId val="46392284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2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63924416"/>
        <c:axId val="463923632"/>
      </c:lineChart>
      <c:dateAx>
        <c:axId val="463924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3632"/>
        <c:crosses val="autoZero"/>
        <c:auto val="1"/>
        <c:lblOffset val="100"/>
        <c:baseTimeUnit val="days"/>
      </c:dateAx>
      <c:valAx>
        <c:axId val="463923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24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80064120"/>
        <c:axId val="480066080"/>
      </c:lineChart>
      <c:dateAx>
        <c:axId val="480064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6080"/>
        <c:crosses val="autoZero"/>
        <c:auto val="1"/>
        <c:lblOffset val="100"/>
        <c:baseTimeUnit val="days"/>
      </c:dateAx>
      <c:valAx>
        <c:axId val="480066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4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GE!$E$25:$E$69</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GE!$D$25:$D$69</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numCache>
            </c:numRef>
          </c:val>
          <c:smooth val="0"/>
        </c:ser>
        <c:dLbls>
          <c:showLegendKey val="0"/>
          <c:showVal val="0"/>
          <c:showCatName val="0"/>
          <c:showSerName val="0"/>
          <c:showPercent val="0"/>
          <c:showBubbleSize val="0"/>
        </c:dLbls>
        <c:marker val="1"/>
        <c:smooth val="0"/>
        <c:axId val="480060592"/>
        <c:axId val="480059808"/>
      </c:lineChart>
      <c:dateAx>
        <c:axId val="480060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59808"/>
        <c:crosses val="autoZero"/>
        <c:auto val="1"/>
        <c:lblOffset val="100"/>
        <c:baseTimeUnit val="days"/>
      </c:dateAx>
      <c:valAx>
        <c:axId val="480059808"/>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0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GE!$B$25:$B$69</c:f>
              <c:numCache>
                <c:formatCode>d\-mmm</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numCache>
            </c:numRef>
          </c:cat>
          <c:val>
            <c:numRef>
              <c:f>GE!$J$25:$J$69</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pt idx="38">
                  <c:v>-1049</c:v>
                </c:pt>
              </c:numCache>
            </c:numRef>
          </c:val>
          <c:smooth val="0"/>
        </c:ser>
        <c:dLbls>
          <c:showLegendKey val="0"/>
          <c:showVal val="0"/>
          <c:showCatName val="0"/>
          <c:showSerName val="0"/>
          <c:showPercent val="0"/>
          <c:showBubbleSize val="0"/>
        </c:dLbls>
        <c:marker val="1"/>
        <c:smooth val="0"/>
        <c:axId val="480059416"/>
        <c:axId val="480060984"/>
      </c:lineChart>
      <c:dateAx>
        <c:axId val="4800594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0984"/>
        <c:crosses val="autoZero"/>
        <c:auto val="1"/>
        <c:lblOffset val="100"/>
        <c:baseTimeUnit val="days"/>
      </c:dateAx>
      <c:valAx>
        <c:axId val="4800609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59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numCache>
            </c:numRef>
          </c:val>
          <c:smooth val="0"/>
        </c:ser>
        <c:dLbls>
          <c:showLegendKey val="0"/>
          <c:showVal val="0"/>
          <c:showCatName val="0"/>
          <c:showSerName val="0"/>
          <c:showPercent val="0"/>
          <c:showBubbleSize val="0"/>
        </c:dLbls>
        <c:marker val="1"/>
        <c:smooth val="0"/>
        <c:axId val="480064904"/>
        <c:axId val="480065296"/>
      </c:lineChart>
      <c:dateAx>
        <c:axId val="480064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5296"/>
        <c:crosses val="autoZero"/>
        <c:auto val="1"/>
        <c:lblOffset val="100"/>
        <c:baseTimeUnit val="days"/>
      </c:dateAx>
      <c:valAx>
        <c:axId val="4800652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4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80062944"/>
        <c:axId val="480058632"/>
      </c:lineChart>
      <c:dateAx>
        <c:axId val="480062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58632"/>
        <c:crosses val="autoZero"/>
        <c:auto val="1"/>
        <c:lblOffset val="100"/>
        <c:baseTimeUnit val="days"/>
      </c:dateAx>
      <c:valAx>
        <c:axId val="480058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062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81314560"/>
        <c:axId val="481318088"/>
      </c:lineChart>
      <c:dateAx>
        <c:axId val="481314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088"/>
        <c:crosses val="autoZero"/>
        <c:auto val="1"/>
        <c:lblOffset val="100"/>
        <c:baseTimeUnit val="days"/>
      </c:dateAx>
      <c:valAx>
        <c:axId val="481318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4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81319264"/>
        <c:axId val="481317304"/>
      </c:lineChart>
      <c:dateAx>
        <c:axId val="48131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7304"/>
        <c:crosses val="autoZero"/>
        <c:auto val="1"/>
        <c:lblOffset val="100"/>
        <c:baseTimeUnit val="days"/>
      </c:dateAx>
      <c:valAx>
        <c:axId val="481317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9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81314952"/>
        <c:axId val="481318480"/>
      </c:lineChart>
      <c:dateAx>
        <c:axId val="481314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480"/>
        <c:crosses val="autoZero"/>
        <c:auto val="1"/>
        <c:lblOffset val="100"/>
        <c:baseTimeUnit val="days"/>
      </c:dateAx>
      <c:valAx>
        <c:axId val="48131848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495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1318872"/>
        <c:axId val="481312208"/>
      </c:lineChart>
      <c:dateAx>
        <c:axId val="4813188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2208"/>
        <c:crosses val="autoZero"/>
        <c:auto val="1"/>
        <c:lblOffset val="100"/>
        <c:baseTimeUnit val="days"/>
      </c:dateAx>
      <c:valAx>
        <c:axId val="48131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88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1315736"/>
        <c:axId val="481316128"/>
      </c:lineChart>
      <c:dateAx>
        <c:axId val="48131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6128"/>
        <c:crosses val="autoZero"/>
        <c:auto val="1"/>
        <c:lblOffset val="100"/>
        <c:baseTimeUnit val="days"/>
      </c:dateAx>
      <c:valAx>
        <c:axId val="48131612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31573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2114120"/>
        <c:axId val="482119608"/>
      </c:lineChart>
      <c:dateAx>
        <c:axId val="4821141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9608"/>
        <c:crosses val="autoZero"/>
        <c:auto val="1"/>
        <c:lblOffset val="100"/>
        <c:baseTimeUnit val="days"/>
      </c:dateAx>
      <c:valAx>
        <c:axId val="4821196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4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2114904"/>
        <c:axId val="482120000"/>
      </c:lineChart>
      <c:dateAx>
        <c:axId val="4821149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120000"/>
        <c:crosses val="autoZero"/>
        <c:auto val="1"/>
        <c:lblOffset val="100"/>
        <c:baseTimeUnit val="days"/>
      </c:dateAx>
      <c:valAx>
        <c:axId val="482120000"/>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1149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MOS!$E$63</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MOS!$E$64:$E$203</c:f>
              <c:numCache>
                <c:formatCode>0.00</c:formatCode>
                <c:ptCount val="14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numCache>
            </c:numRef>
          </c:val>
          <c:smooth val="0"/>
        </c:ser>
        <c:ser>
          <c:idx val="1"/>
          <c:order val="1"/>
          <c:tx>
            <c:strRef>
              <c:f>MOS!$D$63</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MOS!$D$64:$D$203</c:f>
              <c:numCache>
                <c:formatCode>0.00</c:formatCode>
                <c:ptCount val="14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numCache>
            </c:numRef>
          </c:val>
          <c:smooth val="0"/>
        </c:ser>
        <c:dLbls>
          <c:showLegendKey val="0"/>
          <c:showVal val="0"/>
          <c:showCatName val="0"/>
          <c:showSerName val="0"/>
          <c:showPercent val="0"/>
          <c:showBubbleSize val="0"/>
        </c:dLbls>
        <c:marker val="1"/>
        <c:smooth val="0"/>
        <c:axId val="482114512"/>
        <c:axId val="482117648"/>
      </c:lineChart>
      <c:dateAx>
        <c:axId val="482114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7648"/>
        <c:crosses val="autoZero"/>
        <c:auto val="1"/>
        <c:lblOffset val="100"/>
        <c:baseTimeUnit val="days"/>
      </c:dateAx>
      <c:valAx>
        <c:axId val="48211764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45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MOS!$K$63</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MOS!$B$64:$B$203</c:f>
              <c:numCache>
                <c:formatCode>d\-mmm</c:formatCode>
                <c:ptCount val="14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numCache>
            </c:numRef>
          </c:cat>
          <c:val>
            <c:numRef>
              <c:f>MOS!$K$64:$K$203</c:f>
              <c:numCache>
                <c:formatCode>0.00</c:formatCode>
                <c:ptCount val="14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numCache>
            </c:numRef>
          </c:val>
          <c:smooth val="0"/>
        </c:ser>
        <c:dLbls>
          <c:showLegendKey val="0"/>
          <c:showVal val="0"/>
          <c:showCatName val="0"/>
          <c:showSerName val="0"/>
          <c:showPercent val="0"/>
          <c:showBubbleSize val="0"/>
        </c:dLbls>
        <c:marker val="1"/>
        <c:smooth val="0"/>
        <c:axId val="482116472"/>
        <c:axId val="482119216"/>
      </c:lineChart>
      <c:dateAx>
        <c:axId val="48211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9216"/>
        <c:crosses val="autoZero"/>
        <c:auto val="1"/>
        <c:lblOffset val="100"/>
        <c:baseTimeUnit val="days"/>
      </c:dateAx>
      <c:valAx>
        <c:axId val="482119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64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MRO!$D$156</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MRO!$D$157:$D$422</c:f>
              <c:numCache>
                <c:formatCode>0.000</c:formatCode>
                <c:ptCount val="266"/>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numCache>
            </c:numRef>
          </c:val>
          <c:smooth val="0"/>
        </c:ser>
        <c:ser>
          <c:idx val="2"/>
          <c:order val="1"/>
          <c:tx>
            <c:strRef>
              <c:f>MRO!$E$156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MRO!$E$157:$E$422</c:f>
              <c:numCache>
                <c:formatCode>0.00</c:formatCode>
                <c:ptCount val="266"/>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numCache>
            </c:numRef>
          </c:val>
          <c:smooth val="0"/>
        </c:ser>
        <c:dLbls>
          <c:showLegendKey val="0"/>
          <c:showVal val="0"/>
          <c:showCatName val="0"/>
          <c:showSerName val="0"/>
          <c:showPercent val="0"/>
          <c:showBubbleSize val="0"/>
        </c:dLbls>
        <c:marker val="1"/>
        <c:smooth val="0"/>
        <c:axId val="482116080"/>
        <c:axId val="517511784"/>
      </c:lineChart>
      <c:dateAx>
        <c:axId val="4821160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511784"/>
        <c:crosses val="autoZero"/>
        <c:auto val="1"/>
        <c:lblOffset val="100"/>
        <c:baseTimeUnit val="days"/>
      </c:dateAx>
      <c:valAx>
        <c:axId val="51751178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116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MRO!$K$156</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MRO!$B$157:$B$422</c:f>
              <c:numCache>
                <c:formatCode>m/d/yyyy</c:formatCode>
                <c:ptCount val="266"/>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numCache>
            </c:numRef>
          </c:cat>
          <c:val>
            <c:numRef>
              <c:f>MRO!$K$157:$K$422</c:f>
              <c:numCache>
                <c:formatCode>0.00</c:formatCode>
                <c:ptCount val="266"/>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numCache>
            </c:numRef>
          </c:val>
          <c:smooth val="0"/>
        </c:ser>
        <c:dLbls>
          <c:showLegendKey val="0"/>
          <c:showVal val="0"/>
          <c:showCatName val="0"/>
          <c:showSerName val="0"/>
          <c:showPercent val="0"/>
          <c:showBubbleSize val="0"/>
        </c:dLbls>
        <c:marker val="1"/>
        <c:smooth val="0"/>
        <c:axId val="517515312"/>
        <c:axId val="517512176"/>
      </c:lineChart>
      <c:dateAx>
        <c:axId val="5175153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512176"/>
        <c:crosses val="autoZero"/>
        <c:auto val="1"/>
        <c:lblOffset val="100"/>
        <c:baseTimeUnit val="days"/>
      </c:dateAx>
      <c:valAx>
        <c:axId val="51751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51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7506296"/>
        <c:axId val="517507864"/>
      </c:lineChart>
      <c:catAx>
        <c:axId val="5175062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07864"/>
        <c:crosses val="autoZero"/>
        <c:auto val="1"/>
        <c:lblAlgn val="ctr"/>
        <c:lblOffset val="100"/>
        <c:noMultiLvlLbl val="0"/>
      </c:catAx>
      <c:valAx>
        <c:axId val="51750786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062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7509040"/>
        <c:axId val="517509824"/>
      </c:lineChart>
      <c:dateAx>
        <c:axId val="51750904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09824"/>
        <c:crosses val="autoZero"/>
        <c:auto val="1"/>
        <c:lblOffset val="100"/>
        <c:baseTimeUnit val="days"/>
      </c:dateAx>
      <c:valAx>
        <c:axId val="51750982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090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7510216"/>
        <c:axId val="517519624"/>
      </c:lineChart>
      <c:dateAx>
        <c:axId val="51751021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19624"/>
        <c:crosses val="autoZero"/>
        <c:auto val="1"/>
        <c:lblOffset val="100"/>
        <c:baseTimeUnit val="days"/>
      </c:dateAx>
      <c:valAx>
        <c:axId val="51751962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510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62289256"/>
        <c:axId val="562287688"/>
      </c:lineChart>
      <c:dateAx>
        <c:axId val="5622892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7688"/>
        <c:crosses val="autoZero"/>
        <c:auto val="1"/>
        <c:lblOffset val="100"/>
        <c:baseTimeUnit val="days"/>
      </c:dateAx>
      <c:valAx>
        <c:axId val="56228768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92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62287296"/>
        <c:axId val="562288472"/>
      </c:lineChart>
      <c:dateAx>
        <c:axId val="5622872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8472"/>
        <c:crosses val="autoZero"/>
        <c:auto val="1"/>
        <c:lblOffset val="100"/>
        <c:baseTimeUnit val="days"/>
      </c:dateAx>
      <c:valAx>
        <c:axId val="5622884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729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numCache>
            </c:numRef>
          </c:yVal>
          <c:smooth val="0"/>
        </c:ser>
        <c:dLbls>
          <c:showLegendKey val="0"/>
          <c:showVal val="0"/>
          <c:showCatName val="0"/>
          <c:showSerName val="0"/>
          <c:showPercent val="0"/>
          <c:showBubbleSize val="0"/>
        </c:dLbls>
        <c:axId val="562276320"/>
        <c:axId val="562277496"/>
      </c:scatterChart>
      <c:valAx>
        <c:axId val="5622763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77496"/>
        <c:crosses val="autoZero"/>
        <c:crossBetween val="midCat"/>
      </c:valAx>
      <c:valAx>
        <c:axId val="562277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763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numCache>
            </c:numRef>
          </c:yVal>
          <c:smooth val="0"/>
        </c:ser>
        <c:dLbls>
          <c:showLegendKey val="0"/>
          <c:showVal val="0"/>
          <c:showCatName val="0"/>
          <c:showSerName val="0"/>
          <c:showPercent val="0"/>
          <c:showBubbleSize val="0"/>
        </c:dLbls>
        <c:axId val="562282592"/>
        <c:axId val="562284160"/>
      </c:scatterChart>
      <c:valAx>
        <c:axId val="56228259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4160"/>
        <c:crosses val="autoZero"/>
        <c:crossBetween val="midCat"/>
      </c:valAx>
      <c:valAx>
        <c:axId val="56228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259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62277104"/>
        <c:axId val="562278280"/>
      </c:lineChart>
      <c:dateAx>
        <c:axId val="5622771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78280"/>
        <c:crosses val="autoZero"/>
        <c:auto val="1"/>
        <c:lblOffset val="100"/>
        <c:baseTimeUnit val="days"/>
      </c:dateAx>
      <c:valAx>
        <c:axId val="56227828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77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62275144"/>
        <c:axId val="562279064"/>
      </c:lineChart>
      <c:catAx>
        <c:axId val="5622751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79064"/>
        <c:crosses val="autoZero"/>
        <c:auto val="1"/>
        <c:lblAlgn val="ctr"/>
        <c:lblOffset val="100"/>
        <c:noMultiLvlLbl val="0"/>
      </c:catAx>
      <c:valAx>
        <c:axId val="5622790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75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62285728"/>
        <c:axId val="562281024"/>
      </c:lineChart>
      <c:catAx>
        <c:axId val="562285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81024"/>
        <c:crosses val="autoZero"/>
        <c:auto val="1"/>
        <c:lblAlgn val="ctr"/>
        <c:lblOffset val="100"/>
        <c:noMultiLvlLbl val="0"/>
      </c:catAx>
      <c:valAx>
        <c:axId val="56228102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2285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62284944"/>
        <c:axId val="562285336"/>
      </c:lineChart>
      <c:dateAx>
        <c:axId val="56228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5336"/>
        <c:crosses val="autoZero"/>
        <c:auto val="1"/>
        <c:lblOffset val="100"/>
        <c:baseTimeUnit val="days"/>
      </c:dateAx>
      <c:valAx>
        <c:axId val="5622853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4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2286512"/>
        <c:axId val="562274360"/>
      </c:lineChart>
      <c:dateAx>
        <c:axId val="56228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74360"/>
        <c:crosses val="autoZero"/>
        <c:auto val="1"/>
        <c:lblOffset val="100"/>
        <c:baseTimeUnit val="days"/>
      </c:dateAx>
      <c:valAx>
        <c:axId val="562274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228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17621664"/>
        <c:axId val="517624800"/>
      </c:lineChart>
      <c:dateAx>
        <c:axId val="517621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4800"/>
        <c:crosses val="autoZero"/>
        <c:auto val="1"/>
        <c:lblOffset val="100"/>
        <c:baseTimeUnit val="days"/>
      </c:dateAx>
      <c:valAx>
        <c:axId val="51762480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1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17619704"/>
        <c:axId val="517629896"/>
      </c:lineChart>
      <c:dateAx>
        <c:axId val="517619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9896"/>
        <c:crosses val="autoZero"/>
        <c:auto val="1"/>
        <c:lblOffset val="100"/>
        <c:baseTimeUnit val="days"/>
      </c:dateAx>
      <c:valAx>
        <c:axId val="517629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19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7630680"/>
        <c:axId val="517623624"/>
      </c:lineChart>
      <c:dateAx>
        <c:axId val="51763068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23624"/>
        <c:crosses val="autoZero"/>
        <c:auto val="1"/>
        <c:lblOffset val="100"/>
        <c:baseTimeUnit val="days"/>
      </c:dateAx>
      <c:valAx>
        <c:axId val="51762362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3068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TEVA!$E$38:$E$97</c:f>
              <c:numCache>
                <c:formatCode>0.00</c:formatCode>
                <c:ptCount val="6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pt idx="51">
                  <c:v>7.06</c:v>
                </c:pt>
                <c:pt idx="52">
                  <c:v>6.16</c:v>
                </c:pt>
                <c:pt idx="53">
                  <c:v>6.71</c:v>
                </c:pt>
                <c:pt idx="54">
                  <c:v>7.45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TEVA!$D$38:$D$97</c:f>
              <c:numCache>
                <c:formatCode>0.00</c:formatCode>
                <c:ptCount val="6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pt idx="51">
                  <c:v>11.808999999999999</c:v>
                </c:pt>
                <c:pt idx="52">
                  <c:v>9.66</c:v>
                </c:pt>
                <c:pt idx="53">
                  <c:v>11.377000000000001</c:v>
                </c:pt>
                <c:pt idx="54">
                  <c:v>11.38</c:v>
                </c:pt>
              </c:numCache>
            </c:numRef>
          </c:val>
          <c:smooth val="0"/>
        </c:ser>
        <c:dLbls>
          <c:showLegendKey val="0"/>
          <c:showVal val="0"/>
          <c:showCatName val="0"/>
          <c:showSerName val="0"/>
          <c:showPercent val="0"/>
          <c:showBubbleSize val="0"/>
        </c:dLbls>
        <c:smooth val="0"/>
        <c:axId val="517628328"/>
        <c:axId val="517628720"/>
      </c:lineChart>
      <c:dateAx>
        <c:axId val="51762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8720"/>
        <c:crosses val="autoZero"/>
        <c:auto val="1"/>
        <c:lblOffset val="100"/>
        <c:baseTimeUnit val="days"/>
      </c:dateAx>
      <c:valAx>
        <c:axId val="517628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83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TEVA!$B$38:$B$97</c:f>
              <c:numCache>
                <c:formatCode>d\-mmm</c:formatCode>
                <c:ptCount val="6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pt idx="51">
                  <c:v>43683</c:v>
                </c:pt>
                <c:pt idx="52">
                  <c:v>43692</c:v>
                </c:pt>
                <c:pt idx="53">
                  <c:v>43696</c:v>
                </c:pt>
                <c:pt idx="54">
                  <c:v>43698</c:v>
                </c:pt>
              </c:numCache>
            </c:numRef>
          </c:cat>
          <c:val>
            <c:numRef>
              <c:f>TEVA!$J$38:$J$97</c:f>
              <c:numCache>
                <c:formatCode>0.00</c:formatCode>
                <c:ptCount val="6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pt idx="51">
                  <c:v>-11587.529999999995</c:v>
                </c:pt>
                <c:pt idx="52">
                  <c:v>-13715.029999999995</c:v>
                </c:pt>
                <c:pt idx="53">
                  <c:v>-11382.529999999997</c:v>
                </c:pt>
                <c:pt idx="54">
                  <c:v>-9540.029999999997</c:v>
                </c:pt>
              </c:numCache>
            </c:numRef>
          </c:val>
          <c:smooth val="0"/>
        </c:ser>
        <c:dLbls>
          <c:showLegendKey val="0"/>
          <c:showVal val="0"/>
          <c:showCatName val="0"/>
          <c:showSerName val="0"/>
          <c:showPercent val="0"/>
          <c:showBubbleSize val="0"/>
        </c:dLbls>
        <c:marker val="1"/>
        <c:smooth val="0"/>
        <c:axId val="517622840"/>
        <c:axId val="517622056"/>
      </c:lineChart>
      <c:dateAx>
        <c:axId val="517622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2056"/>
        <c:crosses val="autoZero"/>
        <c:auto val="1"/>
        <c:lblOffset val="100"/>
        <c:baseTimeUnit val="days"/>
      </c:dateAx>
      <c:valAx>
        <c:axId val="517622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2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7631856"/>
        <c:axId val="517620096"/>
      </c:lineChart>
      <c:dateAx>
        <c:axId val="517631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0096"/>
        <c:crosses val="autoZero"/>
        <c:auto val="1"/>
        <c:lblOffset val="100"/>
        <c:baseTimeUnit val="days"/>
      </c:dateAx>
      <c:valAx>
        <c:axId val="517620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1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7620880"/>
        <c:axId val="517624016"/>
      </c:lineChart>
      <c:dateAx>
        <c:axId val="517620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4016"/>
        <c:crosses val="autoZero"/>
        <c:auto val="1"/>
        <c:lblOffset val="100"/>
        <c:baseTimeUnit val="days"/>
      </c:dateAx>
      <c:valAx>
        <c:axId val="517624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20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7634992"/>
        <c:axId val="517634208"/>
      </c:lineChart>
      <c:dateAx>
        <c:axId val="517634992"/>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4208"/>
        <c:crosses val="autoZero"/>
        <c:auto val="1"/>
        <c:lblOffset val="100"/>
        <c:baseTimeUnit val="days"/>
      </c:dateAx>
      <c:valAx>
        <c:axId val="517634208"/>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4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numCache>
            </c:numRef>
          </c:val>
          <c:smooth val="0"/>
        </c:ser>
        <c:dLbls>
          <c:showLegendKey val="0"/>
          <c:showVal val="0"/>
          <c:showCatName val="0"/>
          <c:showSerName val="0"/>
          <c:showPercent val="0"/>
          <c:showBubbleSize val="0"/>
        </c:dLbls>
        <c:marker val="1"/>
        <c:smooth val="0"/>
        <c:axId val="517633032"/>
        <c:axId val="517635384"/>
      </c:lineChart>
      <c:dateAx>
        <c:axId val="517633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5384"/>
        <c:crosses val="autoZero"/>
        <c:auto val="1"/>
        <c:lblOffset val="100"/>
        <c:baseTimeUnit val="days"/>
      </c:dateAx>
      <c:valAx>
        <c:axId val="517635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30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numCache>
            </c:numRef>
          </c:val>
          <c:smooth val="0"/>
        </c:ser>
        <c:dLbls>
          <c:showLegendKey val="0"/>
          <c:showVal val="0"/>
          <c:showCatName val="0"/>
          <c:showSerName val="0"/>
          <c:showPercent val="0"/>
          <c:showBubbleSize val="0"/>
        </c:dLbls>
        <c:marker val="1"/>
        <c:smooth val="0"/>
        <c:axId val="517632248"/>
        <c:axId val="517633424"/>
      </c:lineChart>
      <c:dateAx>
        <c:axId val="517632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3424"/>
        <c:crosses val="autoZero"/>
        <c:auto val="1"/>
        <c:lblOffset val="100"/>
        <c:baseTimeUnit val="days"/>
      </c:dateAx>
      <c:valAx>
        <c:axId val="51763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32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6864232"/>
        <c:axId val="566870896"/>
      </c:lineChart>
      <c:dateAx>
        <c:axId val="5668642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70896"/>
        <c:crosses val="autoZero"/>
        <c:auto val="1"/>
        <c:lblOffset val="100"/>
        <c:baseTimeUnit val="days"/>
      </c:dateAx>
      <c:valAx>
        <c:axId val="5668708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642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6866584"/>
        <c:axId val="566866976"/>
      </c:lineChart>
      <c:dateAx>
        <c:axId val="56686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6976"/>
        <c:crosses val="autoZero"/>
        <c:auto val="1"/>
        <c:lblOffset val="100"/>
        <c:baseTimeUnit val="days"/>
      </c:dateAx>
      <c:valAx>
        <c:axId val="56686697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6867368"/>
        <c:axId val="566871288"/>
      </c:lineChart>
      <c:dateAx>
        <c:axId val="566867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71288"/>
        <c:crosses val="autoZero"/>
        <c:auto val="1"/>
        <c:lblOffset val="100"/>
        <c:baseTimeUnit val="days"/>
      </c:dateAx>
      <c:valAx>
        <c:axId val="566871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867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6862664"/>
        <c:axId val="566863056"/>
      </c:lineChart>
      <c:catAx>
        <c:axId val="566862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63056"/>
        <c:crosses val="autoZero"/>
        <c:auto val="1"/>
        <c:lblAlgn val="ctr"/>
        <c:lblOffset val="100"/>
        <c:noMultiLvlLbl val="0"/>
      </c:catAx>
      <c:valAx>
        <c:axId val="5668630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862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1.xml"/><Relationship Id="rId1" Type="http://schemas.openxmlformats.org/officeDocument/2006/relationships/chart" Target="../charts/chart30.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7.xml"/><Relationship Id="rId4" Type="http://schemas.openxmlformats.org/officeDocument/2006/relationships/image" Target="../media/image13.gif"/><Relationship Id="rId9"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9.xml"/><Relationship Id="rId1" Type="http://schemas.openxmlformats.org/officeDocument/2006/relationships/chart" Target="../charts/chart38.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2.xml"/><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3.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4.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5.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6.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9.xml"/><Relationship Id="rId2" Type="http://schemas.openxmlformats.org/officeDocument/2006/relationships/chart" Target="../charts/chart48.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36" dataDxfId="1035">
  <autoFilter ref="O15:W26"/>
  <tableColumns count="9">
    <tableColumn id="1" name="Date" dataDxfId="1034"/>
    <tableColumn id="2" name="Quarter" dataDxfId="1033"/>
    <tableColumn id="3" name="Time" dataDxfId="1032"/>
    <tableColumn id="4" name="EPS estimate" dataDxfId="1031"/>
    <tableColumn id="5" name="EPS Actual" dataDxfId="1030"/>
    <tableColumn id="6" name="Sales Estiamte (B)" dataDxfId="1029"/>
    <tableColumn id="7" name="Sales Actual (B)" dataDxfId="1028"/>
    <tableColumn id="8" name="Guidance" dataDxfId="1027"/>
    <tableColumn id="9" name="Reaction" dataDxfId="1026"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printerSettings" Target="../printerSettings/printerSettings45.bin"/><Relationship Id="rId1" Type="http://schemas.openxmlformats.org/officeDocument/2006/relationships/hyperlink" Target="http://portfolios.morningstar.com/fund/holdings?t=XLP&amp;region=usa&amp;culture=en-US" TargetMode="External"/></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printerSettings" Target="../printerSettings/printerSettings52.bin"/><Relationship Id="rId1" Type="http://schemas.openxmlformats.org/officeDocument/2006/relationships/hyperlink" Target="http://www.wsj.com/mdc/public/page/2_3021-peyield.html" TargetMode="External"/></Relationships>
</file>

<file path=xl/worksheets/_rels/sheet53.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19.xml"/><Relationship Id="rId1" Type="http://schemas.openxmlformats.org/officeDocument/2006/relationships/printerSettings" Target="../printerSettings/printerSettings53.bin"/><Relationship Id="rId4" Type="http://schemas.openxmlformats.org/officeDocument/2006/relationships/queryTable" Target="../queryTables/queryTable19.x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66.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5.xml"/><Relationship Id="rId1" Type="http://schemas.openxmlformats.org/officeDocument/2006/relationships/printerSettings" Target="../printerSettings/printerSettings69.bin"/><Relationship Id="rId4" Type="http://schemas.openxmlformats.org/officeDocument/2006/relationships/queryTable" Target="../queryTables/queryTable22.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2.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3.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3.bin"/><Relationship Id="rId1" Type="http://schemas.openxmlformats.org/officeDocument/2006/relationships/hyperlink" Target="http://www.nasdaq.com/markets/corn.aspx?timeframe=2y" TargetMode="External"/></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0.xml"/><Relationship Id="rId1" Type="http://schemas.openxmlformats.org/officeDocument/2006/relationships/printerSettings" Target="../printerSettings/printerSettings75.bin"/><Relationship Id="rId4" Type="http://schemas.openxmlformats.org/officeDocument/2006/relationships/queryTable" Target="../queryTables/queryTable26.xm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7.bin"/><Relationship Id="rId1" Type="http://schemas.openxmlformats.org/officeDocument/2006/relationships/hyperlink" Target="http://www.trendforce.com/price"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2.xml"/><Relationship Id="rId1" Type="http://schemas.openxmlformats.org/officeDocument/2006/relationships/printerSettings" Target="../printerSettings/printerSettings79.bin"/><Relationship Id="rId4" Type="http://schemas.openxmlformats.org/officeDocument/2006/relationships/queryTable" Target="../queryTables/queryTable32.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4.xml"/><Relationship Id="rId1" Type="http://schemas.openxmlformats.org/officeDocument/2006/relationships/printerSettings" Target="../printerSettings/printerSettings81.bin"/><Relationship Id="rId4" Type="http://schemas.openxmlformats.org/officeDocument/2006/relationships/queryTable" Target="../queryTables/queryTable35.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5.xml"/><Relationship Id="rId1" Type="http://schemas.openxmlformats.org/officeDocument/2006/relationships/printerSettings" Target="../printerSettings/printerSettings82.bin"/><Relationship Id="rId4" Type="http://schemas.openxmlformats.org/officeDocument/2006/relationships/queryTable" Target="../queryTables/queryTable37.xml"/></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5.xml"/></Relationships>
</file>

<file path=xl/worksheets/_rels/sheet99.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4.bin"/><Relationship Id="rId4" Type="http://schemas.openxmlformats.org/officeDocument/2006/relationships/queryTable" Target="../queryTables/queryTable54.xml"/></Relationships>
</file>

<file path=xl/worksheets/_rels/sheet107.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J16" sqref="J16"/>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150"/>
      <c r="B2" s="50"/>
      <c r="C2" s="51"/>
      <c r="D2"/>
      <c r="E2" s="22" t="s">
        <v>50</v>
      </c>
      <c r="F2" s="2">
        <v>12.54</v>
      </c>
      <c r="G2" s="2">
        <v>11.04591911764706</v>
      </c>
      <c r="H2">
        <v>6800</v>
      </c>
      <c r="I2" s="2">
        <v>85272</v>
      </c>
      <c r="J2" s="2">
        <v>75112.25</v>
      </c>
      <c r="K2" s="2">
        <v>10159.75</v>
      </c>
      <c r="L2" s="132">
        <v>0.13526089286368054</v>
      </c>
      <c r="M2" s="2">
        <v>24775.321000001626</v>
      </c>
      <c r="N2">
        <v>5600</v>
      </c>
      <c r="O2" t="s">
        <v>1408</v>
      </c>
      <c r="P2" s="132">
        <v>1.5948963317384372E-2</v>
      </c>
      <c r="Q2" s="132">
        <v>8.0000000000000004E-4</v>
      </c>
      <c r="R2" s="2">
        <v>19.904761904761902</v>
      </c>
      <c r="S2" s="29">
        <v>43471</v>
      </c>
      <c r="W2" s="655"/>
      <c r="X2" s="885"/>
      <c r="Y2" s="885"/>
      <c r="Z2" s="885"/>
      <c r="AC2"/>
      <c r="AD2"/>
      <c r="AE2"/>
      <c r="AF2"/>
      <c r="AG2"/>
    </row>
    <row r="3" spans="1:33" ht="21.95" customHeight="1" x14ac:dyDescent="0.25">
      <c r="A3" s="50"/>
      <c r="B3" s="50"/>
      <c r="C3" s="51"/>
      <c r="D3"/>
      <c r="E3" s="22" t="s">
        <v>321</v>
      </c>
      <c r="F3" s="2">
        <v>6.89</v>
      </c>
      <c r="G3" s="2">
        <v>11.377320000000006</v>
      </c>
      <c r="H3">
        <v>2500</v>
      </c>
      <c r="I3" s="2">
        <v>17225</v>
      </c>
      <c r="J3" s="2">
        <v>28443.300000000017</v>
      </c>
      <c r="K3" s="2">
        <v>-11218.300000000017</v>
      </c>
      <c r="L3" s="132">
        <v>-0.39440922818379059</v>
      </c>
      <c r="M3" s="2">
        <v>-10933.330000000013</v>
      </c>
      <c r="N3">
        <v>1000</v>
      </c>
      <c r="O3" t="s">
        <v>1400</v>
      </c>
      <c r="P3" s="132">
        <v>0</v>
      </c>
      <c r="Q3" s="132">
        <v>-3.6999999999999998E-2</v>
      </c>
      <c r="R3" s="2">
        <v>2.8122448979591832</v>
      </c>
      <c r="S3" s="29">
        <v>43345</v>
      </c>
      <c r="W3" s="655"/>
      <c r="X3" s="885"/>
      <c r="Y3" s="885"/>
    </row>
    <row r="4" spans="1:33" ht="21.95" customHeight="1" x14ac:dyDescent="0.25">
      <c r="A4" s="50"/>
      <c r="B4" s="50"/>
      <c r="C4" s="51"/>
      <c r="D4"/>
      <c r="E4" s="22" t="s">
        <v>1390</v>
      </c>
      <c r="F4" s="2">
        <v>22.29</v>
      </c>
      <c r="G4" s="2">
        <v>24.194557142857143</v>
      </c>
      <c r="H4">
        <v>700</v>
      </c>
      <c r="I4" s="2">
        <v>15603</v>
      </c>
      <c r="J4" s="2">
        <v>16936.189999999999</v>
      </c>
      <c r="K4" s="2">
        <v>-1333.1900000000023</v>
      </c>
      <c r="L4" s="132">
        <v>-7.8718413055120451E-2</v>
      </c>
      <c r="M4" s="2">
        <v>-1333.1900000000023</v>
      </c>
      <c r="N4">
        <v>500</v>
      </c>
      <c r="Q4" s="132">
        <v>-9.2999999999999992E-3</v>
      </c>
      <c r="W4" s="655"/>
      <c r="X4" s="885"/>
      <c r="Y4" s="885"/>
    </row>
    <row r="5" spans="1:33" ht="21.95" customHeight="1" x14ac:dyDescent="0.25">
      <c r="A5" s="51"/>
      <c r="B5" s="150"/>
      <c r="C5" s="270"/>
      <c r="D5"/>
      <c r="E5" s="22" t="s">
        <v>1236</v>
      </c>
      <c r="F5" s="2">
        <v>34.93</v>
      </c>
      <c r="G5" s="2">
        <v>42.259675000000023</v>
      </c>
      <c r="H5">
        <v>400</v>
      </c>
      <c r="I5" s="2">
        <v>13972</v>
      </c>
      <c r="J5" s="2">
        <v>16903.87000000001</v>
      </c>
      <c r="K5" s="2">
        <v>-2931.8700000000099</v>
      </c>
      <c r="L5" s="132">
        <v>-0.17344371436836697</v>
      </c>
      <c r="M5" s="2">
        <v>-2931.8700000000099</v>
      </c>
      <c r="N5">
        <v>400</v>
      </c>
      <c r="O5" t="s">
        <v>1397</v>
      </c>
      <c r="P5" s="132">
        <v>5.2104208416833671E-2</v>
      </c>
      <c r="Q5" s="132">
        <v>-1.44E-2</v>
      </c>
      <c r="R5" s="2">
        <v>7.5934782608695661</v>
      </c>
      <c r="S5" s="29">
        <v>43423</v>
      </c>
      <c r="W5" s="655"/>
      <c r="X5" s="885"/>
      <c r="Y5" s="885"/>
      <c r="AC5"/>
      <c r="AD5"/>
      <c r="AE5"/>
      <c r="AF5"/>
      <c r="AG5"/>
    </row>
    <row r="6" spans="1:33" ht="21.95" customHeight="1" x14ac:dyDescent="0.25">
      <c r="A6" s="50"/>
      <c r="B6" s="50"/>
      <c r="C6" s="51"/>
      <c r="D6"/>
      <c r="E6" s="22" t="s">
        <v>221</v>
      </c>
      <c r="F6" s="2">
        <v>19.38</v>
      </c>
      <c r="G6" s="2">
        <v>12.912457142857104</v>
      </c>
      <c r="H6">
        <v>700</v>
      </c>
      <c r="I6" s="2">
        <v>13566</v>
      </c>
      <c r="J6" s="2">
        <v>9038.7199999999721</v>
      </c>
      <c r="K6" s="2">
        <v>4527.2800000000279</v>
      </c>
      <c r="L6" s="132">
        <v>0.50087623026269656</v>
      </c>
      <c r="M6" s="2">
        <v>5979.5400000000263</v>
      </c>
      <c r="N6">
        <v>200</v>
      </c>
      <c r="P6" s="132">
        <v>5.1599587203302382E-3</v>
      </c>
      <c r="Q6" s="132">
        <v>-2.0400000000000001E-2</v>
      </c>
      <c r="R6" s="2">
        <v>11.074285714285713</v>
      </c>
      <c r="S6" s="29">
        <v>43421</v>
      </c>
      <c r="T6" s="48"/>
      <c r="W6" s="655"/>
      <c r="X6" s="885"/>
      <c r="Y6" s="885"/>
    </row>
    <row r="7" spans="1:33" ht="21.95" customHeight="1" x14ac:dyDescent="0.25">
      <c r="A7" s="50"/>
      <c r="B7" s="50"/>
      <c r="C7" s="51"/>
      <c r="D7"/>
      <c r="E7" s="22" t="s">
        <v>916</v>
      </c>
      <c r="F7" s="2">
        <v>26.59</v>
      </c>
      <c r="G7" s="2">
        <v>57.654199999999996</v>
      </c>
      <c r="H7">
        <v>500</v>
      </c>
      <c r="I7" s="2">
        <v>13295</v>
      </c>
      <c r="J7" s="2">
        <v>28827.1</v>
      </c>
      <c r="K7" s="2">
        <v>-15532.099999999999</v>
      </c>
      <c r="L7" s="132">
        <v>-0.53880203003423854</v>
      </c>
      <c r="M7" s="2">
        <v>-15532.099999999999</v>
      </c>
      <c r="N7">
        <v>500</v>
      </c>
      <c r="O7" t="s">
        <v>1405</v>
      </c>
      <c r="P7" s="132">
        <v>9.4020308386611504E-2</v>
      </c>
      <c r="Q7" s="132">
        <v>-6.0999999999999999E-2</v>
      </c>
      <c r="R7" s="2">
        <v>9.462633451957295</v>
      </c>
      <c r="S7" s="29">
        <v>43471</v>
      </c>
      <c r="W7" s="655"/>
      <c r="X7" s="885"/>
      <c r="Y7" s="885"/>
    </row>
    <row r="8" spans="1:33" ht="21.95" customHeight="1" x14ac:dyDescent="0.25">
      <c r="A8" s="50"/>
      <c r="B8" s="50"/>
      <c r="C8" s="51"/>
      <c r="D8"/>
      <c r="E8" s="22" t="s">
        <v>1114</v>
      </c>
      <c r="F8" s="2">
        <v>49.37</v>
      </c>
      <c r="G8" s="2">
        <v>44.071299999999994</v>
      </c>
      <c r="H8">
        <v>200</v>
      </c>
      <c r="I8" s="2">
        <v>9874</v>
      </c>
      <c r="J8" s="2">
        <v>8814.2599999999984</v>
      </c>
      <c r="K8" s="2">
        <v>1059.7400000000052</v>
      </c>
      <c r="L8" s="132">
        <v>0.12023017247051947</v>
      </c>
      <c r="M8" s="2">
        <v>1059.7400000000052</v>
      </c>
      <c r="N8">
        <v>100</v>
      </c>
      <c r="P8" s="132">
        <v>2.633178043346162E-2</v>
      </c>
      <c r="Q8" s="132">
        <v>-9.7000000000000003E-3</v>
      </c>
      <c r="S8" s="29">
        <v>43421</v>
      </c>
      <c r="T8" s="48"/>
      <c r="W8" s="655"/>
      <c r="X8" s="885"/>
      <c r="Y8" s="885"/>
    </row>
    <row r="9" spans="1:33" ht="21.95" customHeight="1" x14ac:dyDescent="0.25">
      <c r="A9" s="50"/>
      <c r="B9" s="51"/>
      <c r="C9" s="51"/>
      <c r="D9"/>
      <c r="E9" s="22" t="s">
        <v>14</v>
      </c>
      <c r="F9" s="2">
        <v>43.85</v>
      </c>
      <c r="G9" s="2">
        <v>46.335299999999989</v>
      </c>
      <c r="H9">
        <v>200</v>
      </c>
      <c r="I9" s="2">
        <v>8770</v>
      </c>
      <c r="J9" s="2">
        <v>9267.0599999999977</v>
      </c>
      <c r="K9" s="2">
        <v>-497.05999999999767</v>
      </c>
      <c r="L9" s="132">
        <v>-5.3637291654526652E-2</v>
      </c>
      <c r="M9" s="2">
        <v>-497.05999999999767</v>
      </c>
      <c r="N9">
        <v>200</v>
      </c>
      <c r="O9" t="s">
        <v>1401</v>
      </c>
      <c r="P9" s="132">
        <v>6.3854047890535906E-2</v>
      </c>
      <c r="Q9" s="132">
        <v>-7.3000000000000001E-3</v>
      </c>
      <c r="R9" s="2">
        <v>11.003764115432872</v>
      </c>
      <c r="S9" s="29">
        <v>43426</v>
      </c>
      <c r="T9" s="48"/>
      <c r="W9" s="655"/>
      <c r="X9" s="885"/>
      <c r="Y9" s="885"/>
    </row>
    <row r="10" spans="1:33" ht="21.95" customHeight="1" x14ac:dyDescent="0.25">
      <c r="A10" s="50"/>
      <c r="B10" s="50"/>
      <c r="C10" s="51"/>
      <c r="D10"/>
      <c r="E10" s="22" t="s">
        <v>1389</v>
      </c>
      <c r="F10" s="2">
        <v>26.57</v>
      </c>
      <c r="G10" s="2">
        <v>27.367266666666669</v>
      </c>
      <c r="H10">
        <v>300</v>
      </c>
      <c r="I10" s="2">
        <v>7971</v>
      </c>
      <c r="J10" s="2">
        <v>8210.18</v>
      </c>
      <c r="K10" s="2">
        <v>-239.18000000000029</v>
      </c>
      <c r="L10" s="132">
        <v>-2.9132126214041675E-2</v>
      </c>
      <c r="M10" s="2">
        <v>-239.18000000000029</v>
      </c>
      <c r="N10">
        <v>200</v>
      </c>
      <c r="O10" t="s">
        <v>1404</v>
      </c>
      <c r="P10" s="132">
        <v>3.3120060218291308E-2</v>
      </c>
      <c r="Q10" s="132">
        <v>-5.4000000000000003E-3</v>
      </c>
      <c r="R10" s="2">
        <v>6.0386363636363631</v>
      </c>
      <c r="W10" s="655"/>
      <c r="X10" s="885"/>
      <c r="Y10" s="885"/>
    </row>
    <row r="11" spans="1:33" ht="21.95" customHeight="1" x14ac:dyDescent="0.25">
      <c r="A11" s="50"/>
      <c r="B11" s="50"/>
      <c r="C11" s="51"/>
      <c r="D11"/>
      <c r="E11" s="22" t="s">
        <v>1385</v>
      </c>
      <c r="F11" s="2">
        <v>190.25</v>
      </c>
      <c r="G11" s="2">
        <v>229.60275000000001</v>
      </c>
      <c r="H11">
        <v>40</v>
      </c>
      <c r="I11" s="2">
        <v>7610</v>
      </c>
      <c r="J11" s="2">
        <v>9184.11</v>
      </c>
      <c r="K11" s="2">
        <v>-1574.1100000000006</v>
      </c>
      <c r="L11" s="132">
        <v>-0.1713949419159832</v>
      </c>
      <c r="M11" s="2">
        <v>-1574.1100000000006</v>
      </c>
      <c r="N11">
        <v>40</v>
      </c>
      <c r="Q11" s="132">
        <v>-3.7000000000000002E-3</v>
      </c>
      <c r="S11" s="29">
        <v>43631</v>
      </c>
      <c r="T11" s="48"/>
      <c r="W11" s="655"/>
      <c r="X11" s="885"/>
      <c r="Y11" s="885"/>
    </row>
    <row r="12" spans="1:33" ht="21.95" customHeight="1" x14ac:dyDescent="0.25">
      <c r="A12" s="50"/>
      <c r="B12" s="50"/>
      <c r="C12" s="51"/>
      <c r="D12"/>
      <c r="E12" s="22" t="s">
        <v>1393</v>
      </c>
      <c r="F12" s="2">
        <v>68.94</v>
      </c>
      <c r="G12" s="2">
        <v>79.746200000000002</v>
      </c>
      <c r="H12">
        <v>100</v>
      </c>
      <c r="I12" s="2">
        <v>6894</v>
      </c>
      <c r="J12" s="2">
        <v>7974.62</v>
      </c>
      <c r="K12" s="2">
        <v>-1080.6200000000008</v>
      </c>
      <c r="L12" s="132">
        <v>-0.1355073972176731</v>
      </c>
      <c r="M12" s="2">
        <v>-1080.6200000000008</v>
      </c>
      <c r="N12">
        <v>100</v>
      </c>
      <c r="P12" s="132">
        <v>0</v>
      </c>
      <c r="Q12" s="132">
        <v>-2.4299999999999999E-2</v>
      </c>
      <c r="S12" s="29">
        <v>43436</v>
      </c>
      <c r="W12" s="655"/>
      <c r="X12" s="885"/>
      <c r="Y12" s="885"/>
      <c r="Z12" s="885"/>
    </row>
    <row r="13" spans="1:33" ht="21.95" customHeight="1" x14ac:dyDescent="0.25">
      <c r="A13" s="50"/>
      <c r="B13" s="50"/>
      <c r="C13" s="51"/>
      <c r="D13"/>
      <c r="E13" s="22" t="s">
        <v>799</v>
      </c>
      <c r="F13" s="2">
        <v>16.68</v>
      </c>
      <c r="G13" s="2">
        <v>25.531224999999996</v>
      </c>
      <c r="H13">
        <v>400</v>
      </c>
      <c r="I13" s="2">
        <v>6672</v>
      </c>
      <c r="J13" s="2">
        <v>10212.489999999998</v>
      </c>
      <c r="K13" s="2">
        <v>-3540.489999999998</v>
      </c>
      <c r="L13" s="132">
        <v>-0.34668234681257942</v>
      </c>
      <c r="M13" s="2">
        <v>-3540.489999999998</v>
      </c>
      <c r="N13">
        <v>400</v>
      </c>
      <c r="O13" t="s">
        <v>1391</v>
      </c>
      <c r="P13" s="132">
        <v>6.235011990407674E-2</v>
      </c>
      <c r="Q13" s="132">
        <v>-1.1000000000000001E-3</v>
      </c>
      <c r="R13" s="2">
        <v>9.8117647058823536</v>
      </c>
      <c r="S13" s="29">
        <v>43324</v>
      </c>
      <c r="T13" s="48"/>
      <c r="W13" s="655"/>
      <c r="X13" s="885"/>
      <c r="Y13" s="885"/>
    </row>
    <row r="14" spans="1:33" ht="21.95" customHeight="1" x14ac:dyDescent="0.25">
      <c r="A14" s="50"/>
      <c r="B14" s="50"/>
      <c r="C14" s="51"/>
      <c r="D14"/>
      <c r="E14" s="22" t="s">
        <v>1381</v>
      </c>
      <c r="F14" s="2">
        <v>43.36</v>
      </c>
      <c r="G14" s="2">
        <v>49.105200000000004</v>
      </c>
      <c r="H14">
        <v>150</v>
      </c>
      <c r="I14" s="2">
        <v>6504</v>
      </c>
      <c r="J14" s="2">
        <v>7365.7800000000007</v>
      </c>
      <c r="K14" s="2">
        <v>-861.78000000000065</v>
      </c>
      <c r="L14" s="132">
        <v>-0.11699779249448131</v>
      </c>
      <c r="M14" s="2">
        <v>-861.78000000000065</v>
      </c>
      <c r="N14">
        <v>66</v>
      </c>
      <c r="Q14" s="132">
        <v>-3.2000000000000002E-3</v>
      </c>
      <c r="T14" s="279"/>
      <c r="W14" s="655"/>
      <c r="X14" s="885"/>
      <c r="Y14" s="885"/>
      <c r="Z14" s="885"/>
    </row>
    <row r="15" spans="1:33" ht="21.95" customHeight="1" x14ac:dyDescent="0.25">
      <c r="A15" s="50"/>
      <c r="B15" s="50"/>
      <c r="C15" s="51"/>
      <c r="D15"/>
      <c r="E15" s="22" t="s">
        <v>269</v>
      </c>
      <c r="F15" s="2">
        <v>62.76</v>
      </c>
      <c r="G15" s="2">
        <v>36.440999999999988</v>
      </c>
      <c r="H15">
        <v>100</v>
      </c>
      <c r="I15" s="2">
        <v>6276</v>
      </c>
      <c r="J15" s="2">
        <v>3644.099999999999</v>
      </c>
      <c r="K15" s="2">
        <v>2631.9000000000015</v>
      </c>
      <c r="L15" s="132">
        <v>0.72223594303120164</v>
      </c>
      <c r="M15" s="2">
        <v>2829.1099999999969</v>
      </c>
      <c r="N15">
        <v>100</v>
      </c>
      <c r="O15" t="s">
        <v>1400</v>
      </c>
      <c r="P15" s="132">
        <v>3.1867431485022309E-2</v>
      </c>
      <c r="Q15" s="132">
        <v>4.1999999999999997E-3</v>
      </c>
      <c r="R15" s="2">
        <v>9.2566371681415927</v>
      </c>
      <c r="S15" s="29">
        <v>43324</v>
      </c>
      <c r="T15" s="48"/>
      <c r="W15" s="655"/>
      <c r="X15" s="885"/>
      <c r="Y15" s="885"/>
    </row>
    <row r="16" spans="1:33" ht="21.95" customHeight="1" x14ac:dyDescent="0.25">
      <c r="A16" s="51"/>
      <c r="B16" s="51"/>
      <c r="C16" s="51"/>
      <c r="D16"/>
      <c r="E16" s="22" t="s">
        <v>709</v>
      </c>
      <c r="F16" s="2">
        <v>61.83</v>
      </c>
      <c r="G16" s="2">
        <v>51.96220000000001</v>
      </c>
      <c r="H16">
        <v>100</v>
      </c>
      <c r="I16" s="2">
        <v>6183</v>
      </c>
      <c r="J16" s="2">
        <v>5196.2200000000012</v>
      </c>
      <c r="K16" s="2">
        <v>986.77999999999884</v>
      </c>
      <c r="L16" s="132">
        <v>0.18990342980089348</v>
      </c>
      <c r="M16" s="2">
        <v>2027.4999999999927</v>
      </c>
      <c r="N16" s="29">
        <v>43731</v>
      </c>
      <c r="O16" t="s">
        <v>1388</v>
      </c>
      <c r="P16" s="132">
        <v>0</v>
      </c>
      <c r="Q16" s="132">
        <v>5.4199999999999998E-2</v>
      </c>
      <c r="R16" s="2">
        <v>18.078947368421051</v>
      </c>
      <c r="W16" s="655"/>
      <c r="X16" s="885"/>
      <c r="Y16" s="885"/>
    </row>
    <row r="17" spans="1:33" ht="21.95" customHeight="1" x14ac:dyDescent="0.25">
      <c r="A17" s="50"/>
      <c r="B17" s="50"/>
      <c r="C17" s="51"/>
      <c r="D17" s="703"/>
      <c r="E17" s="22" t="s">
        <v>172</v>
      </c>
      <c r="F17" s="2">
        <v>47.62</v>
      </c>
      <c r="G17" s="2">
        <v>43.089666666666702</v>
      </c>
      <c r="H17">
        <v>120</v>
      </c>
      <c r="I17" s="2">
        <v>5714.4</v>
      </c>
      <c r="J17" s="2">
        <v>5170.7600000000039</v>
      </c>
      <c r="K17" s="2">
        <v>543.6399999999976</v>
      </c>
      <c r="L17" s="132">
        <v>0.10513734924846542</v>
      </c>
      <c r="M17" s="2">
        <v>2148.2199999999993</v>
      </c>
      <c r="N17">
        <v>120</v>
      </c>
      <c r="O17" t="s">
        <v>1403</v>
      </c>
      <c r="P17" s="132">
        <v>3.6119277614447713E-2</v>
      </c>
      <c r="Q17" s="132">
        <v>-2.2000000000000001E-3</v>
      </c>
      <c r="R17" s="2">
        <v>10.535398230088497</v>
      </c>
      <c r="T17" s="48"/>
      <c r="W17" s="655"/>
      <c r="X17" s="885"/>
      <c r="Y17" s="885"/>
    </row>
    <row r="18" spans="1:33" ht="21.95" customHeight="1" x14ac:dyDescent="0.25">
      <c r="A18" s="51"/>
      <c r="B18" s="51"/>
      <c r="C18" s="51"/>
      <c r="D18"/>
      <c r="E18" s="22" t="s">
        <v>803</v>
      </c>
      <c r="F18" s="2">
        <v>89.67</v>
      </c>
      <c r="G18" s="2">
        <v>90.08</v>
      </c>
      <c r="H18">
        <v>50</v>
      </c>
      <c r="I18" s="2">
        <v>4483.5</v>
      </c>
      <c r="J18" s="2">
        <v>4504</v>
      </c>
      <c r="K18" s="2">
        <v>-20.5</v>
      </c>
      <c r="L18" s="132">
        <v>-4.5515097690941005E-3</v>
      </c>
      <c r="M18" s="2">
        <v>956.66999999999825</v>
      </c>
      <c r="N18" s="29">
        <v>43727</v>
      </c>
      <c r="O18" t="s">
        <v>1352</v>
      </c>
      <c r="P18" s="132">
        <v>7.5833612133377947E-3</v>
      </c>
      <c r="Q18" s="132">
        <v>2.1000000000000001E-2</v>
      </c>
      <c r="R18" s="2">
        <v>18.877894736842105</v>
      </c>
      <c r="W18" s="655"/>
      <c r="X18" s="885"/>
      <c r="Y18" s="885"/>
      <c r="Z18" s="885"/>
    </row>
    <row r="19" spans="1:33" ht="21.95" customHeight="1" x14ac:dyDescent="0.25">
      <c r="A19" s="50"/>
      <c r="B19" s="50"/>
      <c r="C19" s="51"/>
      <c r="D19"/>
      <c r="E19" s="22" t="s">
        <v>757</v>
      </c>
      <c r="F19" s="2">
        <v>8.81</v>
      </c>
      <c r="G19" s="2">
        <v>10.067620000000003</v>
      </c>
      <c r="H19">
        <v>500</v>
      </c>
      <c r="I19" s="2">
        <v>4405</v>
      </c>
      <c r="J19" s="2">
        <v>5033.8100000000013</v>
      </c>
      <c r="K19" s="2">
        <v>-628.81000000000131</v>
      </c>
      <c r="L19" s="132">
        <v>-0.12491730915549082</v>
      </c>
      <c r="M19" s="2">
        <v>-628.81000000000131</v>
      </c>
      <c r="N19" s="29">
        <v>43731</v>
      </c>
      <c r="P19" s="132">
        <v>1.8161180476730987E-2</v>
      </c>
      <c r="Q19" s="132">
        <v>6.2E-2</v>
      </c>
      <c r="R19" s="2">
        <v>9.2736842105263175</v>
      </c>
      <c r="S19" s="29">
        <v>43337</v>
      </c>
      <c r="W19" s="655"/>
      <c r="X19" s="885"/>
      <c r="Y19" s="885"/>
      <c r="AC19"/>
      <c r="AD19"/>
      <c r="AE19"/>
      <c r="AF19"/>
      <c r="AG19"/>
    </row>
    <row r="20" spans="1:33" ht="21.95" customHeight="1" x14ac:dyDescent="0.25">
      <c r="A20" s="51"/>
      <c r="B20" s="51"/>
      <c r="C20" s="51"/>
      <c r="D20"/>
      <c r="E20" s="22" t="s">
        <v>1328</v>
      </c>
      <c r="F20" s="2">
        <v>43.44</v>
      </c>
      <c r="G20" s="2">
        <v>38.5</v>
      </c>
      <c r="H20">
        <v>100</v>
      </c>
      <c r="I20" s="2">
        <v>4344</v>
      </c>
      <c r="J20" s="2">
        <v>3850</v>
      </c>
      <c r="K20" s="2">
        <v>494</v>
      </c>
      <c r="L20" s="132">
        <v>0.12831168831168827</v>
      </c>
      <c r="M20" s="2">
        <v>841.42999999999893</v>
      </c>
      <c r="N20">
        <v>100</v>
      </c>
      <c r="P20" s="132">
        <v>2.6593001841620629E-2</v>
      </c>
      <c r="Q20" s="132">
        <v>-1.61E-2</v>
      </c>
      <c r="W20" s="655"/>
      <c r="X20" s="885"/>
      <c r="Y20" s="885"/>
      <c r="Z20" s="885"/>
      <c r="AC20"/>
      <c r="AD20"/>
      <c r="AE20"/>
      <c r="AF20"/>
      <c r="AG20"/>
    </row>
    <row r="21" spans="1:33" ht="21.95" customHeight="1" x14ac:dyDescent="0.25">
      <c r="A21" s="50"/>
      <c r="B21" s="50"/>
      <c r="C21" s="51"/>
      <c r="D21"/>
      <c r="E21" s="22" t="s">
        <v>1326</v>
      </c>
      <c r="F21" s="2">
        <v>150.59</v>
      </c>
      <c r="G21" s="2">
        <v>144.53</v>
      </c>
      <c r="H21">
        <v>25</v>
      </c>
      <c r="I21" s="2">
        <v>3764.75</v>
      </c>
      <c r="J21" s="2">
        <v>3613.25</v>
      </c>
      <c r="K21" s="2">
        <v>151.5</v>
      </c>
      <c r="L21" s="132">
        <v>4.1929011277935392E-2</v>
      </c>
      <c r="M21" s="2">
        <v>408.95000000000027</v>
      </c>
      <c r="N21">
        <v>25</v>
      </c>
      <c r="P21" s="132">
        <v>7.6711601035925362E-3</v>
      </c>
      <c r="Q21" s="132">
        <v>-1.26E-2</v>
      </c>
      <c r="W21" s="655"/>
      <c r="X21" s="885"/>
      <c r="Y21" s="885"/>
    </row>
    <row r="22" spans="1:33" ht="21.95" customHeight="1" x14ac:dyDescent="0.25">
      <c r="A22" s="50"/>
      <c r="B22" s="51"/>
      <c r="C22" s="51"/>
      <c r="D22"/>
      <c r="E22" s="22" t="s">
        <v>1392</v>
      </c>
      <c r="F22" s="2">
        <v>28.46</v>
      </c>
      <c r="G22" s="2">
        <v>29.815227272727274</v>
      </c>
      <c r="H22">
        <v>132</v>
      </c>
      <c r="I22" s="2">
        <v>3756.7200000000003</v>
      </c>
      <c r="J22" s="2">
        <v>3935.61</v>
      </c>
      <c r="K22" s="2">
        <v>-178.88999999999987</v>
      </c>
      <c r="L22" s="132">
        <v>-4.5454198967885544E-2</v>
      </c>
      <c r="M22" s="2">
        <v>-178.88999999999987</v>
      </c>
      <c r="N22">
        <v>66</v>
      </c>
      <c r="P22" s="132">
        <v>1.8271257905832748E-2</v>
      </c>
      <c r="Q22" s="132">
        <v>5.9999999999999995E-4</v>
      </c>
      <c r="W22" s="655"/>
      <c r="X22" s="885"/>
      <c r="Y22" s="885"/>
      <c r="Z22" s="885"/>
    </row>
    <row r="23" spans="1:33" ht="21.95" customHeight="1" x14ac:dyDescent="0.25">
      <c r="A23" s="50"/>
      <c r="B23" s="51"/>
      <c r="C23" s="51"/>
      <c r="D23"/>
      <c r="E23" s="22" t="s">
        <v>893</v>
      </c>
      <c r="F23" s="2">
        <v>124.75</v>
      </c>
      <c r="G23" s="2">
        <v>117.68499999999999</v>
      </c>
      <c r="H23">
        <v>30</v>
      </c>
      <c r="I23" s="2">
        <v>3742.5</v>
      </c>
      <c r="J23" s="2">
        <v>3530.5499999999997</v>
      </c>
      <c r="K23" s="2">
        <v>211.95000000000027</v>
      </c>
      <c r="L23" s="132">
        <v>6.0033139312571801E-2</v>
      </c>
      <c r="M23" s="2">
        <v>2613.6499999999828</v>
      </c>
      <c r="N23">
        <v>30</v>
      </c>
      <c r="O23" t="s">
        <v>1386</v>
      </c>
      <c r="P23" s="132">
        <v>4.1683366733466934E-3</v>
      </c>
      <c r="Q23" s="132">
        <v>-2.3199999999999998E-2</v>
      </c>
      <c r="R23" s="2">
        <v>14.472157772621811</v>
      </c>
      <c r="S23" s="29">
        <v>43324</v>
      </c>
      <c r="W23" s="655"/>
      <c r="X23" s="885"/>
      <c r="Y23" s="885"/>
      <c r="Z23" s="885"/>
    </row>
    <row r="24" spans="1:33" ht="21.95" customHeight="1" x14ac:dyDescent="0.25">
      <c r="A24" s="50"/>
      <c r="B24" s="50"/>
      <c r="C24" s="51"/>
      <c r="D24"/>
      <c r="E24" s="22" t="s">
        <v>1407</v>
      </c>
      <c r="F24" s="2">
        <v>33.840000000000003</v>
      </c>
      <c r="G24" s="2">
        <v>31.2</v>
      </c>
      <c r="H24">
        <v>100</v>
      </c>
      <c r="I24" s="2">
        <v>3384.0000000000005</v>
      </c>
      <c r="J24" s="2">
        <v>3120</v>
      </c>
      <c r="K24" s="2">
        <v>264.00000000000045</v>
      </c>
      <c r="L24" s="132">
        <v>8.4615384615384745E-2</v>
      </c>
      <c r="M24" s="2">
        <v>264.00000000000045</v>
      </c>
      <c r="N24" s="29">
        <v>43724</v>
      </c>
      <c r="O24" t="s">
        <v>1404</v>
      </c>
      <c r="P24" s="132">
        <v>2.6004728132387703E-2</v>
      </c>
      <c r="Q24" s="132">
        <v>-5.4000000000000003E-3</v>
      </c>
      <c r="R24" s="2">
        <v>7.6909090909090914</v>
      </c>
      <c r="V24" s="2"/>
      <c r="W24" s="2"/>
      <c r="X24" s="885"/>
      <c r="Y24" s="885"/>
      <c r="AC24"/>
      <c r="AD24"/>
      <c r="AE24" s="2"/>
      <c r="AF24"/>
      <c r="AG24"/>
    </row>
    <row r="25" spans="1:33" ht="21.95" customHeight="1" x14ac:dyDescent="0.25">
      <c r="A25" s="50"/>
      <c r="B25" s="50"/>
      <c r="C25" s="51"/>
      <c r="D25"/>
      <c r="E25" s="22" t="s">
        <v>896</v>
      </c>
      <c r="F25" s="2">
        <v>29.68</v>
      </c>
      <c r="G25" s="2">
        <v>28.233499999999999</v>
      </c>
      <c r="H25">
        <v>100</v>
      </c>
      <c r="I25" s="2">
        <v>2968</v>
      </c>
      <c r="J25" s="2">
        <v>2823.35</v>
      </c>
      <c r="K25" s="2">
        <v>144.65000000000009</v>
      </c>
      <c r="L25" s="132">
        <v>5.1233463793011857E-2</v>
      </c>
      <c r="M25" s="2">
        <v>1228.9099999999985</v>
      </c>
      <c r="N25">
        <v>100</v>
      </c>
      <c r="P25" s="132">
        <v>8.8948787061994619E-2</v>
      </c>
      <c r="Q25" s="132">
        <v>-8.0000000000000002E-3</v>
      </c>
      <c r="T25" s="48"/>
      <c r="W25" s="655"/>
      <c r="X25" s="885"/>
      <c r="Y25" s="885"/>
      <c r="AC25"/>
      <c r="AD25"/>
      <c r="AE25"/>
      <c r="AF25"/>
      <c r="AG25"/>
    </row>
    <row r="26" spans="1:33" ht="21.95" customHeight="1" x14ac:dyDescent="0.25">
      <c r="A26" s="50"/>
      <c r="B26" s="50"/>
      <c r="C26" s="51"/>
      <c r="D26"/>
      <c r="E26" s="22" t="s">
        <v>1322</v>
      </c>
      <c r="F26" s="2">
        <v>134.37</v>
      </c>
      <c r="G26" s="2">
        <v>75.811000000000064</v>
      </c>
      <c r="H26">
        <v>10</v>
      </c>
      <c r="I26" s="2">
        <v>1343.7</v>
      </c>
      <c r="J26" s="2">
        <v>758.11000000000058</v>
      </c>
      <c r="K26" s="2">
        <v>585.58999999999946</v>
      </c>
      <c r="L26" s="132">
        <v>0.77243407948714427</v>
      </c>
      <c r="M26" s="2">
        <v>1733.4199999999994</v>
      </c>
      <c r="N26" s="29">
        <v>43741</v>
      </c>
      <c r="O26" t="s">
        <v>1367</v>
      </c>
      <c r="P26" s="132">
        <v>8.5971571035201311E-3</v>
      </c>
      <c r="Q26" s="132">
        <v>-2.4299999999999999E-2</v>
      </c>
      <c r="W26" s="655"/>
      <c r="X26" s="885"/>
      <c r="Y26" s="885"/>
    </row>
    <row r="27" spans="1:33" ht="21.95" customHeight="1" x14ac:dyDescent="0.25">
      <c r="A27" s="50"/>
      <c r="B27" s="50"/>
      <c r="C27" s="51"/>
      <c r="D27"/>
      <c r="E27" s="22" t="s">
        <v>199</v>
      </c>
      <c r="F27" s="2">
        <v>206.5</v>
      </c>
      <c r="G27" s="2">
        <v>206.5</v>
      </c>
      <c r="H27">
        <v>0</v>
      </c>
      <c r="I27" s="2">
        <v>0</v>
      </c>
      <c r="J27" s="2">
        <v>0</v>
      </c>
      <c r="K27" s="2">
        <v>0</v>
      </c>
      <c r="L27" s="132">
        <v>0</v>
      </c>
      <c r="M27" s="2">
        <v>363.09999999999945</v>
      </c>
      <c r="N27">
        <v>0</v>
      </c>
      <c r="P27" s="132">
        <v>0</v>
      </c>
      <c r="Q27" s="132">
        <v>9.7000000000000003E-3</v>
      </c>
      <c r="T27" s="48"/>
      <c r="W27" s="655"/>
      <c r="X27" s="885"/>
      <c r="Y27" s="885"/>
      <c r="AC27"/>
      <c r="AD27"/>
      <c r="AE27"/>
      <c r="AF27"/>
      <c r="AG27"/>
    </row>
    <row r="28" spans="1:33" ht="21.95" customHeight="1" x14ac:dyDescent="0.25">
      <c r="A28" s="51"/>
      <c r="B28" s="51"/>
      <c r="C28" s="51"/>
      <c r="D28"/>
      <c r="E28" s="22" t="s">
        <v>1195</v>
      </c>
      <c r="F28" s="2">
        <v>87.34</v>
      </c>
      <c r="G28" s="2">
        <v>87.34</v>
      </c>
      <c r="H28">
        <v>0</v>
      </c>
      <c r="I28" s="2">
        <v>0</v>
      </c>
      <c r="J28" s="2">
        <v>0</v>
      </c>
      <c r="K28" s="2">
        <v>1957.6999999999971</v>
      </c>
      <c r="L28" s="132">
        <v>0</v>
      </c>
      <c r="M28" s="2">
        <v>1957.6999999999971</v>
      </c>
      <c r="N28">
        <v>0</v>
      </c>
      <c r="O28" t="s">
        <v>1387</v>
      </c>
      <c r="P28" s="132">
        <v>1.7403251660178611E-2</v>
      </c>
      <c r="Q28" s="132">
        <v>-2.3099999999999999E-2</v>
      </c>
      <c r="R28" s="2">
        <v>13.457627118644067</v>
      </c>
      <c r="S28" s="29">
        <v>43359</v>
      </c>
    </row>
    <row r="29" spans="1:33" ht="21.95" customHeight="1" x14ac:dyDescent="0.25">
      <c r="A29" s="50"/>
      <c r="B29" s="50"/>
      <c r="C29" s="51"/>
      <c r="D29"/>
      <c r="E29" s="22" t="s">
        <v>62</v>
      </c>
      <c r="F29" s="2">
        <v>231.68</v>
      </c>
      <c r="G29" s="2">
        <v>231.68</v>
      </c>
      <c r="H29">
        <v>0</v>
      </c>
      <c r="I29" s="2">
        <v>0</v>
      </c>
      <c r="J29" s="2">
        <v>0</v>
      </c>
      <c r="K29" s="2">
        <v>0</v>
      </c>
      <c r="L29" s="132">
        <v>0</v>
      </c>
      <c r="M29" s="2">
        <v>1659.3600000000079</v>
      </c>
      <c r="N29">
        <v>0</v>
      </c>
      <c r="P29" s="132">
        <v>0</v>
      </c>
      <c r="W29" s="655"/>
      <c r="X29" s="885"/>
      <c r="Y29" s="885"/>
      <c r="Z29" s="885"/>
    </row>
    <row r="30" spans="1:33" ht="21.95" customHeight="1" x14ac:dyDescent="0.25">
      <c r="A30" s="51"/>
      <c r="B30" s="51"/>
      <c r="C30" s="51"/>
      <c r="D30"/>
      <c r="E30" s="22" t="s">
        <v>1183</v>
      </c>
      <c r="F30" s="2">
        <v>3499.9</v>
      </c>
      <c r="G30" s="2">
        <v>3499.9</v>
      </c>
      <c r="H30">
        <v>0</v>
      </c>
      <c r="I30" s="2">
        <v>0</v>
      </c>
      <c r="J30" s="2">
        <v>0</v>
      </c>
      <c r="K30" s="2">
        <v>1153.9500000000007</v>
      </c>
      <c r="L30" s="132">
        <v>0</v>
      </c>
      <c r="M30" s="2">
        <v>1153.9500000000007</v>
      </c>
      <c r="N30">
        <v>0</v>
      </c>
      <c r="O30" t="s">
        <v>1360</v>
      </c>
      <c r="P30" s="132">
        <v>0</v>
      </c>
      <c r="Q30" s="132">
        <v>2.2100000000000002E-2</v>
      </c>
      <c r="R30" s="2">
        <v>18.040721649484535</v>
      </c>
      <c r="S30" s="29">
        <v>43422</v>
      </c>
      <c r="T30" s="48"/>
      <c r="W30" s="655"/>
      <c r="X30" s="885"/>
      <c r="Y30" s="885"/>
      <c r="AC30"/>
      <c r="AD30"/>
      <c r="AE30"/>
      <c r="AF30"/>
      <c r="AG30"/>
    </row>
    <row r="31" spans="1:33" ht="21.95" customHeight="1" x14ac:dyDescent="0.25">
      <c r="A31" s="50"/>
      <c r="B31" s="50"/>
      <c r="C31" s="51"/>
      <c r="D31"/>
      <c r="E31" s="22" t="s">
        <v>209</v>
      </c>
      <c r="F31" s="2">
        <v>11.89</v>
      </c>
      <c r="G31" s="2">
        <v>11.89</v>
      </c>
      <c r="H31">
        <v>0</v>
      </c>
      <c r="I31" s="2">
        <v>0</v>
      </c>
      <c r="J31" s="2">
        <v>0</v>
      </c>
      <c r="K31" s="2">
        <v>973.83000000000175</v>
      </c>
      <c r="L31" s="132">
        <v>0</v>
      </c>
      <c r="M31" s="2">
        <v>2131.6999999999971</v>
      </c>
      <c r="N31">
        <v>0</v>
      </c>
      <c r="P31" s="132">
        <v>0.12447434819175777</v>
      </c>
      <c r="Q31" s="132">
        <v>1.47E-2</v>
      </c>
      <c r="R31" s="2">
        <v>2.9725000000000001</v>
      </c>
      <c r="W31" s="655"/>
      <c r="X31" s="885"/>
      <c r="Y31" s="885"/>
      <c r="AC31"/>
      <c r="AD31"/>
      <c r="AE31"/>
      <c r="AF31"/>
      <c r="AG31"/>
    </row>
    <row r="32" spans="1:33" ht="21.95" customHeight="1" x14ac:dyDescent="0.25">
      <c r="A32" s="51"/>
      <c r="B32" s="51"/>
      <c r="C32" s="51"/>
      <c r="D32" s="703"/>
      <c r="E32" s="22" t="s">
        <v>220</v>
      </c>
      <c r="F32" s="2">
        <v>124.63</v>
      </c>
      <c r="G32" s="2">
        <v>124.63</v>
      </c>
      <c r="H32">
        <v>0</v>
      </c>
      <c r="I32" s="2">
        <v>0</v>
      </c>
      <c r="J32" s="2">
        <v>0</v>
      </c>
      <c r="K32" s="2">
        <v>0</v>
      </c>
      <c r="L32" s="132">
        <v>0</v>
      </c>
      <c r="M32" s="2">
        <v>231.53999999999996</v>
      </c>
      <c r="N32">
        <v>0</v>
      </c>
      <c r="P32" s="132">
        <v>1.6199999999999999E-2</v>
      </c>
      <c r="Q32" s="132">
        <v>9.4999999999999998E-3</v>
      </c>
      <c r="W32" s="655"/>
      <c r="X32" s="885"/>
      <c r="Y32" s="885"/>
    </row>
    <row r="33" spans="1:33" ht="21.95" customHeight="1" x14ac:dyDescent="0.25">
      <c r="A33" s="50"/>
      <c r="B33" s="50"/>
      <c r="C33" s="51"/>
      <c r="D33"/>
      <c r="E33" s="22" t="s">
        <v>260</v>
      </c>
      <c r="F33" s="2">
        <v>135.91</v>
      </c>
      <c r="G33" s="2">
        <v>135.91</v>
      </c>
      <c r="H33">
        <v>0</v>
      </c>
      <c r="I33" s="2">
        <v>0</v>
      </c>
      <c r="J33" s="2">
        <v>0</v>
      </c>
      <c r="K33" s="2">
        <v>0</v>
      </c>
      <c r="L33" s="132">
        <v>0</v>
      </c>
      <c r="M33" s="2">
        <v>1857.7799999999988</v>
      </c>
      <c r="N33">
        <v>0</v>
      </c>
      <c r="P33" s="132">
        <v>1.49E-2</v>
      </c>
      <c r="Q33" s="132">
        <v>9.4000000000000004E-3</v>
      </c>
      <c r="W33" s="655"/>
      <c r="X33" s="885"/>
      <c r="Y33" s="885"/>
    </row>
    <row r="34" spans="1:33" ht="21.95" customHeight="1" x14ac:dyDescent="0.25">
      <c r="A34" s="51"/>
      <c r="B34" s="51"/>
      <c r="C34" s="51"/>
      <c r="D34"/>
      <c r="E34" s="22" t="s">
        <v>23</v>
      </c>
      <c r="F34" s="2">
        <v>38.729999999999997</v>
      </c>
      <c r="G34" s="2">
        <v>38.729999999999997</v>
      </c>
      <c r="H34">
        <v>0</v>
      </c>
      <c r="I34" s="2">
        <v>0</v>
      </c>
      <c r="J34" s="2">
        <v>0</v>
      </c>
      <c r="K34" s="2">
        <v>0</v>
      </c>
      <c r="L34" s="132">
        <v>0</v>
      </c>
      <c r="M34" s="2">
        <v>171.89999999999964</v>
      </c>
      <c r="N34">
        <v>0</v>
      </c>
      <c r="P34" s="132">
        <v>0</v>
      </c>
      <c r="Q34" s="132">
        <v>1.14E-2</v>
      </c>
      <c r="T34" s="48"/>
      <c r="W34" s="655"/>
      <c r="X34" s="885"/>
      <c r="Y34" s="885"/>
    </row>
    <row r="35" spans="1:33" ht="21.95" customHeight="1" x14ac:dyDescent="0.25">
      <c r="A35" s="50"/>
      <c r="B35" s="50"/>
      <c r="C35" s="51"/>
      <c r="D35"/>
      <c r="E35" s="22" t="s">
        <v>261</v>
      </c>
      <c r="F35" s="2">
        <v>32.99</v>
      </c>
      <c r="G35" s="2">
        <v>32.99</v>
      </c>
      <c r="H35">
        <v>0</v>
      </c>
      <c r="I35" s="2">
        <v>0</v>
      </c>
      <c r="J35" s="2">
        <v>0</v>
      </c>
      <c r="K35" s="2">
        <v>0</v>
      </c>
      <c r="L35" s="132">
        <v>0</v>
      </c>
      <c r="M35" s="2">
        <v>98.449999999999818</v>
      </c>
      <c r="N35">
        <v>0</v>
      </c>
      <c r="P35" s="132">
        <v>1.11E-2</v>
      </c>
      <c r="Q35" s="132">
        <v>3.0999999999999999E-3</v>
      </c>
      <c r="W35" s="655"/>
      <c r="X35" s="885"/>
      <c r="Y35" s="885"/>
    </row>
    <row r="36" spans="1:33" ht="21.95" customHeight="1" x14ac:dyDescent="0.25">
      <c r="A36" s="50"/>
      <c r="B36" s="51"/>
      <c r="C36" s="51"/>
      <c r="D36"/>
      <c r="E36" s="22" t="s">
        <v>318</v>
      </c>
      <c r="F36" s="2">
        <v>7.78</v>
      </c>
      <c r="G36" s="2">
        <v>7.78</v>
      </c>
      <c r="H36">
        <v>0</v>
      </c>
      <c r="I36" s="2">
        <v>0</v>
      </c>
      <c r="J36" s="2">
        <v>0</v>
      </c>
      <c r="K36" s="2">
        <v>-1184.9399999999987</v>
      </c>
      <c r="L36" s="132">
        <v>0</v>
      </c>
      <c r="M36" s="2">
        <v>98.479999999995925</v>
      </c>
      <c r="N36">
        <v>0</v>
      </c>
      <c r="P36" s="132">
        <v>0</v>
      </c>
      <c r="Q36" s="132">
        <v>2.06E-2</v>
      </c>
      <c r="R36" s="2">
        <v>24.3125</v>
      </c>
      <c r="W36" s="655"/>
      <c r="X36" s="885"/>
      <c r="Y36" s="885"/>
    </row>
    <row r="37" spans="1:33" ht="21.95" customHeight="1" x14ac:dyDescent="0.25">
      <c r="A37" s="50"/>
      <c r="B37" s="51"/>
      <c r="C37" s="51"/>
      <c r="D37"/>
      <c r="E37" s="22" t="s">
        <v>36</v>
      </c>
      <c r="F37" s="2">
        <v>49.79</v>
      </c>
      <c r="G37" s="2">
        <v>49.79</v>
      </c>
      <c r="H37">
        <v>0</v>
      </c>
      <c r="I37" s="2">
        <v>0</v>
      </c>
      <c r="J37" s="2">
        <v>0</v>
      </c>
      <c r="K37" s="2">
        <v>0</v>
      </c>
      <c r="L37" s="132">
        <v>0</v>
      </c>
      <c r="M37" s="2">
        <v>117.73999999999978</v>
      </c>
      <c r="N37">
        <v>0</v>
      </c>
      <c r="P37" s="132">
        <v>0</v>
      </c>
      <c r="Q37" s="132">
        <v>-6.7999999999999996E-3</v>
      </c>
      <c r="T37" s="48"/>
      <c r="W37" s="655"/>
      <c r="X37" s="885"/>
      <c r="Y37" s="885"/>
    </row>
    <row r="38" spans="1:33" ht="21.95" customHeight="1" x14ac:dyDescent="0.25">
      <c r="A38" s="50"/>
      <c r="B38" s="50"/>
      <c r="C38" s="51"/>
      <c r="D38"/>
      <c r="E38" s="22" t="s">
        <v>1346</v>
      </c>
      <c r="F38" s="2">
        <v>55.1</v>
      </c>
      <c r="G38" s="2">
        <v>55.1</v>
      </c>
      <c r="H38">
        <v>0</v>
      </c>
      <c r="I38" s="2">
        <v>0</v>
      </c>
      <c r="J38" s="2">
        <v>0</v>
      </c>
      <c r="K38" s="2">
        <v>0</v>
      </c>
      <c r="L38" s="132">
        <v>0</v>
      </c>
      <c r="M38" s="2">
        <v>264.92000000000007</v>
      </c>
      <c r="N38">
        <v>0</v>
      </c>
      <c r="P38" s="132">
        <v>3.4200000000000001E-2</v>
      </c>
      <c r="Q38" s="132">
        <v>0</v>
      </c>
      <c r="W38" s="655"/>
      <c r="X38" s="885"/>
      <c r="Y38" s="885"/>
      <c r="Z38" s="885"/>
    </row>
    <row r="39" spans="1:33" ht="21.95" customHeight="1" x14ac:dyDescent="0.25">
      <c r="A39" s="50"/>
      <c r="B39" s="51"/>
      <c r="C39" s="51"/>
      <c r="D39"/>
      <c r="E39" s="22" t="s">
        <v>292</v>
      </c>
      <c r="F39" s="2">
        <v>46.98</v>
      </c>
      <c r="G39" s="2">
        <v>46.98</v>
      </c>
      <c r="H39">
        <v>0</v>
      </c>
      <c r="I39" s="2">
        <v>0</v>
      </c>
      <c r="J39" s="2">
        <v>0</v>
      </c>
      <c r="K39" s="2">
        <v>0</v>
      </c>
      <c r="L39" s="132">
        <v>0</v>
      </c>
      <c r="M39" s="2">
        <v>910.79999999999927</v>
      </c>
      <c r="N39">
        <v>0</v>
      </c>
      <c r="P39" s="132">
        <v>2.87E-2</v>
      </c>
      <c r="Q39" s="132">
        <v>2.0400000000000001E-2</v>
      </c>
      <c r="T39" s="48"/>
      <c r="W39" s="655"/>
      <c r="X39" s="885"/>
      <c r="Y39" s="885"/>
    </row>
    <row r="40" spans="1:33" ht="21.95" customHeight="1" x14ac:dyDescent="0.25">
      <c r="A40" s="50"/>
      <c r="B40" s="51"/>
      <c r="C40" s="51"/>
      <c r="D40"/>
      <c r="E40" s="22" t="s">
        <v>670</v>
      </c>
      <c r="F40" s="2">
        <v>15.97</v>
      </c>
      <c r="G40" s="2">
        <v>15.97</v>
      </c>
      <c r="H40">
        <v>0</v>
      </c>
      <c r="I40" s="2">
        <v>0</v>
      </c>
      <c r="J40" s="2">
        <v>0</v>
      </c>
      <c r="K40" s="2">
        <v>0</v>
      </c>
      <c r="L40" s="132">
        <v>0</v>
      </c>
      <c r="M40" s="2">
        <v>557.94000000000005</v>
      </c>
      <c r="N40">
        <v>0</v>
      </c>
      <c r="P40" s="132">
        <v>4.0599999999999997E-2</v>
      </c>
      <c r="Q40" s="132">
        <v>5.4999999999999997E-3</v>
      </c>
      <c r="W40" s="655"/>
      <c r="X40" s="885"/>
      <c r="Y40" s="885"/>
    </row>
    <row r="41" spans="1:33" ht="21.95" customHeight="1" x14ac:dyDescent="0.25">
      <c r="A41" s="50"/>
      <c r="B41" s="50"/>
      <c r="C41" s="51"/>
      <c r="D41"/>
      <c r="E41" s="22" t="s">
        <v>242</v>
      </c>
      <c r="F41" s="2">
        <v>86.65</v>
      </c>
      <c r="G41" s="2">
        <v>86.65</v>
      </c>
      <c r="H41">
        <v>0</v>
      </c>
      <c r="I41" s="2">
        <v>0</v>
      </c>
      <c r="J41" s="2">
        <v>0</v>
      </c>
      <c r="K41" s="2">
        <v>0</v>
      </c>
      <c r="L41" s="132">
        <v>0</v>
      </c>
      <c r="M41" s="2">
        <v>329.74000000000069</v>
      </c>
      <c r="N41">
        <v>0</v>
      </c>
      <c r="P41" s="132">
        <v>0</v>
      </c>
      <c r="Q41" s="132">
        <v>5.0000000000000001E-4</v>
      </c>
      <c r="T41" s="48"/>
      <c r="W41" s="655"/>
      <c r="X41" s="885"/>
      <c r="Y41" s="885"/>
    </row>
    <row r="42" spans="1:33" ht="21.95" customHeight="1" x14ac:dyDescent="0.25">
      <c r="A42" s="50"/>
      <c r="B42" s="50"/>
      <c r="C42" s="51"/>
      <c r="D42"/>
      <c r="E42" s="22" t="s">
        <v>649</v>
      </c>
      <c r="F42" s="2">
        <v>24.84</v>
      </c>
      <c r="G42" s="2">
        <v>24.84</v>
      </c>
      <c r="H42">
        <v>0</v>
      </c>
      <c r="I42" s="2">
        <v>0</v>
      </c>
      <c r="J42" s="2">
        <v>0</v>
      </c>
      <c r="K42" s="2">
        <v>0</v>
      </c>
      <c r="L42" s="132">
        <v>0</v>
      </c>
      <c r="M42" s="2">
        <v>309.26000000000022</v>
      </c>
      <c r="N42">
        <v>0</v>
      </c>
      <c r="P42" s="132">
        <v>8.8000000000000005E-3</v>
      </c>
      <c r="Q42" s="132">
        <v>6.0000000000000001E-3</v>
      </c>
      <c r="V42" s="2"/>
      <c r="W42" s="655"/>
      <c r="X42" s="885"/>
      <c r="Y42" s="885"/>
    </row>
    <row r="43" spans="1:33" ht="21.95" customHeight="1" x14ac:dyDescent="0.25">
      <c r="A43" s="50"/>
      <c r="B43" s="51"/>
      <c r="C43" s="51"/>
      <c r="D43"/>
      <c r="E43" s="22" t="s">
        <v>658</v>
      </c>
      <c r="F43" s="2">
        <v>274.10000000000002</v>
      </c>
      <c r="G43" s="2">
        <v>274.10000000000002</v>
      </c>
      <c r="H43">
        <v>0</v>
      </c>
      <c r="I43" s="2">
        <v>0</v>
      </c>
      <c r="J43" s="2">
        <v>0</v>
      </c>
      <c r="K43" s="2">
        <v>1550.08</v>
      </c>
      <c r="L43" s="132">
        <v>0</v>
      </c>
      <c r="M43" s="2">
        <v>1693.1100000000001</v>
      </c>
      <c r="N43">
        <v>0</v>
      </c>
      <c r="O43" t="s">
        <v>1345</v>
      </c>
      <c r="P43" s="132">
        <v>1.8241517694272162E-3</v>
      </c>
      <c r="Q43" s="132">
        <v>1.23E-2</v>
      </c>
      <c r="R43" s="2">
        <v>39.956268221574348</v>
      </c>
      <c r="T43" s="48"/>
      <c r="W43" s="655"/>
      <c r="X43" s="885"/>
      <c r="Y43" s="885"/>
    </row>
    <row r="44" spans="1:33" ht="21.95" customHeight="1" x14ac:dyDescent="0.25">
      <c r="A44" s="50"/>
      <c r="B44" s="50"/>
      <c r="C44" s="51"/>
      <c r="D44"/>
      <c r="E44" s="22" t="s">
        <v>10</v>
      </c>
      <c r="F44" s="2">
        <v>17.52</v>
      </c>
      <c r="G44" s="2">
        <v>17.52</v>
      </c>
      <c r="H44">
        <v>0</v>
      </c>
      <c r="I44" s="2">
        <v>0</v>
      </c>
      <c r="J44" s="2">
        <v>0</v>
      </c>
      <c r="K44" s="2">
        <v>0</v>
      </c>
      <c r="L44" s="132">
        <v>0</v>
      </c>
      <c r="M44" s="2">
        <v>1128.3800000000047</v>
      </c>
      <c r="N44">
        <v>0</v>
      </c>
      <c r="P44" s="132">
        <v>1.2500000000000001E-2</v>
      </c>
      <c r="Q44" s="132">
        <v>-8.0000000000000004E-4</v>
      </c>
      <c r="W44" s="655"/>
      <c r="X44" s="885"/>
      <c r="Y44" s="885"/>
    </row>
    <row r="45" spans="1:33" ht="21.95" customHeight="1" x14ac:dyDescent="0.25">
      <c r="A45" s="50"/>
      <c r="B45" s="51"/>
      <c r="C45" s="51"/>
      <c r="D45"/>
      <c r="E45" s="22" t="s">
        <v>712</v>
      </c>
      <c r="F45" s="2">
        <v>287.45</v>
      </c>
      <c r="G45" s="2">
        <v>287.45</v>
      </c>
      <c r="H45">
        <v>0</v>
      </c>
      <c r="I45" s="2">
        <v>0</v>
      </c>
      <c r="J45" s="2">
        <v>0</v>
      </c>
      <c r="K45" s="2">
        <v>0</v>
      </c>
      <c r="L45" s="132">
        <v>0</v>
      </c>
      <c r="M45" s="2">
        <v>843.18000000000029</v>
      </c>
      <c r="N45">
        <v>0</v>
      </c>
      <c r="P45" s="132">
        <v>2.8E-3</v>
      </c>
      <c r="Q45" s="132">
        <v>1.3899999999999999E-2</v>
      </c>
      <c r="W45" s="655"/>
      <c r="X45" s="885"/>
      <c r="Y45" s="885"/>
      <c r="Z45" s="885"/>
      <c r="AC45"/>
      <c r="AD45"/>
      <c r="AE45"/>
      <c r="AF45"/>
      <c r="AG45"/>
    </row>
    <row r="46" spans="1:33" ht="21.95" customHeight="1" x14ac:dyDescent="0.25">
      <c r="A46" s="50"/>
      <c r="B46" s="50"/>
      <c r="C46" s="51"/>
      <c r="D46"/>
      <c r="E46" s="22" t="s">
        <v>1323</v>
      </c>
      <c r="F46" s="2">
        <v>46.27</v>
      </c>
      <c r="G46" s="2">
        <v>46.27</v>
      </c>
      <c r="H46">
        <v>0</v>
      </c>
      <c r="I46" s="2">
        <v>0</v>
      </c>
      <c r="J46" s="2">
        <v>0</v>
      </c>
      <c r="K46" s="2">
        <v>229.9399999999996</v>
      </c>
      <c r="L46" s="132">
        <v>0</v>
      </c>
      <c r="M46" s="2">
        <v>229.9399999999996</v>
      </c>
      <c r="N46">
        <v>0</v>
      </c>
      <c r="O46" t="s">
        <v>1344</v>
      </c>
      <c r="P46" s="132">
        <v>2.4966500972552409E-2</v>
      </c>
      <c r="Q46" s="132">
        <v>2.4500000000000001E-2</v>
      </c>
      <c r="T46" s="48"/>
      <c r="W46" s="655"/>
      <c r="X46" s="885"/>
      <c r="Y46" s="885"/>
    </row>
    <row r="47" spans="1:33" ht="21.95" customHeight="1" x14ac:dyDescent="0.25">
      <c r="A47" s="50"/>
      <c r="B47" s="51"/>
      <c r="C47" s="51"/>
      <c r="D47"/>
      <c r="E47" s="22" t="s">
        <v>656</v>
      </c>
      <c r="F47" s="2">
        <v>136.59</v>
      </c>
      <c r="G47" s="2">
        <v>136.59</v>
      </c>
      <c r="H47">
        <v>0</v>
      </c>
      <c r="I47" s="2">
        <v>0</v>
      </c>
      <c r="J47" s="2">
        <v>0</v>
      </c>
      <c r="K47" s="2">
        <v>2714.0600000000013</v>
      </c>
      <c r="L47" s="132">
        <v>0</v>
      </c>
      <c r="M47" s="2">
        <v>2714.0600000000013</v>
      </c>
      <c r="N47">
        <v>0</v>
      </c>
      <c r="P47" s="132">
        <v>2.8E-3</v>
      </c>
      <c r="Q47" s="132">
        <v>1.29E-2</v>
      </c>
      <c r="R47" s="2">
        <v>20.417040358744394</v>
      </c>
      <c r="W47" s="655"/>
      <c r="X47" s="885"/>
      <c r="Y47" s="885"/>
    </row>
    <row r="48" spans="1:33" ht="21.95" customHeight="1" x14ac:dyDescent="0.25">
      <c r="A48" s="51"/>
      <c r="B48" s="150"/>
      <c r="C48" s="270"/>
      <c r="D48"/>
      <c r="E48" s="22" t="s">
        <v>710</v>
      </c>
      <c r="F48" s="2">
        <v>1091.74</v>
      </c>
      <c r="G48" s="2">
        <v>1091.74</v>
      </c>
      <c r="H48">
        <v>0</v>
      </c>
      <c r="I48" s="2">
        <v>0</v>
      </c>
      <c r="J48" s="2">
        <v>0</v>
      </c>
      <c r="K48" s="2">
        <v>0</v>
      </c>
      <c r="L48" s="132">
        <v>0</v>
      </c>
      <c r="M48" s="2">
        <v>559.89000000000033</v>
      </c>
      <c r="N48">
        <v>0</v>
      </c>
      <c r="P48" s="132">
        <v>0</v>
      </c>
      <c r="Q48" s="132">
        <v>-8.0000000000000004E-4</v>
      </c>
      <c r="T48" s="48"/>
      <c r="W48" s="655"/>
      <c r="X48" s="885"/>
      <c r="Y48" s="885"/>
      <c r="Z48" s="885"/>
      <c r="AC48"/>
      <c r="AD48"/>
      <c r="AE48" s="2"/>
      <c r="AF48"/>
      <c r="AG48"/>
    </row>
    <row r="49" spans="1:33" ht="21.95" customHeight="1" x14ac:dyDescent="0.25">
      <c r="A49" s="50"/>
      <c r="B49" s="50"/>
      <c r="C49" s="50"/>
      <c r="D49"/>
      <c r="E49" s="22" t="s">
        <v>798</v>
      </c>
      <c r="F49" s="2">
        <v>817.2</v>
      </c>
      <c r="G49" s="2">
        <v>817.2</v>
      </c>
      <c r="H49">
        <v>0</v>
      </c>
      <c r="I49" s="2">
        <v>0</v>
      </c>
      <c r="J49" s="2">
        <v>0</v>
      </c>
      <c r="K49" s="2">
        <v>0</v>
      </c>
      <c r="L49" s="132">
        <v>0</v>
      </c>
      <c r="M49" s="2">
        <v>1264.8599999999997</v>
      </c>
      <c r="N49">
        <v>0</v>
      </c>
      <c r="P49" s="132">
        <v>0</v>
      </c>
      <c r="Q49" s="132">
        <v>1.7899999999999999E-2</v>
      </c>
      <c r="T49" s="48"/>
      <c r="W49" s="655"/>
      <c r="X49" s="885"/>
      <c r="Y49" s="885"/>
      <c r="Z49" s="885"/>
    </row>
    <row r="50" spans="1:33" ht="21.95" customHeight="1" x14ac:dyDescent="0.25">
      <c r="A50" s="51"/>
      <c r="B50" s="51"/>
      <c r="C50" s="51"/>
      <c r="D50"/>
      <c r="E50" s="22" t="s">
        <v>1281</v>
      </c>
      <c r="F50" s="2">
        <v>156</v>
      </c>
      <c r="G50" s="2">
        <v>156</v>
      </c>
      <c r="H50">
        <v>0</v>
      </c>
      <c r="I50" s="2">
        <v>0</v>
      </c>
      <c r="J50" s="2">
        <v>0</v>
      </c>
      <c r="K50" s="2">
        <v>173.36000000000058</v>
      </c>
      <c r="L50" s="132">
        <v>0</v>
      </c>
      <c r="M50" s="2">
        <v>173.36000000000058</v>
      </c>
      <c r="N50">
        <v>0</v>
      </c>
      <c r="O50" t="s">
        <v>1343</v>
      </c>
      <c r="P50" s="132">
        <v>0</v>
      </c>
      <c r="Q50" s="132">
        <v>4.1999999999999997E-3</v>
      </c>
      <c r="T50" s="48"/>
      <c r="W50" s="655"/>
      <c r="X50" s="885"/>
      <c r="Y50" s="885"/>
      <c r="Z50" s="885"/>
    </row>
    <row r="51" spans="1:33" ht="21.95" customHeight="1" x14ac:dyDescent="0.25">
      <c r="A51" s="51"/>
      <c r="B51" s="51"/>
      <c r="C51" s="51"/>
      <c r="D51"/>
      <c r="E51" s="22" t="s">
        <v>1280</v>
      </c>
      <c r="F51" s="2">
        <v>28.88</v>
      </c>
      <c r="G51" s="2">
        <v>28.88</v>
      </c>
      <c r="H51">
        <v>0</v>
      </c>
      <c r="I51" s="2">
        <v>0</v>
      </c>
      <c r="J51" s="2">
        <v>0</v>
      </c>
      <c r="K51" s="2">
        <v>863.92000000000007</v>
      </c>
      <c r="L51" s="132">
        <v>0</v>
      </c>
      <c r="M51" s="2">
        <v>863.92000000000007</v>
      </c>
      <c r="N51">
        <v>0</v>
      </c>
      <c r="P51" s="132">
        <v>0</v>
      </c>
      <c r="Q51" s="132">
        <v>-5.1000000000000004E-3</v>
      </c>
      <c r="W51" s="655"/>
      <c r="X51" s="885"/>
      <c r="Y51" s="885"/>
    </row>
    <row r="52" spans="1:33" ht="21.95" customHeight="1" x14ac:dyDescent="0.25">
      <c r="A52" s="50"/>
      <c r="B52" s="50"/>
      <c r="C52" s="51"/>
      <c r="D52"/>
      <c r="E52" s="22" t="s">
        <v>1309</v>
      </c>
      <c r="F52" s="2">
        <v>31.02</v>
      </c>
      <c r="G52" s="2">
        <v>31.02</v>
      </c>
      <c r="H52">
        <v>0</v>
      </c>
      <c r="I52" s="2">
        <v>0</v>
      </c>
      <c r="J52" s="2">
        <v>0</v>
      </c>
      <c r="K52" s="2">
        <v>593.93000000000029</v>
      </c>
      <c r="L52" s="132">
        <v>0</v>
      </c>
      <c r="M52" s="2">
        <v>593.93000000000029</v>
      </c>
      <c r="N52">
        <v>0</v>
      </c>
      <c r="O52" t="s">
        <v>1349</v>
      </c>
      <c r="P52" s="132">
        <v>0</v>
      </c>
      <c r="Q52" s="132">
        <v>-4.4000000000000003E-3</v>
      </c>
      <c r="R52" s="2">
        <v>7.0499999999999989</v>
      </c>
      <c r="W52" s="655"/>
      <c r="X52" s="885"/>
      <c r="Y52" s="885"/>
      <c r="AC52"/>
      <c r="AD52"/>
      <c r="AE52"/>
      <c r="AF52"/>
      <c r="AG52"/>
    </row>
    <row r="53" spans="1:33" ht="21.95" customHeight="1" x14ac:dyDescent="0.25">
      <c r="A53" s="51"/>
      <c r="B53" s="50"/>
      <c r="C53" s="51"/>
      <c r="D53"/>
      <c r="E53" s="22" t="s">
        <v>1315</v>
      </c>
      <c r="F53" s="2">
        <v>75.92</v>
      </c>
      <c r="G53" s="2">
        <v>75.92</v>
      </c>
      <c r="H53">
        <v>0</v>
      </c>
      <c r="I53" s="2">
        <v>0</v>
      </c>
      <c r="J53" s="2">
        <v>0</v>
      </c>
      <c r="K53" s="2">
        <v>117.11999999999898</v>
      </c>
      <c r="L53" s="132">
        <v>0</v>
      </c>
      <c r="M53" s="2">
        <v>117.11999999999898</v>
      </c>
      <c r="N53">
        <v>0</v>
      </c>
      <c r="O53" t="s">
        <v>1350</v>
      </c>
      <c r="P53" s="132">
        <v>1.1591148577449946E-2</v>
      </c>
      <c r="Q53" s="132">
        <v>8.6E-3</v>
      </c>
      <c r="R53" s="2">
        <v>17.254545454545454</v>
      </c>
      <c r="S53" s="29">
        <v>43436</v>
      </c>
      <c r="W53" s="655"/>
      <c r="X53" s="885"/>
      <c r="Y53" s="885"/>
    </row>
    <row r="54" spans="1:33" ht="21.95" customHeight="1" x14ac:dyDescent="0.25">
      <c r="A54" s="50"/>
      <c r="B54" s="50"/>
      <c r="C54" s="51"/>
      <c r="D54"/>
      <c r="E54" s="22" t="s">
        <v>1329</v>
      </c>
      <c r="F54" s="2">
        <v>44.93</v>
      </c>
      <c r="G54" s="2">
        <v>44.93</v>
      </c>
      <c r="H54">
        <v>0</v>
      </c>
      <c r="I54" s="2">
        <v>0</v>
      </c>
      <c r="J54" s="2">
        <v>0</v>
      </c>
      <c r="K54" s="2">
        <v>-0.63999999999987267</v>
      </c>
      <c r="L54" s="132">
        <v>0</v>
      </c>
      <c r="M54" s="2">
        <v>-0.63999999999987267</v>
      </c>
      <c r="N54">
        <v>0</v>
      </c>
      <c r="P54" s="132">
        <v>1.958602270198086E-2</v>
      </c>
      <c r="Q54" s="132">
        <v>1.2699999999999999E-2</v>
      </c>
      <c r="R54" s="2">
        <v>10.211363636363636</v>
      </c>
      <c r="W54" s="655"/>
      <c r="X54" s="885"/>
      <c r="Y54" s="885"/>
    </row>
    <row r="55" spans="1:33" ht="21.95" customHeight="1" x14ac:dyDescent="0.25">
      <c r="A55" s="50"/>
      <c r="B55" s="50"/>
      <c r="C55" s="51"/>
      <c r="D55"/>
      <c r="E55" s="22" t="s">
        <v>1314</v>
      </c>
      <c r="F55" s="2">
        <v>22.54</v>
      </c>
      <c r="G55" s="2">
        <v>22.54</v>
      </c>
      <c r="H55">
        <v>0</v>
      </c>
      <c r="I55" s="2">
        <v>0</v>
      </c>
      <c r="J55" s="2">
        <v>0</v>
      </c>
      <c r="K55" s="2">
        <v>718.7599999999984</v>
      </c>
      <c r="L55" s="132">
        <v>0</v>
      </c>
      <c r="M55" s="2">
        <v>718.7599999999984</v>
      </c>
      <c r="N55">
        <v>0</v>
      </c>
      <c r="O55" t="s">
        <v>1355</v>
      </c>
      <c r="P55" s="132">
        <v>1.419698314108252E-2</v>
      </c>
      <c r="Q55" s="132">
        <v>-8.8999999999999999E-3</v>
      </c>
      <c r="W55" s="655"/>
      <c r="X55" s="885"/>
      <c r="Y55" s="885"/>
    </row>
    <row r="56" spans="1:33" ht="21.95" customHeight="1" x14ac:dyDescent="0.25">
      <c r="A56" s="50"/>
      <c r="B56" s="50"/>
      <c r="C56" s="51"/>
      <c r="D56"/>
      <c r="E56" s="22" t="s">
        <v>1327</v>
      </c>
      <c r="F56" s="2">
        <v>13.47</v>
      </c>
      <c r="G56" s="2">
        <v>13.47</v>
      </c>
      <c r="H56">
        <v>0</v>
      </c>
      <c r="I56" s="2">
        <v>0</v>
      </c>
      <c r="J56" s="2">
        <v>0</v>
      </c>
      <c r="K56" s="2">
        <v>450.96000000000004</v>
      </c>
      <c r="L56" s="132">
        <v>0</v>
      </c>
      <c r="M56" s="2">
        <v>450.96000000000004</v>
      </c>
      <c r="N56">
        <v>0</v>
      </c>
      <c r="O56" t="s">
        <v>1373</v>
      </c>
      <c r="P56" s="132">
        <v>8.5760950259836669E-2</v>
      </c>
      <c r="Q56" s="132">
        <v>3.7900000000000003E-2</v>
      </c>
      <c r="W56" s="655"/>
      <c r="X56" s="885"/>
      <c r="Y56" s="885"/>
      <c r="AC56"/>
      <c r="AD56"/>
      <c r="AE56"/>
      <c r="AF56"/>
      <c r="AG56"/>
    </row>
    <row r="57" spans="1:33" ht="21.95" customHeight="1" x14ac:dyDescent="0.25">
      <c r="A57" s="51"/>
      <c r="B57" s="51"/>
      <c r="C57" s="51"/>
      <c r="D57"/>
      <c r="E57" s="22" t="s">
        <v>938</v>
      </c>
      <c r="F57" s="2">
        <v>52.33</v>
      </c>
      <c r="G57" s="2">
        <v>52.33</v>
      </c>
      <c r="H57">
        <v>0</v>
      </c>
      <c r="I57" s="2">
        <v>0</v>
      </c>
      <c r="J57" s="2">
        <v>0</v>
      </c>
      <c r="K57" s="2">
        <v>86.249999999996362</v>
      </c>
      <c r="L57" s="132">
        <v>0</v>
      </c>
      <c r="M57" s="2">
        <v>86.249999999996362</v>
      </c>
      <c r="N57">
        <v>0</v>
      </c>
      <c r="O57" t="s">
        <v>1357</v>
      </c>
      <c r="P57" s="132">
        <v>6.688324097076247E-3</v>
      </c>
      <c r="Q57" s="132">
        <v>0</v>
      </c>
      <c r="R57" s="2">
        <v>25.219277108433733</v>
      </c>
      <c r="S57" s="29">
        <v>43425</v>
      </c>
      <c r="T57" s="48"/>
      <c r="W57" s="655"/>
      <c r="X57" s="885"/>
      <c r="Y57" s="885"/>
    </row>
    <row r="58" spans="1:33" ht="21.95" customHeight="1" x14ac:dyDescent="0.25">
      <c r="A58" s="51"/>
      <c r="B58" s="50"/>
      <c r="C58" s="51"/>
      <c r="D58"/>
      <c r="E58" s="22" t="s">
        <v>1366</v>
      </c>
      <c r="F58" s="2">
        <v>46.66</v>
      </c>
      <c r="G58" s="2">
        <v>46.66</v>
      </c>
      <c r="H58">
        <v>0</v>
      </c>
      <c r="I58" s="2">
        <v>0</v>
      </c>
      <c r="J58" s="2">
        <v>0</v>
      </c>
      <c r="K58" s="2">
        <v>469.9399999999996</v>
      </c>
      <c r="L58" s="132">
        <v>0</v>
      </c>
      <c r="M58" s="2">
        <v>469.9399999999996</v>
      </c>
      <c r="N58">
        <v>0</v>
      </c>
      <c r="P58" s="132">
        <v>7.286755250750108E-3</v>
      </c>
      <c r="Q58" s="132">
        <v>-8.6999999999999994E-3</v>
      </c>
      <c r="T58" s="48"/>
      <c r="W58" s="655"/>
      <c r="X58" s="885"/>
      <c r="Y58" s="885"/>
    </row>
    <row r="59" spans="1:33" ht="21.95" customHeight="1" x14ac:dyDescent="0.25">
      <c r="A59" s="50"/>
      <c r="B59" s="50"/>
      <c r="C59" s="51"/>
      <c r="D59"/>
      <c r="E59" s="22" t="s">
        <v>1295</v>
      </c>
      <c r="F59" s="2">
        <v>87.12</v>
      </c>
      <c r="G59" s="2">
        <v>87.12</v>
      </c>
      <c r="H59">
        <v>0</v>
      </c>
      <c r="I59" s="2">
        <v>0</v>
      </c>
      <c r="J59" s="2">
        <v>0</v>
      </c>
      <c r="K59" s="2">
        <v>74.930000000000291</v>
      </c>
      <c r="L59" s="132">
        <v>0</v>
      </c>
      <c r="M59" s="2">
        <v>74.930000000000291</v>
      </c>
      <c r="N59">
        <v>0</v>
      </c>
      <c r="O59" t="s">
        <v>1354</v>
      </c>
      <c r="P59" s="132">
        <v>2.0661157024793389E-2</v>
      </c>
      <c r="Q59" s="132">
        <v>-6.9999999999999999E-4</v>
      </c>
      <c r="W59" s="655"/>
      <c r="X59" s="885"/>
      <c r="Y59" s="885"/>
    </row>
    <row r="60" spans="1:33" ht="21.95" customHeight="1" x14ac:dyDescent="0.25">
      <c r="A60" s="50"/>
      <c r="B60" s="50"/>
      <c r="C60" s="50"/>
      <c r="D60"/>
      <c r="E60" s="22" t="s">
        <v>1321</v>
      </c>
      <c r="F60" s="2">
        <v>124.61</v>
      </c>
      <c r="G60" s="2">
        <v>124.61</v>
      </c>
      <c r="H60">
        <v>0</v>
      </c>
      <c r="I60" s="2">
        <v>0</v>
      </c>
      <c r="J60" s="2">
        <v>0</v>
      </c>
      <c r="K60" s="2">
        <v>94.199999999999818</v>
      </c>
      <c r="L60" s="132">
        <v>0</v>
      </c>
      <c r="M60" s="2">
        <v>94.199999999999818</v>
      </c>
      <c r="N60">
        <v>0</v>
      </c>
      <c r="O60" t="s">
        <v>1339</v>
      </c>
      <c r="P60" s="132">
        <v>7.0620335446593373E-3</v>
      </c>
      <c r="Q60" s="132">
        <v>3.9100000000000003E-2</v>
      </c>
      <c r="R60" s="2">
        <v>28.320454545454542</v>
      </c>
      <c r="T60" s="48"/>
      <c r="W60" s="655"/>
      <c r="X60" s="885"/>
      <c r="Y60" s="885"/>
      <c r="AC60"/>
      <c r="AD60"/>
      <c r="AE60"/>
      <c r="AF60"/>
      <c r="AG60"/>
    </row>
    <row r="61" spans="1:33" ht="21.95" customHeight="1" x14ac:dyDescent="0.25">
      <c r="A61" s="50"/>
      <c r="B61" s="51"/>
      <c r="C61" s="51"/>
      <c r="D61"/>
      <c r="E61" s="22" t="s">
        <v>46</v>
      </c>
      <c r="F61" s="2">
        <v>12.44</v>
      </c>
      <c r="G61" s="2">
        <v>12.44</v>
      </c>
      <c r="H61">
        <v>0</v>
      </c>
      <c r="I61" s="2">
        <v>0</v>
      </c>
      <c r="J61" s="2">
        <v>0</v>
      </c>
      <c r="K61" s="2">
        <v>470.39999999999964</v>
      </c>
      <c r="L61" s="132">
        <v>0</v>
      </c>
      <c r="M61" s="2">
        <v>470.39999999999964</v>
      </c>
      <c r="N61">
        <v>0</v>
      </c>
      <c r="O61" t="s">
        <v>1372</v>
      </c>
      <c r="P61" s="132">
        <v>2.0096463022508039E-2</v>
      </c>
      <c r="Q61" s="132">
        <v>4.7E-2</v>
      </c>
      <c r="R61" s="2">
        <v>9.2148148148148135</v>
      </c>
      <c r="S61" s="29">
        <v>43461</v>
      </c>
      <c r="T61" s="48"/>
      <c r="W61" s="655"/>
      <c r="X61" s="885"/>
      <c r="Y61" s="885"/>
    </row>
    <row r="62" spans="1:33" ht="21.95" customHeight="1" x14ac:dyDescent="0.25">
      <c r="A62" s="50"/>
      <c r="B62" s="50"/>
      <c r="C62" s="51"/>
      <c r="D62"/>
      <c r="E62" s="22" t="s">
        <v>1016</v>
      </c>
      <c r="F62" s="2">
        <v>60.21</v>
      </c>
      <c r="G62" s="2">
        <v>60.21</v>
      </c>
      <c r="H62">
        <v>0</v>
      </c>
      <c r="I62" s="2">
        <v>0</v>
      </c>
      <c r="J62" s="2">
        <v>0</v>
      </c>
      <c r="K62" s="2">
        <v>458.44000000000051</v>
      </c>
      <c r="L62" s="132">
        <v>0</v>
      </c>
      <c r="M62" s="2">
        <v>458.44000000000051</v>
      </c>
      <c r="N62">
        <v>0</v>
      </c>
      <c r="P62" s="132">
        <v>2.4912805181863479E-2</v>
      </c>
      <c r="Q62" s="132">
        <v>4.1999999999999997E-3</v>
      </c>
      <c r="W62" s="655"/>
      <c r="X62" s="885"/>
      <c r="Y62" s="885"/>
    </row>
    <row r="63" spans="1:33" ht="21.95" customHeight="1" x14ac:dyDescent="0.25">
      <c r="A63" s="50"/>
      <c r="B63" s="50"/>
      <c r="C63" s="51"/>
      <c r="D63"/>
      <c r="E63" s="22" t="s">
        <v>194</v>
      </c>
      <c r="F63" s="2">
        <v>8.9600000000000009</v>
      </c>
      <c r="G63" s="2">
        <v>8.9600000000000009</v>
      </c>
      <c r="H63">
        <v>0</v>
      </c>
      <c r="I63" s="2">
        <v>0</v>
      </c>
      <c r="J63" s="2">
        <v>0</v>
      </c>
      <c r="K63" s="2">
        <v>0</v>
      </c>
      <c r="L63" s="132">
        <v>0</v>
      </c>
      <c r="M63" s="2">
        <v>495.20999999999913</v>
      </c>
      <c r="N63">
        <v>0</v>
      </c>
      <c r="P63" s="132">
        <v>5.1499999999999997E-2</v>
      </c>
      <c r="Q63" s="132">
        <v>-2.0500000000000001E-2</v>
      </c>
      <c r="T63" s="48"/>
      <c r="W63" s="655"/>
      <c r="X63" s="885"/>
      <c r="Y63" s="885"/>
    </row>
    <row r="64" spans="1:33" ht="21.95" customHeight="1" x14ac:dyDescent="0.25">
      <c r="A64" s="50"/>
      <c r="B64" s="50"/>
      <c r="C64" s="51"/>
      <c r="D64"/>
      <c r="E64" s="22" t="s">
        <v>264</v>
      </c>
      <c r="F64" s="2">
        <v>131.36000000000001</v>
      </c>
      <c r="G64" s="2">
        <v>131.36000000000001</v>
      </c>
      <c r="H64">
        <v>0</v>
      </c>
      <c r="I64" s="2">
        <v>0</v>
      </c>
      <c r="J64" s="2">
        <v>0</v>
      </c>
      <c r="K64" s="2">
        <v>765.82999999999993</v>
      </c>
      <c r="L64" s="132">
        <v>0</v>
      </c>
      <c r="M64" s="2">
        <v>920.60999999999967</v>
      </c>
      <c r="N64">
        <v>0</v>
      </c>
      <c r="P64" s="132">
        <v>2.5700000000000001E-2</v>
      </c>
      <c r="Q64" s="132">
        <v>1.49E-2</v>
      </c>
      <c r="R64" s="2">
        <v>16.177339901477836</v>
      </c>
      <c r="W64" s="655"/>
      <c r="X64" s="885"/>
      <c r="Y64" s="885"/>
    </row>
    <row r="65" spans="1:33" ht="21.95" customHeight="1" x14ac:dyDescent="0.25">
      <c r="A65" s="50"/>
      <c r="B65" s="50"/>
      <c r="C65" s="51"/>
      <c r="D65"/>
      <c r="E65" s="22" t="s">
        <v>932</v>
      </c>
      <c r="F65" s="2">
        <v>43.18</v>
      </c>
      <c r="G65" s="2">
        <v>43.18</v>
      </c>
      <c r="H65">
        <v>0</v>
      </c>
      <c r="I65" s="2">
        <v>0</v>
      </c>
      <c r="J65" s="2">
        <v>0</v>
      </c>
      <c r="K65" s="2">
        <v>1966.5599999999977</v>
      </c>
      <c r="L65" s="132">
        <v>0</v>
      </c>
      <c r="M65" s="2">
        <v>1966.5599999999977</v>
      </c>
      <c r="N65">
        <v>0</v>
      </c>
      <c r="O65" t="s">
        <v>1361</v>
      </c>
      <c r="P65" s="132">
        <v>1.7600741083835109E-2</v>
      </c>
      <c r="Q65" s="132">
        <v>1.11E-2</v>
      </c>
      <c r="R65" s="2">
        <v>17.271999999999998</v>
      </c>
      <c r="S65" s="29">
        <v>43366</v>
      </c>
      <c r="W65" s="655"/>
      <c r="X65" s="885"/>
      <c r="Y65" s="885"/>
    </row>
    <row r="66" spans="1:33" ht="21.95" customHeight="1" x14ac:dyDescent="0.25">
      <c r="A66" s="50"/>
      <c r="B66" s="50"/>
      <c r="C66" s="51"/>
      <c r="D66"/>
      <c r="E66" s="22" t="s">
        <v>933</v>
      </c>
      <c r="F66" s="2">
        <v>41.05</v>
      </c>
      <c r="G66" s="2">
        <v>41.05</v>
      </c>
      <c r="H66">
        <v>0</v>
      </c>
      <c r="I66" s="2">
        <v>0</v>
      </c>
      <c r="J66" s="2">
        <v>0</v>
      </c>
      <c r="K66" s="2">
        <v>500.88000000000011</v>
      </c>
      <c r="L66" s="132">
        <v>0</v>
      </c>
      <c r="M66" s="2">
        <v>500.88000000000011</v>
      </c>
      <c r="N66">
        <v>0</v>
      </c>
      <c r="P66" s="132">
        <v>1.5590742996345922E-2</v>
      </c>
      <c r="Q66" s="132">
        <v>6.7000000000000002E-3</v>
      </c>
      <c r="R66" s="2">
        <v>5.5623306233062326</v>
      </c>
      <c r="W66" s="655"/>
      <c r="X66" s="885"/>
      <c r="Y66" s="885"/>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5"/>
      <c r="Y67" s="885"/>
      <c r="AC67"/>
      <c r="AD67"/>
      <c r="AE67"/>
      <c r="AF67"/>
      <c r="AG67"/>
    </row>
    <row r="68" spans="1:33" ht="21.95" customHeight="1" x14ac:dyDescent="0.25">
      <c r="A68" s="50"/>
      <c r="B68" s="50"/>
      <c r="C68" s="51"/>
      <c r="D68"/>
      <c r="E68" s="22" t="s">
        <v>892</v>
      </c>
      <c r="F68" s="2">
        <v>258.88</v>
      </c>
      <c r="G68" s="2">
        <v>258.88</v>
      </c>
      <c r="H68">
        <v>0</v>
      </c>
      <c r="I68" s="2">
        <v>0</v>
      </c>
      <c r="J68" s="2">
        <v>0</v>
      </c>
      <c r="K68" s="2">
        <v>423.00000000000364</v>
      </c>
      <c r="L68" s="132">
        <v>0</v>
      </c>
      <c r="M68" s="2">
        <v>423.00000000000364</v>
      </c>
      <c r="N68">
        <v>0</v>
      </c>
      <c r="P68" s="132">
        <v>1.9900000000000001E-2</v>
      </c>
      <c r="Q68" s="132">
        <v>1.18E-2</v>
      </c>
      <c r="R68" s="2">
        <v>16.34</v>
      </c>
      <c r="T68" s="48"/>
      <c r="W68" s="655"/>
      <c r="X68" s="885"/>
      <c r="Y68" s="885"/>
    </row>
    <row r="69" spans="1:33" ht="21.95" customHeight="1" x14ac:dyDescent="0.25">
      <c r="A69" s="50"/>
      <c r="B69" s="50"/>
      <c r="C69" s="51"/>
      <c r="D69"/>
      <c r="E69" s="22" t="s">
        <v>300</v>
      </c>
      <c r="F69" s="2">
        <v>219.34</v>
      </c>
      <c r="G69" s="2">
        <v>219.34</v>
      </c>
      <c r="H69">
        <v>0</v>
      </c>
      <c r="I69" s="2">
        <v>0</v>
      </c>
      <c r="J69" s="2">
        <v>0</v>
      </c>
      <c r="K69" s="2">
        <v>0</v>
      </c>
      <c r="L69" s="132">
        <v>0</v>
      </c>
      <c r="M69" s="2">
        <v>720.56000000000131</v>
      </c>
      <c r="N69">
        <v>0</v>
      </c>
      <c r="P69" s="132">
        <v>0</v>
      </c>
      <c r="Q69" s="132">
        <v>1.83E-2</v>
      </c>
      <c r="T69" s="48"/>
      <c r="W69" s="655"/>
      <c r="X69" s="885"/>
      <c r="Y69" s="885"/>
    </row>
    <row r="70" spans="1:33" ht="21.95" customHeight="1" x14ac:dyDescent="0.25">
      <c r="A70" s="50"/>
      <c r="B70" s="50"/>
      <c r="C70" s="51"/>
      <c r="D70"/>
      <c r="E70" s="22" t="s">
        <v>668</v>
      </c>
      <c r="F70" s="2">
        <v>51.39</v>
      </c>
      <c r="G70" s="2">
        <v>51.39</v>
      </c>
      <c r="H70">
        <v>0</v>
      </c>
      <c r="I70" s="2">
        <v>0</v>
      </c>
      <c r="J70" s="2">
        <v>0</v>
      </c>
      <c r="K70" s="2">
        <v>0</v>
      </c>
      <c r="L70" s="132">
        <v>0</v>
      </c>
      <c r="M70" s="2">
        <v>329.55999999999949</v>
      </c>
      <c r="N70">
        <v>0</v>
      </c>
      <c r="P70" s="132">
        <v>1.78E-2</v>
      </c>
      <c r="Q70" s="132">
        <v>2.1499999999999998E-2</v>
      </c>
      <c r="W70" s="655"/>
      <c r="X70" s="885"/>
      <c r="Y70" s="885"/>
    </row>
    <row r="71" spans="1:33" ht="21.95" customHeight="1" x14ac:dyDescent="0.25">
      <c r="A71" s="50"/>
      <c r="B71" s="51"/>
      <c r="C71" s="51"/>
      <c r="D71"/>
      <c r="E71" s="22" t="s">
        <v>711</v>
      </c>
      <c r="F71" s="2">
        <v>50.48</v>
      </c>
      <c r="G71" s="2">
        <v>50.48</v>
      </c>
      <c r="H71">
        <v>0</v>
      </c>
      <c r="I71" s="2">
        <v>0</v>
      </c>
      <c r="J71" s="2">
        <v>0</v>
      </c>
      <c r="K71" s="2">
        <v>2113.4099999999889</v>
      </c>
      <c r="L71" s="132">
        <v>0</v>
      </c>
      <c r="M71" s="2">
        <v>2113.4099999999889</v>
      </c>
      <c r="N71">
        <v>0</v>
      </c>
      <c r="P71" s="132">
        <v>3.1695721077654518E-2</v>
      </c>
      <c r="Q71" s="132">
        <v>4.1000000000000003E-3</v>
      </c>
      <c r="R71" s="2">
        <v>8.4485355648535556</v>
      </c>
      <c r="S71" s="29">
        <v>43317</v>
      </c>
      <c r="T71" s="48"/>
      <c r="W71" s="655"/>
      <c r="X71" s="885"/>
      <c r="Y71" s="885"/>
      <c r="Z71" s="885"/>
    </row>
    <row r="72" spans="1:33" ht="21.95" customHeight="1" x14ac:dyDescent="0.25">
      <c r="A72" s="50"/>
      <c r="B72" s="51"/>
      <c r="C72" s="51"/>
      <c r="D72"/>
      <c r="E72" s="22" t="s">
        <v>920</v>
      </c>
      <c r="F72" s="2">
        <v>38.799999999999997</v>
      </c>
      <c r="G72" s="2">
        <v>38.799999999999997</v>
      </c>
      <c r="H72">
        <v>0</v>
      </c>
      <c r="I72" s="2">
        <v>0</v>
      </c>
      <c r="J72" s="2">
        <v>0</v>
      </c>
      <c r="K72" s="2">
        <v>2227.6699999999946</v>
      </c>
      <c r="L72" s="132">
        <v>0</v>
      </c>
      <c r="M72" s="2">
        <v>2227.6699999999946</v>
      </c>
      <c r="N72">
        <v>0</v>
      </c>
      <c r="O72" t="s">
        <v>1251</v>
      </c>
      <c r="P72" s="132">
        <v>3.5567010309278349E-2</v>
      </c>
      <c r="Q72" s="132">
        <v>1.7600000000000001E-2</v>
      </c>
      <c r="R72" s="2">
        <v>8.8181818181818166</v>
      </c>
      <c r="S72" s="29">
        <v>43314</v>
      </c>
      <c r="W72" s="655"/>
      <c r="X72" s="885"/>
      <c r="Y72" s="885"/>
      <c r="Z72" s="885"/>
    </row>
    <row r="73" spans="1:33" ht="21.95" customHeight="1" x14ac:dyDescent="0.25">
      <c r="A73" s="50"/>
      <c r="B73" s="51"/>
      <c r="C73" s="51"/>
      <c r="D73"/>
      <c r="E73" s="22" t="s">
        <v>55</v>
      </c>
      <c r="F73" s="2">
        <v>63.14</v>
      </c>
      <c r="G73" s="2">
        <v>63.14</v>
      </c>
      <c r="H73">
        <v>0</v>
      </c>
      <c r="I73" s="2">
        <v>0</v>
      </c>
      <c r="J73" s="2">
        <v>0</v>
      </c>
      <c r="K73" s="2">
        <v>113.94999999999982</v>
      </c>
      <c r="L73" s="132">
        <v>0</v>
      </c>
      <c r="M73" s="2">
        <v>924.07999999998992</v>
      </c>
      <c r="N73">
        <v>0</v>
      </c>
      <c r="O73" t="s">
        <v>1169</v>
      </c>
      <c r="P73" s="132">
        <v>3.2942667089008552E-2</v>
      </c>
      <c r="Q73" s="132">
        <v>1.0800000000000001E-2</v>
      </c>
      <c r="R73" s="2">
        <v>9.7739938080495357</v>
      </c>
      <c r="T73" s="48"/>
      <c r="W73" s="655"/>
      <c r="X73" s="885"/>
      <c r="Y73" s="885"/>
    </row>
    <row r="74" spans="1:33" ht="21.95" customHeight="1" x14ac:dyDescent="0.25">
      <c r="A74" s="50"/>
      <c r="B74" s="50"/>
      <c r="C74" s="51"/>
      <c r="D74"/>
      <c r="E74" s="22" t="s">
        <v>824</v>
      </c>
      <c r="F74" s="2">
        <v>114.37</v>
      </c>
      <c r="G74" s="2">
        <v>114.37</v>
      </c>
      <c r="H74">
        <v>0</v>
      </c>
      <c r="I74" s="2">
        <v>0</v>
      </c>
      <c r="J74" s="2">
        <v>0</v>
      </c>
      <c r="K74" s="2">
        <v>1468.9799999999996</v>
      </c>
      <c r="L74" s="132">
        <v>0</v>
      </c>
      <c r="M74" s="2">
        <v>1468.9799999999996</v>
      </c>
      <c r="N74">
        <v>0</v>
      </c>
      <c r="O74" t="s">
        <v>1370</v>
      </c>
      <c r="P74" s="132">
        <v>1.9935297717933023E-2</v>
      </c>
      <c r="Q74" s="132">
        <v>2.5100000000000001E-2</v>
      </c>
      <c r="R74" s="2">
        <v>24.02731092436975</v>
      </c>
      <c r="W74" s="655"/>
      <c r="X74" s="885"/>
      <c r="Y74" s="885"/>
      <c r="Z74" s="885"/>
    </row>
    <row r="75" spans="1:33" ht="21.95" customHeight="1" x14ac:dyDescent="0.25">
      <c r="A75" s="50"/>
      <c r="B75" s="51"/>
      <c r="C75" s="51"/>
      <c r="D75"/>
      <c r="E75" s="22" t="s">
        <v>193</v>
      </c>
      <c r="F75" s="2">
        <v>22.66</v>
      </c>
      <c r="G75" s="2">
        <v>22.66</v>
      </c>
      <c r="H75">
        <v>0</v>
      </c>
      <c r="I75" s="2">
        <v>0</v>
      </c>
      <c r="J75" s="2">
        <v>0</v>
      </c>
      <c r="K75" s="2">
        <v>0</v>
      </c>
      <c r="L75" s="132">
        <v>0</v>
      </c>
      <c r="M75" s="2">
        <v>7328.5800000000963</v>
      </c>
      <c r="N75">
        <v>0</v>
      </c>
      <c r="P75" s="132">
        <v>2.4713150926743161E-2</v>
      </c>
      <c r="Q75" s="132">
        <v>7.2700000000000001E-2</v>
      </c>
      <c r="R75" s="2">
        <v>10.920481927710842</v>
      </c>
      <c r="S75" s="29">
        <v>43358</v>
      </c>
      <c r="W75" s="655"/>
      <c r="X75" s="885"/>
      <c r="Y75" s="885"/>
    </row>
    <row r="76" spans="1:33" ht="21.95" customHeight="1" x14ac:dyDescent="0.25">
      <c r="A76" s="50"/>
      <c r="B76" s="50"/>
      <c r="C76" s="51"/>
      <c r="D76"/>
      <c r="E76" s="22" t="s">
        <v>919</v>
      </c>
      <c r="F76" s="2">
        <v>254.84</v>
      </c>
      <c r="G76" s="2">
        <v>254.84</v>
      </c>
      <c r="H76">
        <v>0</v>
      </c>
      <c r="I76" s="2">
        <v>0</v>
      </c>
      <c r="J76" s="2">
        <v>0</v>
      </c>
      <c r="K76" s="2">
        <v>725.41999999999462</v>
      </c>
      <c r="L76" s="132">
        <v>0</v>
      </c>
      <c r="M76" s="2">
        <v>725.41999999999462</v>
      </c>
      <c r="N76">
        <v>0</v>
      </c>
      <c r="O76" t="s">
        <v>1369</v>
      </c>
      <c r="P76" s="132">
        <v>7.5341390676502903E-3</v>
      </c>
      <c r="Q76" s="132">
        <v>1.12E-2</v>
      </c>
      <c r="R76" s="2">
        <v>29.563805104408356</v>
      </c>
      <c r="S76" s="29">
        <v>43426</v>
      </c>
      <c r="T76" s="48"/>
      <c r="W76" s="655"/>
      <c r="X76" s="885"/>
      <c r="Y76" s="885"/>
    </row>
    <row r="77" spans="1:33" ht="21.95" customHeight="1" x14ac:dyDescent="0.25">
      <c r="A77" s="150"/>
      <c r="B77" s="50"/>
      <c r="C77" s="51"/>
      <c r="D77"/>
      <c r="E77" s="22" t="s">
        <v>897</v>
      </c>
      <c r="F77" s="2">
        <v>91.67</v>
      </c>
      <c r="G77" s="2">
        <v>91.67</v>
      </c>
      <c r="H77">
        <v>0</v>
      </c>
      <c r="I77" s="2">
        <v>0</v>
      </c>
      <c r="J77" s="2">
        <v>0</v>
      </c>
      <c r="K77" s="2">
        <v>870.23999999999796</v>
      </c>
      <c r="L77" s="132">
        <v>0</v>
      </c>
      <c r="M77" s="2">
        <v>870.23999999999796</v>
      </c>
      <c r="N77">
        <v>0</v>
      </c>
      <c r="P77" s="132">
        <v>1.0472346460128722E-2</v>
      </c>
      <c r="Q77" s="132">
        <v>1.18E-2</v>
      </c>
      <c r="R77" s="2">
        <v>25.822535211267606</v>
      </c>
      <c r="W77" s="655"/>
      <c r="X77" s="885"/>
      <c r="Y77" s="885"/>
    </row>
    <row r="78" spans="1:33" ht="21.95" customHeight="1" x14ac:dyDescent="0.25">
      <c r="A78" s="50"/>
      <c r="B78" s="51"/>
      <c r="C78" s="51"/>
      <c r="D78"/>
      <c r="E78" s="22" t="s">
        <v>192</v>
      </c>
      <c r="F78" s="2">
        <v>80.28</v>
      </c>
      <c r="G78" s="2">
        <v>80.28</v>
      </c>
      <c r="H78">
        <v>0</v>
      </c>
      <c r="I78" s="2">
        <v>0</v>
      </c>
      <c r="J78" s="2">
        <v>0</v>
      </c>
      <c r="K78" s="2">
        <v>0</v>
      </c>
      <c r="L78" s="132">
        <v>0</v>
      </c>
      <c r="M78" s="2">
        <v>785.90999999999985</v>
      </c>
      <c r="N78">
        <v>0</v>
      </c>
      <c r="P78" s="132">
        <v>1.29E-2</v>
      </c>
      <c r="Q78" s="132">
        <v>1.12E-2</v>
      </c>
      <c r="T78" s="48"/>
      <c r="W78" s="655"/>
      <c r="X78" s="885"/>
      <c r="Y78" s="885"/>
    </row>
    <row r="79" spans="1:33" ht="21.95" customHeight="1" x14ac:dyDescent="0.25">
      <c r="A79" s="50"/>
      <c r="B79" s="50"/>
      <c r="C79" s="50"/>
      <c r="D79"/>
      <c r="E79" s="22" t="s">
        <v>22</v>
      </c>
      <c r="F79" s="2">
        <v>59.82</v>
      </c>
      <c r="G79" s="2">
        <v>59.82</v>
      </c>
      <c r="H79">
        <v>0</v>
      </c>
      <c r="I79" s="2">
        <v>0</v>
      </c>
      <c r="J79" s="2">
        <v>0</v>
      </c>
      <c r="K79" s="2">
        <v>0</v>
      </c>
      <c r="L79" s="132">
        <v>0</v>
      </c>
      <c r="M79" s="2">
        <v>3178.8000000000466</v>
      </c>
      <c r="N79">
        <v>0</v>
      </c>
      <c r="P79" s="132">
        <v>2.07E-2</v>
      </c>
      <c r="Q79" s="132">
        <v>3.0000000000000001E-3</v>
      </c>
      <c r="T79" s="48"/>
      <c r="W79" s="655"/>
      <c r="X79" s="885"/>
      <c r="Y79" s="885"/>
    </row>
    <row r="80" spans="1:33" ht="21.95" customHeight="1" x14ac:dyDescent="0.25">
      <c r="A80" s="50"/>
      <c r="B80" s="51"/>
      <c r="C80" s="51"/>
      <c r="D80"/>
      <c r="E80" s="22" t="s">
        <v>200</v>
      </c>
      <c r="F80" s="2">
        <v>18.53</v>
      </c>
      <c r="G80" s="2">
        <v>18.53</v>
      </c>
      <c r="H80">
        <v>0</v>
      </c>
      <c r="I80" s="2">
        <v>0</v>
      </c>
      <c r="J80" s="2">
        <v>0</v>
      </c>
      <c r="K80" s="2">
        <v>0</v>
      </c>
      <c r="L80" s="132">
        <v>0</v>
      </c>
      <c r="M80" s="2">
        <v>555.54</v>
      </c>
      <c r="N80">
        <v>0</v>
      </c>
      <c r="P80" s="132">
        <v>0</v>
      </c>
      <c r="Q80" s="132">
        <v>4.7999999999999996E-3</v>
      </c>
      <c r="W80" s="655"/>
      <c r="X80" s="885"/>
      <c r="Y80" s="885"/>
    </row>
    <row r="81" spans="1:26" ht="21.95" customHeight="1" x14ac:dyDescent="0.25">
      <c r="A81" s="50"/>
      <c r="B81" s="51"/>
      <c r="C81" s="51"/>
      <c r="D81"/>
      <c r="E81" s="22" t="s">
        <v>219</v>
      </c>
      <c r="F81" s="2">
        <v>51.55</v>
      </c>
      <c r="G81" s="2">
        <v>51.55</v>
      </c>
      <c r="H81">
        <v>0</v>
      </c>
      <c r="I81" s="2">
        <v>0</v>
      </c>
      <c r="J81" s="2">
        <v>0</v>
      </c>
      <c r="K81" s="2">
        <v>0</v>
      </c>
      <c r="L81" s="132">
        <v>0</v>
      </c>
      <c r="M81" s="2">
        <v>257.64999999999964</v>
      </c>
      <c r="N81">
        <v>0</v>
      </c>
      <c r="P81" s="132">
        <v>0</v>
      </c>
      <c r="Q81" s="132">
        <v>4.4999999999999997E-3</v>
      </c>
      <c r="T81" s="48"/>
      <c r="W81" s="655"/>
      <c r="X81" s="885"/>
      <c r="Y81" s="885"/>
    </row>
    <row r="82" spans="1:26" ht="21.95" customHeight="1" x14ac:dyDescent="0.25">
      <c r="A82" s="50"/>
      <c r="B82" s="50"/>
      <c r="C82" s="51"/>
      <c r="D82"/>
      <c r="E82" s="22" t="s">
        <v>34</v>
      </c>
      <c r="F82" s="2">
        <v>43.55</v>
      </c>
      <c r="G82" s="2">
        <v>43.55</v>
      </c>
      <c r="H82">
        <v>0</v>
      </c>
      <c r="I82" s="2">
        <v>0</v>
      </c>
      <c r="J82" s="2">
        <v>0</v>
      </c>
      <c r="K82" s="2">
        <v>0</v>
      </c>
      <c r="L82" s="132">
        <v>0</v>
      </c>
      <c r="M82" s="2">
        <v>21137.586999999941</v>
      </c>
      <c r="N82">
        <v>0</v>
      </c>
      <c r="P82" s="132">
        <v>0</v>
      </c>
      <c r="Q82" s="132">
        <v>5.1000000000000004E-3</v>
      </c>
      <c r="T82" s="48"/>
      <c r="W82" s="655"/>
      <c r="X82" s="885"/>
      <c r="Y82" s="885"/>
      <c r="Z82" s="885"/>
    </row>
    <row r="83" spans="1:26" ht="21.95" customHeight="1" x14ac:dyDescent="0.25">
      <c r="A83" s="50"/>
      <c r="B83" s="51"/>
      <c r="C83" s="51"/>
      <c r="D83"/>
      <c r="E83" s="22" t="s">
        <v>171</v>
      </c>
      <c r="F83" s="2">
        <v>38.99</v>
      </c>
      <c r="G83" s="2">
        <v>38.99</v>
      </c>
      <c r="H83">
        <v>0</v>
      </c>
      <c r="I83" s="2">
        <v>0</v>
      </c>
      <c r="J83" s="2">
        <v>0</v>
      </c>
      <c r="K83" s="2">
        <v>0</v>
      </c>
      <c r="L83" s="132">
        <v>0</v>
      </c>
      <c r="M83" s="2">
        <v>119.92000000000053</v>
      </c>
      <c r="N83">
        <v>0</v>
      </c>
      <c r="P83" s="132">
        <v>3.6400000000000002E-2</v>
      </c>
      <c r="Q83" s="132">
        <v>1.38E-2</v>
      </c>
      <c r="W83" s="655"/>
      <c r="X83" s="885"/>
      <c r="Y83" s="885"/>
    </row>
    <row r="84" spans="1:26" ht="21.95" customHeight="1" x14ac:dyDescent="0.25">
      <c r="A84" s="51"/>
      <c r="B84" s="51"/>
      <c r="C84" s="51"/>
      <c r="D84"/>
      <c r="E84" s="22" t="s">
        <v>27</v>
      </c>
      <c r="F84" s="2">
        <v>46.5</v>
      </c>
      <c r="G84" s="2">
        <v>46.5</v>
      </c>
      <c r="H84">
        <v>0</v>
      </c>
      <c r="I84" s="2">
        <v>0</v>
      </c>
      <c r="J84" s="2">
        <v>0</v>
      </c>
      <c r="K84" s="2">
        <v>0</v>
      </c>
      <c r="L84" s="132">
        <v>0</v>
      </c>
      <c r="M84" s="2">
        <v>1407.5400000000009</v>
      </c>
      <c r="N84">
        <v>0</v>
      </c>
      <c r="P84" s="132">
        <v>3.0200000000000001E-2</v>
      </c>
      <c r="Q84" s="132">
        <v>3.8999999999999998E-3</v>
      </c>
      <c r="T84" s="48"/>
      <c r="W84" s="655"/>
      <c r="X84" s="885"/>
      <c r="Y84" s="885"/>
    </row>
    <row r="85" spans="1:26" ht="21.95" customHeight="1" x14ac:dyDescent="0.25">
      <c r="A85" s="50"/>
      <c r="B85" s="50"/>
      <c r="C85" s="51"/>
      <c r="D85"/>
      <c r="E85" s="22" t="s">
        <v>42</v>
      </c>
      <c r="F85" s="2">
        <v>166.25</v>
      </c>
      <c r="G85" s="2">
        <v>166.25</v>
      </c>
      <c r="H85">
        <v>0</v>
      </c>
      <c r="I85" s="2">
        <v>0</v>
      </c>
      <c r="J85" s="2">
        <v>0</v>
      </c>
      <c r="K85" s="2">
        <v>0</v>
      </c>
      <c r="L85" s="132">
        <v>0</v>
      </c>
      <c r="M85" s="2">
        <v>128.08999999999833</v>
      </c>
      <c r="N85">
        <v>0</v>
      </c>
      <c r="P85" s="132">
        <v>2.18E-2</v>
      </c>
      <c r="Q85" s="132">
        <v>1.0500000000000001E-2</v>
      </c>
      <c r="V85" s="2"/>
      <c r="W85" s="655"/>
      <c r="X85" s="885"/>
      <c r="Y85" s="885"/>
    </row>
    <row r="86" spans="1:26" ht="21.95" customHeight="1" x14ac:dyDescent="0.25">
      <c r="A86" s="50"/>
      <c r="B86" s="50"/>
      <c r="C86" s="51"/>
      <c r="D86"/>
      <c r="E86" s="22" t="s">
        <v>262</v>
      </c>
      <c r="F86" s="2">
        <v>50.48</v>
      </c>
      <c r="G86" s="2">
        <v>50.48</v>
      </c>
      <c r="H86">
        <v>0</v>
      </c>
      <c r="I86" s="2">
        <v>0</v>
      </c>
      <c r="J86" s="2">
        <v>0</v>
      </c>
      <c r="K86" s="2">
        <v>0</v>
      </c>
      <c r="L86" s="132">
        <v>0</v>
      </c>
      <c r="M86" s="2">
        <v>427.92000000000007</v>
      </c>
      <c r="N86">
        <v>0</v>
      </c>
      <c r="P86" s="132">
        <v>0</v>
      </c>
      <c r="Q86" s="132">
        <v>9.2999999999999992E-3</v>
      </c>
      <c r="W86" s="655"/>
      <c r="X86" s="885"/>
      <c r="Y86" s="885"/>
    </row>
    <row r="87" spans="1:26" ht="21.95" customHeight="1" x14ac:dyDescent="0.25">
      <c r="A87" s="50"/>
      <c r="B87" s="50"/>
      <c r="C87" s="51"/>
      <c r="D87"/>
      <c r="E87" s="22" t="s">
        <v>169</v>
      </c>
      <c r="F87" s="2">
        <v>76.66</v>
      </c>
      <c r="G87" s="2">
        <v>76.66</v>
      </c>
      <c r="H87">
        <v>0</v>
      </c>
      <c r="I87" s="2">
        <v>0</v>
      </c>
      <c r="J87" s="2">
        <v>0</v>
      </c>
      <c r="K87" s="2">
        <v>0</v>
      </c>
      <c r="L87" s="132">
        <v>0</v>
      </c>
      <c r="M87" s="2">
        <v>1368.9000000000015</v>
      </c>
      <c r="N87">
        <v>0</v>
      </c>
      <c r="P87" s="132">
        <v>1.14E-2</v>
      </c>
      <c r="Q87" s="132">
        <v>-3.0000000000000001E-3</v>
      </c>
      <c r="W87" s="655"/>
      <c r="X87" s="885"/>
      <c r="Y87" s="885"/>
    </row>
    <row r="88" spans="1:26" ht="21.95" customHeight="1" x14ac:dyDescent="0.25">
      <c r="A88" s="50"/>
      <c r="B88" s="51"/>
      <c r="C88" s="51"/>
      <c r="D88"/>
      <c r="E88" s="22" t="s">
        <v>8</v>
      </c>
      <c r="F88" s="2">
        <v>92.48</v>
      </c>
      <c r="G88" s="2">
        <v>92.48</v>
      </c>
      <c r="H88">
        <v>0</v>
      </c>
      <c r="I88" s="2">
        <v>0</v>
      </c>
      <c r="J88" s="2">
        <v>0</v>
      </c>
      <c r="K88" s="2">
        <v>0</v>
      </c>
      <c r="L88" s="132">
        <v>0</v>
      </c>
      <c r="M88" s="2">
        <v>121.94999999999982</v>
      </c>
      <c r="N88">
        <v>0</v>
      </c>
      <c r="P88" s="132">
        <v>1.67E-2</v>
      </c>
      <c r="Q88" s="132">
        <v>7.1999999999999998E-3</v>
      </c>
      <c r="W88" s="655"/>
      <c r="X88" s="885"/>
      <c r="Y88" s="885"/>
    </row>
    <row r="89" spans="1:26" ht="21.95" customHeight="1" x14ac:dyDescent="0.25">
      <c r="A89" s="50"/>
      <c r="B89" s="50"/>
      <c r="C89" s="51"/>
      <c r="D89"/>
      <c r="E89" s="22" t="s">
        <v>218</v>
      </c>
      <c r="F89" s="2">
        <v>48.18</v>
      </c>
      <c r="G89" s="2">
        <v>48.18</v>
      </c>
      <c r="H89">
        <v>0</v>
      </c>
      <c r="I89" s="2">
        <v>0</v>
      </c>
      <c r="J89" s="2">
        <v>0</v>
      </c>
      <c r="K89" s="2">
        <v>0</v>
      </c>
      <c r="L89" s="132">
        <v>0</v>
      </c>
      <c r="M89" s="2">
        <v>4376.9599999999991</v>
      </c>
      <c r="N89">
        <v>0</v>
      </c>
      <c r="O89" t="s">
        <v>1170</v>
      </c>
      <c r="P89" s="132">
        <v>4.0899999999999999E-2</v>
      </c>
      <c r="Q89" s="132">
        <v>2.69E-2</v>
      </c>
      <c r="T89" s="48"/>
      <c r="W89" s="655"/>
      <c r="X89" s="885"/>
      <c r="Y89" s="885"/>
    </row>
    <row r="90" spans="1:26" ht="21.95" customHeight="1" x14ac:dyDescent="0.25">
      <c r="A90" s="58"/>
      <c r="B90" s="59"/>
      <c r="C90" s="58"/>
      <c r="D90"/>
      <c r="E90" s="22" t="s">
        <v>332</v>
      </c>
      <c r="F90" s="2">
        <v>84.21</v>
      </c>
      <c r="G90" s="2">
        <v>84.21</v>
      </c>
      <c r="H90">
        <v>0</v>
      </c>
      <c r="I90" s="2">
        <v>0</v>
      </c>
      <c r="J90" s="2">
        <v>0</v>
      </c>
      <c r="K90" s="2">
        <v>129.92000000000007</v>
      </c>
      <c r="L90" s="132">
        <v>0</v>
      </c>
      <c r="M90" s="2">
        <v>2190.3500000000004</v>
      </c>
      <c r="N90">
        <v>0</v>
      </c>
      <c r="P90" s="132">
        <v>4.3499999999999997E-2</v>
      </c>
      <c r="Q90" s="132">
        <v>1.61E-2</v>
      </c>
      <c r="R90" s="2">
        <v>16.04</v>
      </c>
      <c r="W90" s="655"/>
      <c r="X90" s="885"/>
      <c r="Y90" s="885"/>
      <c r="Z90" s="885"/>
    </row>
    <row r="91" spans="1:26" ht="21.95" customHeight="1" x14ac:dyDescent="0.25">
      <c r="A91" s="50"/>
      <c r="B91" s="50"/>
      <c r="C91" s="51"/>
      <c r="D91"/>
      <c r="E91" s="22" t="s">
        <v>173</v>
      </c>
      <c r="F91" s="2">
        <v>17.510000000000002</v>
      </c>
      <c r="G91" s="2">
        <v>17.510000000000002</v>
      </c>
      <c r="H91">
        <v>0</v>
      </c>
      <c r="I91" s="2">
        <v>0</v>
      </c>
      <c r="J91" s="2">
        <v>0</v>
      </c>
      <c r="K91" s="2">
        <v>-3817.1100000000006</v>
      </c>
      <c r="L91" s="132">
        <v>0</v>
      </c>
      <c r="M91" s="2">
        <v>-3742.0900000000006</v>
      </c>
      <c r="N91">
        <v>0</v>
      </c>
      <c r="O91" t="s">
        <v>1398</v>
      </c>
      <c r="P91" s="132">
        <v>5.2541404911479149E-2</v>
      </c>
      <c r="Q91" s="132">
        <v>-2.2200000000000001E-2</v>
      </c>
      <c r="R91" s="2">
        <v>11.296774193548387</v>
      </c>
      <c r="S91" s="29">
        <v>43417</v>
      </c>
      <c r="T91" s="48"/>
      <c r="W91" s="655"/>
      <c r="X91" s="885"/>
      <c r="Y91" s="885"/>
    </row>
    <row r="92" spans="1:26" ht="21.95" customHeight="1" x14ac:dyDescent="0.25">
      <c r="A92" s="50"/>
      <c r="B92" s="50"/>
      <c r="C92" s="51"/>
      <c r="D92"/>
      <c r="E92" s="22" t="s">
        <v>934</v>
      </c>
      <c r="F92" s="2">
        <v>185.48</v>
      </c>
      <c r="G92" s="2">
        <v>185.48</v>
      </c>
      <c r="H92">
        <v>0</v>
      </c>
      <c r="I92" s="2">
        <v>0</v>
      </c>
      <c r="J92" s="2">
        <v>0</v>
      </c>
      <c r="K92" s="2">
        <v>1372.8899999999921</v>
      </c>
      <c r="L92" s="132">
        <v>0</v>
      </c>
      <c r="M92" s="2">
        <v>1372.8899999999921</v>
      </c>
      <c r="N92">
        <v>0</v>
      </c>
      <c r="P92" s="132">
        <v>6.9010135863704983E-3</v>
      </c>
      <c r="Q92" s="132">
        <v>4.1999999999999997E-3</v>
      </c>
      <c r="R92" s="2">
        <v>19.68</v>
      </c>
      <c r="V92" s="2"/>
      <c r="W92" s="655"/>
      <c r="X92" s="885"/>
      <c r="Y92" s="885"/>
    </row>
    <row r="93" spans="1:26" ht="21.95" customHeight="1" x14ac:dyDescent="0.25">
      <c r="A93" s="50"/>
      <c r="B93" s="50"/>
      <c r="C93" s="51"/>
      <c r="D93"/>
      <c r="E93" s="22" t="s">
        <v>174</v>
      </c>
      <c r="F93" s="2">
        <v>288.85000000000002</v>
      </c>
      <c r="G93" s="2">
        <v>288.85000000000002</v>
      </c>
      <c r="H93">
        <v>0</v>
      </c>
      <c r="I93" s="2">
        <v>0</v>
      </c>
      <c r="J93" s="2">
        <v>0</v>
      </c>
      <c r="K93" s="2">
        <v>1100.2300000000032</v>
      </c>
      <c r="L93" s="132">
        <v>0</v>
      </c>
      <c r="M93" s="2">
        <v>1261.0600000000031</v>
      </c>
      <c r="N93">
        <v>0</v>
      </c>
      <c r="P93" s="132">
        <v>1.84E-2</v>
      </c>
      <c r="Q93" s="132">
        <v>8.8000000000000005E-3</v>
      </c>
      <c r="R93" s="2">
        <v>22.219230769230769</v>
      </c>
      <c r="T93" s="48"/>
      <c r="W93" s="655"/>
      <c r="X93" s="885"/>
      <c r="Y93" s="885"/>
    </row>
    <row r="94" spans="1:26" ht="21.95" customHeight="1" x14ac:dyDescent="0.25">
      <c r="A94" s="50"/>
      <c r="B94" s="51"/>
      <c r="C94" s="51"/>
      <c r="D94"/>
      <c r="E94" s="22" t="s">
        <v>1371</v>
      </c>
      <c r="F94" s="2">
        <v>28.24</v>
      </c>
      <c r="G94" s="2">
        <v>28.24</v>
      </c>
      <c r="H94">
        <v>0</v>
      </c>
      <c r="I94" s="2">
        <v>0</v>
      </c>
      <c r="J94" s="2">
        <v>0</v>
      </c>
      <c r="K94" s="2">
        <v>0</v>
      </c>
      <c r="L94" s="132">
        <v>0</v>
      </c>
      <c r="M94" s="2">
        <v>937.36999999999534</v>
      </c>
      <c r="N94">
        <v>0</v>
      </c>
      <c r="P94" s="132">
        <v>0</v>
      </c>
      <c r="Q94" s="132">
        <v>1.9099999999999999E-2</v>
      </c>
      <c r="T94" s="48"/>
      <c r="W94" s="655"/>
      <c r="X94" s="885"/>
      <c r="Y94" s="885"/>
    </row>
    <row r="95" spans="1:26" ht="21.95" customHeight="1" x14ac:dyDescent="0.25">
      <c r="A95" s="50"/>
      <c r="B95" s="51"/>
      <c r="C95" s="51"/>
      <c r="D95"/>
      <c r="E95" s="22" t="s">
        <v>45</v>
      </c>
      <c r="F95" s="2">
        <v>103.22</v>
      </c>
      <c r="G95" s="2">
        <v>103.22</v>
      </c>
      <c r="H95">
        <v>0</v>
      </c>
      <c r="I95" s="2">
        <v>0</v>
      </c>
      <c r="J95" s="2">
        <v>0</v>
      </c>
      <c r="K95" s="2">
        <v>0</v>
      </c>
      <c r="L95" s="132">
        <v>0</v>
      </c>
      <c r="M95" s="2">
        <v>523.61999999999898</v>
      </c>
      <c r="N95">
        <v>0</v>
      </c>
      <c r="P95" s="132">
        <v>1.67E-2</v>
      </c>
      <c r="Q95" s="132">
        <v>7.4000000000000003E-3</v>
      </c>
      <c r="W95" s="655"/>
      <c r="X95" s="885"/>
      <c r="Y95" s="885"/>
    </row>
    <row r="96" spans="1:26" ht="21.95" customHeight="1" x14ac:dyDescent="0.25">
      <c r="A96" s="50"/>
      <c r="B96" s="50"/>
      <c r="C96" s="51"/>
      <c r="D96"/>
      <c r="E96" s="22" t="s">
        <v>47</v>
      </c>
      <c r="F96" s="2">
        <v>173</v>
      </c>
      <c r="G96" s="2">
        <v>173</v>
      </c>
      <c r="H96">
        <v>0</v>
      </c>
      <c r="I96" s="2">
        <v>0</v>
      </c>
      <c r="J96" s="2">
        <v>0</v>
      </c>
      <c r="K96" s="2">
        <v>0</v>
      </c>
      <c r="L96" s="132">
        <v>0</v>
      </c>
      <c r="M96" s="2">
        <v>-168.6200000000008</v>
      </c>
      <c r="N96">
        <v>0</v>
      </c>
      <c r="P96" s="132">
        <v>0</v>
      </c>
      <c r="Q96" s="132">
        <v>1.04E-2</v>
      </c>
      <c r="W96" s="655"/>
      <c r="X96" s="885"/>
      <c r="Y96" s="885"/>
    </row>
    <row r="97" spans="1:33" ht="21.95" customHeight="1" x14ac:dyDescent="0.25">
      <c r="A97" s="50"/>
      <c r="B97" s="50"/>
      <c r="C97" s="51"/>
      <c r="D97"/>
      <c r="E97" s="22" t="s">
        <v>33</v>
      </c>
      <c r="F97" s="2">
        <v>273.77999999999997</v>
      </c>
      <c r="G97" s="2">
        <v>273.77999999999997</v>
      </c>
      <c r="H97">
        <v>0</v>
      </c>
      <c r="I97" s="2">
        <v>0</v>
      </c>
      <c r="J97" s="2">
        <v>0</v>
      </c>
      <c r="K97" s="2">
        <v>0</v>
      </c>
      <c r="L97" s="132">
        <v>0</v>
      </c>
      <c r="M97" s="2">
        <v>780.73999999999796</v>
      </c>
      <c r="N97">
        <v>0</v>
      </c>
      <c r="P97" s="132">
        <v>1.8599999999999998E-2</v>
      </c>
      <c r="Q97" s="132">
        <v>2.7000000000000001E-3</v>
      </c>
      <c r="T97" s="48"/>
      <c r="W97" s="655"/>
      <c r="X97" s="885"/>
      <c r="Y97" s="885"/>
      <c r="Z97" s="885"/>
    </row>
    <row r="98" spans="1:33" ht="21.95" customHeight="1" x14ac:dyDescent="0.25">
      <c r="A98" s="50"/>
      <c r="B98" s="50"/>
      <c r="C98" s="51"/>
      <c r="D98"/>
      <c r="E98" s="22" t="s">
        <v>13</v>
      </c>
      <c r="F98" s="2">
        <v>82.94</v>
      </c>
      <c r="G98" s="2">
        <v>82.94</v>
      </c>
      <c r="H98">
        <v>0</v>
      </c>
      <c r="I98" s="2">
        <v>0</v>
      </c>
      <c r="J98" s="2">
        <v>0</v>
      </c>
      <c r="K98" s="2">
        <v>0</v>
      </c>
      <c r="L98" s="132">
        <v>0</v>
      </c>
      <c r="M98" s="2">
        <v>1461.5600000000013</v>
      </c>
      <c r="N98">
        <v>0</v>
      </c>
      <c r="P98" s="132">
        <v>0</v>
      </c>
      <c r="Q98" s="132">
        <v>6.7000000000000002E-3</v>
      </c>
      <c r="W98" s="655"/>
      <c r="X98" s="885"/>
      <c r="Y98" s="885"/>
    </row>
    <row r="99" spans="1:33" ht="21.95" customHeight="1" x14ac:dyDescent="0.25">
      <c r="A99" s="50"/>
      <c r="B99" s="50"/>
      <c r="C99" s="51"/>
      <c r="D99"/>
      <c r="E99" s="22" t="s">
        <v>52</v>
      </c>
      <c r="F99" s="2">
        <v>43.19</v>
      </c>
      <c r="G99" s="2">
        <v>43.19</v>
      </c>
      <c r="H99">
        <v>0</v>
      </c>
      <c r="I99" s="2">
        <v>0</v>
      </c>
      <c r="J99" s="2">
        <v>0</v>
      </c>
      <c r="K99" s="2">
        <v>1824.2300000000032</v>
      </c>
      <c r="L99" s="132">
        <v>0</v>
      </c>
      <c r="M99" s="2">
        <v>2880.9700000000012</v>
      </c>
      <c r="N99">
        <v>0</v>
      </c>
      <c r="O99" t="s">
        <v>1368</v>
      </c>
      <c r="P99" s="132">
        <v>4.4084278768233391E-2</v>
      </c>
      <c r="Q99" s="132">
        <v>2.3599999999999999E-2</v>
      </c>
      <c r="R99" s="2">
        <v>8.8142857142857132</v>
      </c>
      <c r="S99" s="29">
        <v>43323</v>
      </c>
      <c r="W99" s="655"/>
      <c r="X99" s="885"/>
      <c r="Y99" s="885"/>
    </row>
    <row r="100" spans="1:33" ht="21.95" customHeight="1" x14ac:dyDescent="0.25">
      <c r="A100" s="50"/>
      <c r="B100" s="50"/>
      <c r="C100" s="51"/>
      <c r="D100"/>
      <c r="E100" s="22" t="s">
        <v>32</v>
      </c>
      <c r="F100" s="2">
        <v>58.04</v>
      </c>
      <c r="G100" s="2">
        <v>58.04</v>
      </c>
      <c r="H100">
        <v>0</v>
      </c>
      <c r="I100" s="2">
        <v>0</v>
      </c>
      <c r="J100" s="2">
        <v>0</v>
      </c>
      <c r="K100" s="2">
        <v>2229.1399999999994</v>
      </c>
      <c r="L100" s="132">
        <v>0</v>
      </c>
      <c r="M100" s="2">
        <v>3427.6099999999965</v>
      </c>
      <c r="N100">
        <v>0</v>
      </c>
      <c r="P100" s="132">
        <v>2.101998621640248E-2</v>
      </c>
      <c r="Q100" s="132">
        <v>-5.5999999999999999E-3</v>
      </c>
      <c r="R100" s="2">
        <v>10.504977375565611</v>
      </c>
      <c r="T100" s="48"/>
      <c r="W100" s="655"/>
      <c r="X100" s="885"/>
      <c r="Y100" s="885"/>
    </row>
    <row r="101" spans="1:33" ht="21.95" customHeight="1" x14ac:dyDescent="0.25">
      <c r="A101" s="50"/>
      <c r="B101" s="50"/>
      <c r="C101" s="51"/>
      <c r="D101"/>
      <c r="E101" s="22" t="s">
        <v>895</v>
      </c>
      <c r="F101" s="2">
        <v>34.97</v>
      </c>
      <c r="G101" s="2">
        <v>34.97</v>
      </c>
      <c r="H101">
        <v>0</v>
      </c>
      <c r="I101" s="2">
        <v>0</v>
      </c>
      <c r="J101" s="2">
        <v>0</v>
      </c>
      <c r="K101" s="2">
        <v>3232.7200000000012</v>
      </c>
      <c r="L101" s="132">
        <v>0</v>
      </c>
      <c r="M101" s="2">
        <v>3232.7200000000012</v>
      </c>
      <c r="N101">
        <v>0</v>
      </c>
      <c r="O101" t="s">
        <v>1363</v>
      </c>
      <c r="P101" s="132">
        <v>5.7191878753217046E-2</v>
      </c>
      <c r="Q101" s="132">
        <v>2.9999999999999997E-4</v>
      </c>
      <c r="R101" s="2">
        <v>9.9914285714285711</v>
      </c>
      <c r="S101" s="29">
        <v>43429</v>
      </c>
      <c r="T101" s="48"/>
      <c r="W101" s="655"/>
      <c r="X101" s="885"/>
      <c r="Y101" s="885"/>
    </row>
    <row r="102" spans="1:33" ht="21.95" customHeight="1" x14ac:dyDescent="0.25">
      <c r="A102" s="50"/>
      <c r="B102" s="50"/>
      <c r="C102" s="50"/>
      <c r="D102"/>
      <c r="E102" s="22" t="s">
        <v>63</v>
      </c>
      <c r="F102" s="2">
        <v>135.19999999999999</v>
      </c>
      <c r="G102" s="2">
        <v>135.19999999999999</v>
      </c>
      <c r="H102">
        <v>0</v>
      </c>
      <c r="I102" s="2">
        <v>0</v>
      </c>
      <c r="J102" s="2">
        <v>0</v>
      </c>
      <c r="K102" s="2">
        <v>0</v>
      </c>
      <c r="L102" s="132">
        <v>0</v>
      </c>
      <c r="M102" s="2">
        <v>257.30999999999949</v>
      </c>
      <c r="N102">
        <v>0</v>
      </c>
      <c r="P102" s="132">
        <v>1.38E-2</v>
      </c>
      <c r="Q102" s="132">
        <v>2.1899999999999999E-2</v>
      </c>
      <c r="T102" s="48"/>
      <c r="W102" s="655"/>
      <c r="X102" s="885"/>
      <c r="Y102" s="885"/>
    </row>
    <row r="103" spans="1:33" ht="21.95" customHeight="1" x14ac:dyDescent="0.25">
      <c r="A103" s="50"/>
      <c r="B103" s="50"/>
      <c r="C103" s="51"/>
      <c r="D103"/>
      <c r="E103" s="22" t="s">
        <v>9</v>
      </c>
      <c r="F103" s="2">
        <v>0.78</v>
      </c>
      <c r="G103" s="2">
        <v>0.78</v>
      </c>
      <c r="H103">
        <v>0</v>
      </c>
      <c r="I103" s="2">
        <v>0</v>
      </c>
      <c r="J103" s="2">
        <v>0</v>
      </c>
      <c r="K103" s="2">
        <v>-8332.1133333333346</v>
      </c>
      <c r="L103" s="132">
        <v>0</v>
      </c>
      <c r="M103" s="2">
        <v>-7897.1833333333343</v>
      </c>
      <c r="N103">
        <v>0</v>
      </c>
      <c r="P103" s="132">
        <v>0.04</v>
      </c>
      <c r="Q103" s="132">
        <v>2.5899999999999999E-2</v>
      </c>
      <c r="W103" s="655"/>
      <c r="X103" s="885"/>
      <c r="Y103" s="885"/>
      <c r="AC103"/>
      <c r="AD103"/>
      <c r="AE103"/>
      <c r="AF103"/>
      <c r="AG103"/>
    </row>
    <row r="104" spans="1:33" ht="21.95" customHeight="1" x14ac:dyDescent="0.25">
      <c r="A104" s="50"/>
      <c r="B104" s="50"/>
      <c r="C104" s="51"/>
      <c r="D104"/>
      <c r="E104" s="22" t="s">
        <v>671</v>
      </c>
      <c r="F104" s="2">
        <v>322.02999999999997</v>
      </c>
      <c r="G104" s="2">
        <v>322.02999999999997</v>
      </c>
      <c r="H104">
        <v>0</v>
      </c>
      <c r="I104" s="2">
        <v>0</v>
      </c>
      <c r="J104" s="2">
        <v>0</v>
      </c>
      <c r="K104" s="2">
        <v>4854.3499999999767</v>
      </c>
      <c r="L104" s="132">
        <v>0</v>
      </c>
      <c r="M104" s="2">
        <v>5079.1199999999772</v>
      </c>
      <c r="N104">
        <v>0</v>
      </c>
      <c r="O104" t="s">
        <v>1132</v>
      </c>
      <c r="P104" s="132">
        <v>0</v>
      </c>
      <c r="Q104" s="132">
        <v>2.2499999999999999E-2</v>
      </c>
      <c r="R104" s="2">
        <v>32.88705065359477</v>
      </c>
      <c r="S104" s="29">
        <v>43324</v>
      </c>
      <c r="W104" s="655"/>
      <c r="X104" s="885"/>
      <c r="Y104" s="885"/>
    </row>
    <row r="105" spans="1:33" ht="21.95" customHeight="1" x14ac:dyDescent="0.25">
      <c r="A105" s="50"/>
      <c r="B105" s="50"/>
      <c r="C105" s="51"/>
      <c r="D105"/>
      <c r="E105" s="22" t="s">
        <v>1319</v>
      </c>
      <c r="F105" s="2">
        <v>80.8</v>
      </c>
      <c r="G105" s="2">
        <v>80.8</v>
      </c>
      <c r="H105">
        <v>0</v>
      </c>
      <c r="I105" s="2">
        <v>0</v>
      </c>
      <c r="J105" s="2">
        <v>0</v>
      </c>
      <c r="K105" s="2">
        <v>149.8799999999992</v>
      </c>
      <c r="L105" s="132">
        <v>0</v>
      </c>
      <c r="M105" s="2">
        <v>149.8799999999992</v>
      </c>
      <c r="N105">
        <v>0</v>
      </c>
      <c r="O105" t="s">
        <v>1374</v>
      </c>
      <c r="P105" s="132">
        <v>1.4297029702970298E-2</v>
      </c>
      <c r="Q105" s="132">
        <v>-5.0000000000000001E-3</v>
      </c>
      <c r="T105" s="48"/>
      <c r="W105" s="655"/>
      <c r="X105" s="885"/>
      <c r="Y105" s="885"/>
    </row>
    <row r="106" spans="1:33" ht="21.95" customHeight="1" x14ac:dyDescent="0.25">
      <c r="A106" s="50"/>
      <c r="B106" s="51"/>
      <c r="C106" s="51"/>
      <c r="D106"/>
      <c r="E106" s="22" t="s">
        <v>1277</v>
      </c>
      <c r="F106" s="2">
        <v>41.89</v>
      </c>
      <c r="G106" s="2">
        <v>41.89</v>
      </c>
      <c r="H106">
        <v>0</v>
      </c>
      <c r="I106" s="2">
        <v>0</v>
      </c>
      <c r="J106" s="2">
        <v>0</v>
      </c>
      <c r="K106" s="2">
        <v>1589.75</v>
      </c>
      <c r="L106" s="132">
        <v>0</v>
      </c>
      <c r="M106" s="2">
        <v>1589.75</v>
      </c>
      <c r="N106">
        <v>0</v>
      </c>
      <c r="P106" s="132">
        <v>1.1816662687992362E-3</v>
      </c>
      <c r="Q106" s="132">
        <v>1.2999999999999999E-3</v>
      </c>
      <c r="W106" s="655"/>
      <c r="X106" s="885"/>
      <c r="Y106" s="885"/>
    </row>
    <row r="107" spans="1:33" ht="21.95" customHeight="1" x14ac:dyDescent="0.25">
      <c r="A107" s="50"/>
      <c r="B107" s="51"/>
      <c r="C107" s="51"/>
      <c r="D107"/>
      <c r="E107" s="22" t="s">
        <v>54</v>
      </c>
      <c r="F107" s="2">
        <v>125.05</v>
      </c>
      <c r="G107" s="2">
        <v>125.05</v>
      </c>
      <c r="H107">
        <v>0</v>
      </c>
      <c r="I107" s="2">
        <v>0</v>
      </c>
      <c r="J107" s="2">
        <v>0</v>
      </c>
      <c r="K107" s="2">
        <v>0</v>
      </c>
      <c r="L107" s="132">
        <v>0</v>
      </c>
      <c r="M107" s="2">
        <v>114.84999999999991</v>
      </c>
      <c r="N107">
        <v>0</v>
      </c>
      <c r="P107" s="132">
        <v>2.35E-2</v>
      </c>
      <c r="Q107" s="132">
        <v>9.7999999999999997E-3</v>
      </c>
      <c r="T107" s="48"/>
      <c r="W107" s="655"/>
      <c r="X107" s="885"/>
      <c r="Y107" s="885"/>
    </row>
    <row r="108" spans="1:33" ht="21.95" customHeight="1" x14ac:dyDescent="0.25">
      <c r="A108" s="50"/>
      <c r="B108" s="51"/>
      <c r="C108" s="51"/>
      <c r="D108"/>
      <c r="E108" s="22" t="s">
        <v>51</v>
      </c>
      <c r="F108" s="2">
        <v>245.69</v>
      </c>
      <c r="G108" s="2">
        <v>245.69</v>
      </c>
      <c r="H108">
        <v>0</v>
      </c>
      <c r="I108" s="2">
        <v>0</v>
      </c>
      <c r="J108" s="2">
        <v>0</v>
      </c>
      <c r="K108" s="2">
        <v>0</v>
      </c>
      <c r="L108" s="132">
        <v>0</v>
      </c>
      <c r="M108" s="2">
        <v>176.70000000000073</v>
      </c>
      <c r="N108">
        <v>0</v>
      </c>
      <c r="P108" s="132">
        <v>1.52E-2</v>
      </c>
      <c r="Q108" s="132">
        <v>1.01E-2</v>
      </c>
      <c r="T108" s="48"/>
      <c r="W108" s="655"/>
      <c r="X108" s="885"/>
      <c r="Y108" s="885"/>
    </row>
    <row r="109" spans="1:33" ht="21.95" customHeight="1" x14ac:dyDescent="0.25">
      <c r="A109" s="50"/>
      <c r="B109" s="50"/>
      <c r="C109" s="51"/>
      <c r="D109"/>
      <c r="E109" s="22" t="s">
        <v>1275</v>
      </c>
      <c r="F109" s="2">
        <v>56.62</v>
      </c>
      <c r="G109" s="2">
        <v>56.62</v>
      </c>
      <c r="H109">
        <v>0</v>
      </c>
      <c r="I109" s="2">
        <v>0</v>
      </c>
      <c r="J109" s="2">
        <v>0</v>
      </c>
      <c r="K109" s="2">
        <v>146.78999999999996</v>
      </c>
      <c r="L109" s="132">
        <v>0</v>
      </c>
      <c r="M109" s="2">
        <v>146.78999999999996</v>
      </c>
      <c r="N109">
        <v>0</v>
      </c>
      <c r="P109" s="132">
        <v>2.0402684563758391E-2</v>
      </c>
      <c r="Q109" s="132">
        <v>6.1999999999999998E-3</v>
      </c>
      <c r="T109" s="48"/>
      <c r="W109" s="655"/>
      <c r="X109" s="885"/>
      <c r="Y109" s="885"/>
    </row>
    <row r="110" spans="1:33" ht="21.95" customHeight="1" x14ac:dyDescent="0.25">
      <c r="A110" s="50"/>
      <c r="B110" s="50"/>
      <c r="C110" s="51"/>
      <c r="D110"/>
      <c r="E110" s="22" t="s">
        <v>53</v>
      </c>
      <c r="F110" s="2">
        <v>106.44</v>
      </c>
      <c r="G110" s="2">
        <v>106.44</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55.02</v>
      </c>
      <c r="G111" s="2">
        <v>55.02</v>
      </c>
      <c r="H111">
        <v>0</v>
      </c>
      <c r="I111" s="2">
        <v>0</v>
      </c>
      <c r="J111" s="2">
        <v>0</v>
      </c>
      <c r="K111" s="2">
        <v>335.65000000000146</v>
      </c>
      <c r="L111" s="132">
        <v>0</v>
      </c>
      <c r="M111" s="2">
        <v>385.60000000000127</v>
      </c>
      <c r="N111">
        <v>0</v>
      </c>
      <c r="O111" t="s">
        <v>1356</v>
      </c>
      <c r="P111" s="132">
        <v>3.5623409669211195E-2</v>
      </c>
      <c r="Q111" s="132">
        <v>1.55E-2</v>
      </c>
      <c r="R111" s="2">
        <v>18.218543046357617</v>
      </c>
      <c r="S111" s="29">
        <v>43320</v>
      </c>
    </row>
    <row r="112" spans="1:33" ht="21.95" customHeight="1" x14ac:dyDescent="0.25">
      <c r="A112" s="50"/>
      <c r="B112" s="50"/>
      <c r="C112" s="51"/>
      <c r="D112"/>
      <c r="E112" s="22" t="s">
        <v>56</v>
      </c>
      <c r="F112" s="2">
        <v>37</v>
      </c>
      <c r="G112" s="2">
        <v>37</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276.14999999999998</v>
      </c>
      <c r="G113" s="2">
        <v>276.14999999999998</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39.93</v>
      </c>
      <c r="G114" s="2">
        <v>39.93</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27" location="AAPL!A1" display="AAPL"/>
    <hyperlink ref="E28" location="ABC!A1" display="ABC"/>
    <hyperlink ref="E29" location="BIIB!A1" display="BIIB"/>
    <hyperlink ref="E30" location="NVR!A1" display="NVR"/>
    <hyperlink ref="E31" location="SIG!A1" display="SIG"/>
    <hyperlink ref="E11" location="ABMD!A1" display="ABMD"/>
    <hyperlink ref="E32" location="AXP!A1" display="AXP"/>
    <hyperlink ref="E33" location="DG!A1" display="DG"/>
    <hyperlink ref="E34" location="PINC!A1" display="PINC"/>
    <hyperlink ref="E35" location="FOXA!A1" display="FOXA"/>
    <hyperlink ref="E36" location="AOBC!A1" display="AOBC"/>
    <hyperlink ref="E37" location="LUV!A1" display="LUV"/>
    <hyperlink ref="E38" location="CCEP!A1" display="CCEP"/>
    <hyperlink ref="E39" location="BMY!A1" display="BMY"/>
    <hyperlink ref="E40" location="GPS!A1" display="GPS"/>
    <hyperlink ref="E41" location="AKAM!A1" display="AKAM"/>
    <hyperlink ref="E42" location="ARNC!A1" display="ARNC"/>
    <hyperlink ref="E23" location="AYI!A1" display="AYI"/>
    <hyperlink ref="E22" location="CTVA!A1" display="CTVA"/>
    <hyperlink ref="E43" location="COST!A1" display="COST"/>
    <hyperlink ref="E44" location="AA!A1" display="AA"/>
    <hyperlink ref="E45" location="ADBE!A1" display="ADBE"/>
    <hyperlink ref="E46" location="AOS!A1" display="AOS"/>
    <hyperlink ref="E47" location="AAP!A1" display="AAP"/>
    <hyperlink ref="E48" location="AZO!A1" display="AZO"/>
    <hyperlink ref="E49" location="CMG!A1" display="CMG"/>
    <hyperlink ref="E15" location="CVS!A1" display="CVS"/>
    <hyperlink ref="E50" location="FDX!A1" display="FDX"/>
    <hyperlink ref="E51" location="PPC!A1" display="PPC"/>
    <hyperlink ref="E52" location="SKX!A1" display="SKX"/>
    <hyperlink ref="E53" location="EOG!A1" display="EOG"/>
    <hyperlink ref="E54" location="CCL!A1" display="CCL"/>
    <hyperlink ref="E12" location="DD!A1" display="DD"/>
    <hyperlink ref="E14" location="DOW!A1" display="DOW"/>
    <hyperlink ref="E55" location="DVN!A1" display="DVN"/>
    <hyperlink ref="E56" location="ET!A1" display="ET"/>
    <hyperlink ref="E57" location="XRAY!A1" display="XRAY"/>
    <hyperlink ref="E58" location="ATVI!A1" display="ATVI"/>
    <hyperlink ref="E59" location="CRI!A1" display="CRI"/>
    <hyperlink ref="E60" location="PXD!A1" display="PXD"/>
    <hyperlink ref="E61" location="SLCA!A1" display="SLCA"/>
    <hyperlink ref="E62" location="XLP!A1" display="XLP"/>
    <hyperlink ref="E63" location="F!A1" display="F"/>
    <hyperlink ref="E64" location="JNJ!A1" display="JNJ"/>
    <hyperlink ref="E18"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WBA!A1" display="WBA"/>
    <hyperlink ref="E72" location="FL!A1" display="FL"/>
    <hyperlink ref="E73" location="GILD!A1" display="GILD"/>
    <hyperlink ref="E74" location="HAS!A1" display="HAS"/>
    <hyperlink ref="E19" location="GE!A1" display="GE"/>
    <hyperlink ref="E16" location="HSIC!A1" display="HSIC"/>
    <hyperlink ref="E8" location="IEMG!A1" display="IEMG"/>
    <hyperlink ref="E26" location="IPGP!A1" display="IPGP"/>
    <hyperlink ref="E21" location="IWM!A1" display="IWM"/>
    <hyperlink ref="E25" location="KBWY!A1" display="KBWY"/>
    <hyperlink ref="E7" location="KHC!A1" display="KHC"/>
    <hyperlink ref="E75" location="KR!A1" display="KR"/>
    <hyperlink ref="E76" location="MLM!A1" display="MLM"/>
    <hyperlink ref="E77" location="ICE!A1" display="ICE"/>
    <hyperlink ref="E78" location="NKE!A1" display="NKE"/>
    <hyperlink ref="E20" location="KWEB!A1" display="KWEB"/>
    <hyperlink ref="E9" location="MO!A1" display="MO"/>
    <hyperlink ref="E79" location="HES!A1" display="HES"/>
    <hyperlink ref="E6" location="MOS!A1" display="MOS"/>
    <hyperlink ref="E2" location="MRO!A1" display="MRO"/>
    <hyperlink ref="E80" location="MYL!A1" display="MYL"/>
    <hyperlink ref="E81" location="VGK!A1" display="VGK"/>
    <hyperlink ref="E82" location="MU!A1" display="MU"/>
    <hyperlink ref="E83" location="IP!A1" display="IP"/>
    <hyperlink ref="E84" location="INTC!A1" display="INTC"/>
    <hyperlink ref="E85" location="UNP!A1" display="UNP"/>
    <hyperlink ref="E86" location="NCLH!A1" display="NCLH"/>
    <hyperlink ref="E87" location="SWKS!A1" display="SWKS"/>
    <hyperlink ref="E88" location="CNI!A1" display="CNI"/>
    <hyperlink ref="E89" location="CF!A1" display="CF"/>
    <hyperlink ref="E90" location="TGT!A1" display="TGT"/>
    <hyperlink ref="E91" location="NWL!A1" display="NWL"/>
    <hyperlink ref="E13" location="PDCO!A1" display="PDCO"/>
    <hyperlink ref="E92" location="QQQ!A1" display="QQQ"/>
    <hyperlink ref="E93" location="SPY!A1" display="SPY"/>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01" location="T!A1" display="T"/>
    <hyperlink ref="E102" location="DIS!A1" display="DIS"/>
    <hyperlink ref="E103" location="FTR!A1" display="FTR"/>
    <hyperlink ref="E24" location="STNE!A1" display="STNE"/>
    <hyperlink ref="E3" location="TEVA!A1" display="TEVA"/>
    <hyperlink ref="E104" location="ULTA!A1" display="ULTA"/>
    <hyperlink ref="E10" location="UVE!A1" display="UVE"/>
    <hyperlink ref="E105" location="TIF!A1" display="TIF"/>
    <hyperlink ref="E106" location="TCEHY!A1" display="TCEHY"/>
    <hyperlink ref="E107" location="UTX!A1" display="UTX"/>
    <hyperlink ref="E108" location="UNH!A1" display="UNH"/>
    <hyperlink ref="E17" location="WFC!A1" display="WFC"/>
    <hyperlink ref="E5" location="WRK!A1" display="WRK"/>
    <hyperlink ref="E109" location="XLB!A1" display="XLB"/>
    <hyperlink ref="E4"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72"/>
  <sheetViews>
    <sheetView zoomScaleNormal="100" workbookViewId="0">
      <pane ySplit="1" topLeftCell="A954" activePane="bottomLeft" state="frozen"/>
      <selection activeCell="M33" sqref="M33"/>
      <selection pane="bottomLeft" activeCell="P976" sqref="P97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81138.12</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sheetData>
  <conditionalFormatting sqref="L1:L2 L97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72">
    <cfRule type="colorScale" priority="1002">
      <colorScale>
        <cfvo type="min"/>
        <cfvo type="num" val="0"/>
        <cfvo type="max"/>
        <color rgb="FFF8696B"/>
        <color rgb="FFFFEB84"/>
        <color rgb="FF63BE7B"/>
      </colorScale>
    </cfRule>
  </conditionalFormatting>
  <conditionalFormatting sqref="G3:G972">
    <cfRule type="colorScale" priority="1004">
      <colorScale>
        <cfvo type="min"/>
        <cfvo type="num" val="0"/>
        <cfvo type="max"/>
        <color rgb="FFF8696B"/>
        <color rgb="FFFFEB84"/>
        <color rgb="FF63BE7B"/>
      </colorScale>
    </cfRule>
  </conditionalFormatting>
  <conditionalFormatting sqref="L3:L97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opLeftCell="J1" workbookViewId="0">
      <pane ySplit="1" topLeftCell="A258" activePane="bottomLeft" state="frozen"/>
      <selection activeCell="M33" sqref="M33"/>
      <selection pane="bottomLeft" activeCell="S280" sqref="S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1406.94</v>
      </c>
      <c r="Q266" s="280"/>
      <c r="R266" s="358"/>
      <c r="S266" s="377">
        <v>43573</v>
      </c>
      <c r="T266" s="337">
        <v>15.44</v>
      </c>
    </row>
    <row r="267" spans="1:21" ht="18" customHeight="1" x14ac:dyDescent="0.25">
      <c r="M267" s="25" t="s">
        <v>129</v>
      </c>
      <c r="N267" s="139">
        <f>SUM(ACTIVE!M:M)</f>
        <v>82044.914666668177</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81138.124666668242</v>
      </c>
      <c r="Q269" s="280"/>
      <c r="R269" s="358"/>
      <c r="S269" s="377">
        <v>43616</v>
      </c>
      <c r="T269" s="337">
        <v>1.2</v>
      </c>
    </row>
    <row r="270" spans="1:21" ht="18" customHeight="1" x14ac:dyDescent="0.25">
      <c r="M270" s="25" t="s">
        <v>143</v>
      </c>
      <c r="N270" s="139">
        <f>Balance!AA2</f>
        <v>81138.12</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4.6666682465001941E-3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c r="T280" s="337"/>
    </row>
    <row r="281" spans="13:21" ht="18" customHeight="1" x14ac:dyDescent="0.25">
      <c r="Q281" s="280"/>
      <c r="R281" s="358"/>
      <c r="S281" s="377"/>
      <c r="T281" s="337"/>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SUM(T207:T279)</f>
        <v>1406.94</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04" priority="7">
      <formula>#REF!&gt;0</formula>
    </cfRule>
    <cfRule type="expression" dxfId="4203"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206.5</v>
      </c>
      <c r="X3" s="1"/>
      <c r="AB3" s="180"/>
      <c r="AE3" s="180"/>
    </row>
    <row r="4" spans="1:31" x14ac:dyDescent="0.25">
      <c r="B4" s="283"/>
      <c r="C4" s="4"/>
      <c r="D4" s="3"/>
      <c r="E4" s="3"/>
      <c r="F4" s="3"/>
      <c r="G4" s="70"/>
      <c r="H4" s="159"/>
      <c r="I4" s="3"/>
      <c r="J4" s="3"/>
      <c r="K4" s="3"/>
      <c r="L4" s="4"/>
      <c r="M4" s="4"/>
      <c r="O4" s="11" t="s">
        <v>66</v>
      </c>
      <c r="Q4" s="53">
        <v>206.5</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227.15</v>
      </c>
      <c r="Q43" s="2"/>
      <c r="T43" s="104"/>
      <c r="U43" s="285"/>
    </row>
    <row r="44" spans="2:21" x14ac:dyDescent="0.25">
      <c r="B44" s="162"/>
      <c r="C44" s="10"/>
      <c r="D44" s="39"/>
      <c r="E44" s="39"/>
      <c r="F44" s="39"/>
      <c r="G44" s="39"/>
      <c r="H44" s="177"/>
      <c r="I44" s="39"/>
      <c r="O44" s="79">
        <v>1.0900000000000001</v>
      </c>
      <c r="P44" s="79">
        <f t="shared" ref="P44:P63" si="6">O44*$Q$4</f>
        <v>225.08500000000001</v>
      </c>
      <c r="Q44" s="2"/>
      <c r="T44" s="104"/>
      <c r="U44" s="285"/>
    </row>
    <row r="45" spans="2:21" x14ac:dyDescent="0.25">
      <c r="B45" s="162"/>
      <c r="C45" s="10"/>
      <c r="D45" s="39"/>
      <c r="E45" s="39"/>
      <c r="F45" s="39"/>
      <c r="G45" s="39"/>
      <c r="H45" s="177"/>
      <c r="I45" s="39"/>
      <c r="O45" s="79">
        <v>1.08</v>
      </c>
      <c r="P45" s="79">
        <f t="shared" si="6"/>
        <v>223.02</v>
      </c>
      <c r="Q45" s="2"/>
      <c r="T45" s="104"/>
      <c r="U45" s="285"/>
    </row>
    <row r="46" spans="2:21" x14ac:dyDescent="0.25">
      <c r="B46" s="162"/>
      <c r="C46" s="10"/>
      <c r="D46" s="39"/>
      <c r="E46" s="39"/>
      <c r="F46" s="39"/>
      <c r="G46" s="39"/>
      <c r="H46" s="177"/>
      <c r="I46" s="39"/>
      <c r="O46" s="79">
        <v>1.07</v>
      </c>
      <c r="P46" s="79">
        <f t="shared" si="6"/>
        <v>220.95500000000001</v>
      </c>
      <c r="Q46" s="2"/>
      <c r="T46" s="104"/>
      <c r="U46" s="285"/>
    </row>
    <row r="47" spans="2:21" x14ac:dyDescent="0.25">
      <c r="B47" s="162"/>
      <c r="C47" s="10"/>
      <c r="D47" s="39"/>
      <c r="E47" s="39"/>
      <c r="F47" s="39"/>
      <c r="G47" s="39"/>
      <c r="H47" s="177"/>
      <c r="I47" s="39"/>
      <c r="O47" s="79">
        <v>1.06</v>
      </c>
      <c r="P47" s="79">
        <f t="shared" si="6"/>
        <v>218.89000000000001</v>
      </c>
      <c r="Q47" s="2"/>
      <c r="T47" s="104"/>
      <c r="U47" s="285"/>
    </row>
    <row r="48" spans="2:21" x14ac:dyDescent="0.25">
      <c r="O48" s="79">
        <v>1.05</v>
      </c>
      <c r="P48" s="79">
        <f t="shared" si="6"/>
        <v>216.82500000000002</v>
      </c>
      <c r="Q48" s="2"/>
      <c r="T48" s="104"/>
      <c r="U48" s="285"/>
    </row>
    <row r="49" spans="1:21" x14ac:dyDescent="0.25">
      <c r="O49" s="79">
        <v>1.04</v>
      </c>
      <c r="P49" s="79">
        <f t="shared" si="6"/>
        <v>214.76000000000002</v>
      </c>
      <c r="Q49" s="2"/>
      <c r="T49" s="104"/>
      <c r="U49" s="285"/>
    </row>
    <row r="50" spans="1:21" x14ac:dyDescent="0.25">
      <c r="O50" s="79">
        <v>1.03</v>
      </c>
      <c r="P50" s="79">
        <f t="shared" si="6"/>
        <v>212.69499999999999</v>
      </c>
      <c r="Q50" s="2"/>
      <c r="T50" s="104"/>
      <c r="U50" s="286"/>
    </row>
    <row r="51" spans="1:21" x14ac:dyDescent="0.25">
      <c r="O51" s="79">
        <v>1.02</v>
      </c>
      <c r="P51" s="79">
        <f t="shared" si="6"/>
        <v>210.63</v>
      </c>
      <c r="Q51" s="2"/>
      <c r="T51" s="104"/>
      <c r="U51" s="286"/>
    </row>
    <row r="52" spans="1:21" x14ac:dyDescent="0.25">
      <c r="O52" s="79">
        <v>1.01</v>
      </c>
      <c r="P52" s="79">
        <f t="shared" si="6"/>
        <v>208.565</v>
      </c>
      <c r="Q52" s="2"/>
      <c r="T52" s="104"/>
      <c r="U52" s="285"/>
    </row>
    <row r="53" spans="1:21" x14ac:dyDescent="0.25">
      <c r="O53" s="79">
        <v>1</v>
      </c>
      <c r="P53" s="79">
        <f t="shared" si="6"/>
        <v>206.5</v>
      </c>
      <c r="Q53" s="2"/>
      <c r="T53" s="104"/>
      <c r="U53" s="285"/>
    </row>
    <row r="54" spans="1:21" x14ac:dyDescent="0.25">
      <c r="O54" s="79">
        <v>0.99</v>
      </c>
      <c r="P54" s="79">
        <f t="shared" si="6"/>
        <v>204.435</v>
      </c>
      <c r="Q54" s="2"/>
      <c r="T54" s="104"/>
      <c r="U54" s="285"/>
    </row>
    <row r="55" spans="1:21" x14ac:dyDescent="0.25">
      <c r="L55" t="s">
        <v>65</v>
      </c>
      <c r="M55" s="2">
        <f>M73+K73-F73</f>
        <v>363.09999999999945</v>
      </c>
      <c r="O55" s="79">
        <v>0.98</v>
      </c>
      <c r="P55" s="79">
        <f t="shared" si="6"/>
        <v>202.37</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200.30500000000001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198.23999999999998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196.17499999999998</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194.10999999999999</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192.04500000000002</v>
      </c>
    </row>
    <row r="61" spans="1:21" x14ac:dyDescent="0.25">
      <c r="A61" s="195"/>
      <c r="B61" s="367"/>
      <c r="C61" s="195"/>
      <c r="D61" s="196"/>
      <c r="E61" s="196"/>
      <c r="F61" s="196"/>
      <c r="G61" s="200"/>
      <c r="H61" s="201"/>
      <c r="I61" s="196"/>
      <c r="J61" s="196"/>
      <c r="K61" s="196"/>
      <c r="L61" s="195"/>
      <c r="M61" s="195"/>
      <c r="O61" s="79">
        <v>0.92</v>
      </c>
      <c r="P61" s="79">
        <f t="shared" si="6"/>
        <v>189.98000000000002</v>
      </c>
    </row>
    <row r="62" spans="1:21" x14ac:dyDescent="0.25">
      <c r="A62" s="195"/>
      <c r="B62" s="367"/>
      <c r="C62" s="195"/>
      <c r="D62" s="196"/>
      <c r="E62" s="196"/>
      <c r="F62" s="196"/>
      <c r="G62" s="200"/>
      <c r="H62" s="201"/>
      <c r="I62" s="196"/>
      <c r="J62" s="196"/>
      <c r="K62" s="196"/>
      <c r="L62" s="195"/>
      <c r="M62" s="195"/>
      <c r="O62" s="79">
        <v>0.91</v>
      </c>
      <c r="P62" s="79">
        <f t="shared" si="6"/>
        <v>187.91500000000002</v>
      </c>
    </row>
    <row r="63" spans="1:21" x14ac:dyDescent="0.25">
      <c r="A63" s="195"/>
      <c r="B63" s="200"/>
      <c r="C63" s="195"/>
      <c r="D63" s="196"/>
      <c r="E63" s="196"/>
      <c r="F63" s="196"/>
      <c r="G63" s="200"/>
      <c r="H63" s="201"/>
      <c r="I63" s="196"/>
      <c r="J63" s="196"/>
      <c r="K63" s="196"/>
      <c r="L63" s="195"/>
      <c r="M63" s="195"/>
      <c r="O63" s="79">
        <v>0.9</v>
      </c>
      <c r="P63" s="79">
        <f t="shared" si="6"/>
        <v>185.85</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02" priority="35">
      <formula>N19&gt;0</formula>
    </cfRule>
    <cfRule type="expression" dxfId="4201"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00" priority="21">
      <formula>F25&gt;0</formula>
    </cfRule>
    <cfRule type="expression" dxfId="4199" priority="22">
      <formula>F25&lt;0</formula>
    </cfRule>
  </conditionalFormatting>
  <conditionalFormatting sqref="H25:H47">
    <cfRule type="expression" dxfId="4198" priority="19">
      <formula>H25&gt;0</formula>
    </cfRule>
    <cfRule type="expression" dxfId="4197" priority="20">
      <formula>H25&lt;0</formula>
    </cfRule>
  </conditionalFormatting>
  <conditionalFormatting sqref="I25:I27">
    <cfRule type="expression" dxfId="4196" priority="15">
      <formula>I25&gt;0</formula>
    </cfRule>
    <cfRule type="expression" dxfId="4195" priority="16">
      <formula>I25&lt;0</formula>
    </cfRule>
  </conditionalFormatting>
  <conditionalFormatting sqref="Q7">
    <cfRule type="expression" dxfId="4194" priority="5">
      <formula>Q7&gt;0</formula>
    </cfRule>
    <cfRule type="expression" dxfId="4193" priority="6">
      <formula>Q7&lt;0</formula>
    </cfRule>
  </conditionalFormatting>
  <conditionalFormatting sqref="Q8">
    <cfRule type="expression" dxfId="4192" priority="3">
      <formula>Q8&gt;0</formula>
    </cfRule>
    <cfRule type="expression" dxfId="4191"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87.34</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87.34</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1.7403251660178611E-2</v>
      </c>
      <c r="R11">
        <v>0.38</v>
      </c>
    </row>
    <row r="12" spans="1:21" x14ac:dyDescent="0.25">
      <c r="H12" s="68"/>
      <c r="O12" s="11" t="s">
        <v>82</v>
      </c>
      <c r="Q12" s="1" t="s">
        <v>1387</v>
      </c>
    </row>
    <row r="13" spans="1:21" x14ac:dyDescent="0.25">
      <c r="H13" s="68"/>
      <c r="O13" s="11" t="s">
        <v>947</v>
      </c>
      <c r="Q13" s="2">
        <f>Q4/6.49</f>
        <v>13.457627118644067</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96.074000000000012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95.200600000000009</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94.327200000000005</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93.453800000000015</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92.580400000000012</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91.707000000000008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90.833600000000004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89.9602</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89.086800000000011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88.213400000000007</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87.34</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86.4666</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85.593199999999996</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84.719800000000006</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83.846400000000003</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82.972999999999999</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82.099599999999995</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81.226200000000006</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80.352800000000002</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79.479400000000012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78.606000000000009</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90" priority="31">
      <formula>F7&gt;0</formula>
    </cfRule>
    <cfRule type="expression" dxfId="4189" priority="32">
      <formula>F7&lt;0</formula>
    </cfRule>
  </conditionalFormatting>
  <conditionalFormatting sqref="Q8">
    <cfRule type="expression" dxfId="4188" priority="29">
      <formula>Q8&gt;0</formula>
    </cfRule>
    <cfRule type="expression" dxfId="4187" priority="30">
      <formula>Q8&lt;0</formula>
    </cfRule>
  </conditionalFormatting>
  <conditionalFormatting sqref="Q10">
    <cfRule type="expression" dxfId="4186" priority="23">
      <formula>Q10&gt;0</formula>
    </cfRule>
    <cfRule type="expression" dxfId="4185" priority="24">
      <formula>Q10&lt;0</formula>
    </cfRule>
  </conditionalFormatting>
  <conditionalFormatting sqref="J25:J38">
    <cfRule type="expression" dxfId="4184" priority="21">
      <formula>J25&gt;0</formula>
    </cfRule>
    <cfRule type="expression" dxfId="4183" priority="22">
      <formula>J25&lt;0</formula>
    </cfRule>
  </conditionalFormatting>
  <conditionalFormatting sqref="L25:L38">
    <cfRule type="expression" dxfId="4182" priority="17">
      <formula>L25&gt;0</formula>
    </cfRule>
    <cfRule type="expression" dxfId="4181" priority="18">
      <formula>L25&lt;0</formula>
    </cfRule>
  </conditionalFormatting>
  <conditionalFormatting sqref="F93:F114">
    <cfRule type="expression" dxfId="4180" priority="15">
      <formula>F93&gt;0</formula>
    </cfRule>
    <cfRule type="expression" dxfId="4179" priority="16">
      <formula>F93&lt;0</formula>
    </cfRule>
  </conditionalFormatting>
  <conditionalFormatting sqref="H93:H114">
    <cfRule type="expression" dxfId="4178" priority="13">
      <formula>H93&gt;0</formula>
    </cfRule>
    <cfRule type="expression" dxfId="4177" priority="14">
      <formula>H93&lt;0</formula>
    </cfRule>
  </conditionalFormatting>
  <conditionalFormatting sqref="J93:J106">
    <cfRule type="expression" dxfId="4176" priority="11">
      <formula>J93&gt;0</formula>
    </cfRule>
    <cfRule type="expression" dxfId="4175" priority="12">
      <formula>J93&lt;0</formula>
    </cfRule>
  </conditionalFormatting>
  <conditionalFormatting sqref="K93:K106">
    <cfRule type="expression" dxfId="4174" priority="9">
      <formula>K93&gt;0</formula>
    </cfRule>
    <cfRule type="expression" dxfId="4173" priority="10">
      <formula>K93&lt;0</formula>
    </cfRule>
  </conditionalFormatting>
  <conditionalFormatting sqref="L93:L106">
    <cfRule type="expression" dxfId="4172" priority="7">
      <formula>L93&gt;0</formula>
    </cfRule>
    <cfRule type="expression" dxfId="4171" priority="8">
      <formula>L93&lt;0</formula>
    </cfRule>
  </conditionalFormatting>
  <conditionalFormatting sqref="F25:F32">
    <cfRule type="expression" dxfId="4170" priority="5">
      <formula>F25&gt;0</formula>
    </cfRule>
    <cfRule type="expression" dxfId="4169" priority="6">
      <formula>F25&lt;0</formula>
    </cfRule>
  </conditionalFormatting>
  <conditionalFormatting sqref="H25:H32">
    <cfRule type="expression" dxfId="4168" priority="3">
      <formula>H25&gt;0</formula>
    </cfRule>
    <cfRule type="expression" dxfId="4167" priority="4">
      <formula>H25&lt;0</formula>
    </cfRule>
  </conditionalFormatting>
  <conditionalFormatting sqref="H60:H63 F60:F63">
    <cfRule type="expression" dxfId="4166" priority="1">
      <formula>F60&gt;0</formula>
    </cfRule>
    <cfRule type="expression" dxfId="4165"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231.68</v>
      </c>
      <c r="V3" s="1"/>
      <c r="Z3" s="180"/>
      <c r="AC3" s="180"/>
    </row>
    <row r="4" spans="1:29" x14ac:dyDescent="0.25">
      <c r="G4" s="70"/>
      <c r="H4" s="159"/>
      <c r="I4" s="3"/>
      <c r="J4" s="3"/>
      <c r="K4" s="3"/>
      <c r="L4" s="4"/>
      <c r="O4" s="11" t="s">
        <v>66</v>
      </c>
      <c r="Q4" s="53">
        <v>231.68</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254.84800000000004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252.53120000000001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250.21440000000001</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247.89760000000001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245.58080000000001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243.26400000000001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240.94720000000001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238.63040000000001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236.31360000000001</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233.99680000000001</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231.68</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229.36320000000001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227.04640000000001</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224.7296</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222.4128</v>
      </c>
      <c r="U57" s="395"/>
    </row>
    <row r="58" spans="1:21" x14ac:dyDescent="0.25">
      <c r="O58" s="79">
        <v>0.95</v>
      </c>
      <c r="P58" s="79">
        <f t="shared" si="3"/>
        <v>220.096</v>
      </c>
      <c r="U58" s="395"/>
    </row>
    <row r="59" spans="1:21" x14ac:dyDescent="0.25">
      <c r="O59" s="79">
        <v>0.94</v>
      </c>
      <c r="P59" s="79">
        <f t="shared" si="3"/>
        <v>217.7792</v>
      </c>
    </row>
    <row r="60" spans="1:21" x14ac:dyDescent="0.25">
      <c r="B60" s="203" t="s">
        <v>113</v>
      </c>
      <c r="C60" s="203" t="s">
        <v>145</v>
      </c>
      <c r="D60" s="204" t="s">
        <v>144</v>
      </c>
      <c r="E60" s="205" t="s">
        <v>146</v>
      </c>
      <c r="F60" s="206" t="s">
        <v>65</v>
      </c>
      <c r="G60" s="207" t="s">
        <v>150</v>
      </c>
      <c r="H60" s="206" t="s">
        <v>88</v>
      </c>
      <c r="O60" s="79">
        <v>0.93</v>
      </c>
      <c r="P60" s="79">
        <f t="shared" si="3"/>
        <v>215.46240000000003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213.1456</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210.8288</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208.512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164" priority="58">
      <formula>F19&gt;0</formula>
    </cfRule>
    <cfRule type="expression" dxfId="4163"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162" priority="47">
      <formula>H25&gt;0</formula>
    </cfRule>
    <cfRule type="expression" dxfId="4161" priority="48">
      <formula>H25&lt;0</formula>
    </cfRule>
  </conditionalFormatting>
  <conditionalFormatting sqref="M39">
    <cfRule type="expression" dxfId="4160" priority="45">
      <formula>M39&gt;0</formula>
    </cfRule>
    <cfRule type="expression" dxfId="4159" priority="46">
      <formula>M39&lt;0</formula>
    </cfRule>
  </conditionalFormatting>
  <conditionalFormatting sqref="F61:F67">
    <cfRule type="expression" dxfId="4158" priority="43">
      <formula>F61&gt;0</formula>
    </cfRule>
    <cfRule type="expression" dxfId="4157" priority="44">
      <formula>F61&lt;0</formula>
    </cfRule>
  </conditionalFormatting>
  <conditionalFormatting sqref="H61:H67">
    <cfRule type="expression" dxfId="4156" priority="41">
      <formula>H61&gt;0</formula>
    </cfRule>
    <cfRule type="expression" dxfId="4155" priority="42">
      <formula>H61&lt;0</formula>
    </cfRule>
  </conditionalFormatting>
  <conditionalFormatting sqref="F21:F24">
    <cfRule type="expression" dxfId="4154" priority="39">
      <formula>F21&gt;0</formula>
    </cfRule>
    <cfRule type="expression" dxfId="4153" priority="40">
      <formula>F21&lt;0</formula>
    </cfRule>
  </conditionalFormatting>
  <conditionalFormatting sqref="H21:H24">
    <cfRule type="expression" dxfId="4152" priority="37">
      <formula>H21&gt;0</formula>
    </cfRule>
    <cfRule type="expression" dxfId="4151" priority="38">
      <formula>H21&lt;0</formula>
    </cfRule>
  </conditionalFormatting>
  <conditionalFormatting sqref="I25:I28">
    <cfRule type="expression" dxfId="4150" priority="31">
      <formula>I25&gt;0</formula>
    </cfRule>
    <cfRule type="expression" dxfId="4149" priority="32">
      <formula>I25&lt;0</formula>
    </cfRule>
  </conditionalFormatting>
  <conditionalFormatting sqref="I21:I24">
    <cfRule type="expression" dxfId="4148" priority="29">
      <formula>I21&gt;0</formula>
    </cfRule>
    <cfRule type="expression" dxfId="4147" priority="30">
      <formula>I21&lt;0</formula>
    </cfRule>
  </conditionalFormatting>
  <conditionalFormatting sqref="H29">
    <cfRule type="expression" dxfId="4146" priority="27">
      <formula>H29&gt;0</formula>
    </cfRule>
    <cfRule type="expression" dxfId="4145" priority="28">
      <formula>H29&lt;0</formula>
    </cfRule>
  </conditionalFormatting>
  <conditionalFormatting sqref="H30">
    <cfRule type="expression" dxfId="4144" priority="25">
      <formula>H30&gt;0</formula>
    </cfRule>
    <cfRule type="expression" dxfId="4143" priority="26">
      <formula>H30&lt;0</formula>
    </cfRule>
  </conditionalFormatting>
  <conditionalFormatting sqref="H31">
    <cfRule type="expression" dxfId="4142" priority="23">
      <formula>H31&gt;0</formula>
    </cfRule>
    <cfRule type="expression" dxfId="4141" priority="24">
      <formula>H31&lt;0</formula>
    </cfRule>
  </conditionalFormatting>
  <conditionalFormatting sqref="Q7">
    <cfRule type="expression" dxfId="4140" priority="21">
      <formula>Q7&gt;0</formula>
    </cfRule>
    <cfRule type="expression" dxfId="4139" priority="22">
      <formula>Q7&lt;0</formula>
    </cfRule>
  </conditionalFormatting>
  <conditionalFormatting sqref="Q8">
    <cfRule type="expression" dxfId="4138" priority="19">
      <formula>Q8&gt;0</formula>
    </cfRule>
    <cfRule type="expression" dxfId="4137" priority="20">
      <formula>Q8&lt;0</formula>
    </cfRule>
  </conditionalFormatting>
  <conditionalFormatting sqref="F73:F82">
    <cfRule type="expression" dxfId="4136" priority="17">
      <formula>F73&gt;0</formula>
    </cfRule>
    <cfRule type="expression" dxfId="4135" priority="18">
      <formula>F73&lt;0</formula>
    </cfRule>
  </conditionalFormatting>
  <conditionalFormatting sqref="H73:H76">
    <cfRule type="expression" dxfId="4134" priority="15">
      <formula>H73&gt;0</formula>
    </cfRule>
    <cfRule type="expression" dxfId="4133" priority="16">
      <formula>H73&lt;0</formula>
    </cfRule>
  </conditionalFormatting>
  <conditionalFormatting sqref="F69:F72">
    <cfRule type="expression" dxfId="4132" priority="13">
      <formula>F69&gt;0</formula>
    </cfRule>
    <cfRule type="expression" dxfId="4131" priority="14">
      <formula>F69&lt;0</formula>
    </cfRule>
  </conditionalFormatting>
  <conditionalFormatting sqref="H69:H72">
    <cfRule type="expression" dxfId="4130" priority="11">
      <formula>H69&gt;0</formula>
    </cfRule>
    <cfRule type="expression" dxfId="4129" priority="12">
      <formula>H69&lt;0</formula>
    </cfRule>
  </conditionalFormatting>
  <conditionalFormatting sqref="I73:I76">
    <cfRule type="expression" dxfId="4128" priority="9">
      <formula>I73&gt;0</formula>
    </cfRule>
    <cfRule type="expression" dxfId="4127" priority="10">
      <formula>I73&lt;0</formula>
    </cfRule>
  </conditionalFormatting>
  <conditionalFormatting sqref="I69:I72">
    <cfRule type="expression" dxfId="4126" priority="7">
      <formula>I69&gt;0</formula>
    </cfRule>
    <cfRule type="expression" dxfId="4125" priority="8">
      <formula>I69&lt;0</formula>
    </cfRule>
  </conditionalFormatting>
  <conditionalFormatting sqref="H77">
    <cfRule type="expression" dxfId="4124" priority="5">
      <formula>H77&gt;0</formula>
    </cfRule>
    <cfRule type="expression" dxfId="4123" priority="6">
      <formula>H77&lt;0</formula>
    </cfRule>
  </conditionalFormatting>
  <conditionalFormatting sqref="H78">
    <cfRule type="expression" dxfId="4122" priority="3">
      <formula>H78&gt;0</formula>
    </cfRule>
    <cfRule type="expression" dxfId="4121" priority="4">
      <formula>H78&lt;0</formula>
    </cfRule>
  </conditionalFormatting>
  <conditionalFormatting sqref="H79">
    <cfRule type="expression" dxfId="4120" priority="1">
      <formula>H79&gt;0</formula>
    </cfRule>
    <cfRule type="expression" dxfId="4119"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3499.9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3499.9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18.040721649484535</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3849.8900000000003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3814.8910000000005</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3779.8920000000003</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3744.8930000000005</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3709.8940000000002</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3674.8950000000004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3639.8960000000002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3604.8970000000004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3569.8980000000001</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3534.8990000000003</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3499.9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3464.9009999999998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3429.902</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3394.9029999999998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3359.904</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3324.9049999999997</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3289.9059999999999</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3254.9070000000002</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3219.9080000000004</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3184.9090000000001</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3149.9100000000003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4118" priority="33">
      <formula>F54&gt;0</formula>
    </cfRule>
    <cfRule type="expression" dxfId="4117" priority="34">
      <formula>F54&lt;0</formula>
    </cfRule>
  </conditionalFormatting>
  <conditionalFormatting sqref="Q7">
    <cfRule type="expression" dxfId="4116" priority="31">
      <formula>Q7&gt;0</formula>
    </cfRule>
    <cfRule type="expression" dxfId="4115" priority="32">
      <formula>Q7&lt;0</formula>
    </cfRule>
  </conditionalFormatting>
  <conditionalFormatting sqref="Q8">
    <cfRule type="expression" dxfId="4114" priority="29">
      <formula>Q8&gt;0</formula>
    </cfRule>
    <cfRule type="expression" dxfId="4113" priority="30">
      <formula>Q8&lt;0</formula>
    </cfRule>
  </conditionalFormatting>
  <conditionalFormatting sqref="F31:F53">
    <cfRule type="expression" dxfId="4112" priority="27">
      <formula>F31&gt;0</formula>
    </cfRule>
    <cfRule type="expression" dxfId="4111" priority="28">
      <formula>F31&lt;0</formula>
    </cfRule>
  </conditionalFormatting>
  <conditionalFormatting sqref="H31:H53">
    <cfRule type="expression" dxfId="4110" priority="25">
      <formula>H31&gt;0</formula>
    </cfRule>
    <cfRule type="expression" dxfId="4109" priority="26">
      <formula>H31&lt;0</formula>
    </cfRule>
  </conditionalFormatting>
  <conditionalFormatting sqref="Q10">
    <cfRule type="expression" dxfId="4108" priority="23">
      <formula>Q10&gt;0</formula>
    </cfRule>
    <cfRule type="expression" dxfId="4107" priority="24">
      <formula>Q10&lt;0</formula>
    </cfRule>
  </conditionalFormatting>
  <conditionalFormatting sqref="J25:J38">
    <cfRule type="expression" dxfId="4106" priority="21">
      <formula>J25&gt;0</formula>
    </cfRule>
    <cfRule type="expression" dxfId="4105" priority="22">
      <formula>J25&lt;0</formula>
    </cfRule>
  </conditionalFormatting>
  <conditionalFormatting sqref="L25:L38">
    <cfRule type="expression" dxfId="4104" priority="17">
      <formula>L25&gt;0</formula>
    </cfRule>
    <cfRule type="expression" dxfId="4103" priority="18">
      <formula>L25&lt;0</formula>
    </cfRule>
  </conditionalFormatting>
  <conditionalFormatting sqref="F89:F110">
    <cfRule type="expression" dxfId="4102" priority="15">
      <formula>F89&gt;0</formula>
    </cfRule>
    <cfRule type="expression" dxfId="4101" priority="16">
      <formula>F89&lt;0</formula>
    </cfRule>
  </conditionalFormatting>
  <conditionalFormatting sqref="H89:H110">
    <cfRule type="expression" dxfId="4100" priority="13">
      <formula>H89&gt;0</formula>
    </cfRule>
    <cfRule type="expression" dxfId="4099" priority="14">
      <formula>H89&lt;0</formula>
    </cfRule>
  </conditionalFormatting>
  <conditionalFormatting sqref="J89:J102">
    <cfRule type="expression" dxfId="4098" priority="11">
      <formula>J89&gt;0</formula>
    </cfRule>
    <cfRule type="expression" dxfId="4097" priority="12">
      <formula>J89&lt;0</formula>
    </cfRule>
  </conditionalFormatting>
  <conditionalFormatting sqref="K89:K102">
    <cfRule type="expression" dxfId="4096" priority="9">
      <formula>K89&gt;0</formula>
    </cfRule>
    <cfRule type="expression" dxfId="4095" priority="10">
      <formula>K89&lt;0</formula>
    </cfRule>
  </conditionalFormatting>
  <conditionalFormatting sqref="L89:L102">
    <cfRule type="expression" dxfId="4094" priority="7">
      <formula>L89&gt;0</formula>
    </cfRule>
    <cfRule type="expression" dxfId="4093" priority="8">
      <formula>L89&lt;0</formula>
    </cfRule>
  </conditionalFormatting>
  <conditionalFormatting sqref="F25:F30">
    <cfRule type="expression" dxfId="4092" priority="5">
      <formula>F25&gt;0</formula>
    </cfRule>
    <cfRule type="expression" dxfId="4091" priority="6">
      <formula>F25&lt;0</formula>
    </cfRule>
  </conditionalFormatting>
  <conditionalFormatting sqref="H25:H30">
    <cfRule type="expression" dxfId="4090" priority="3">
      <formula>H25&gt;0</formula>
    </cfRule>
    <cfRule type="expression" dxfId="4089" priority="4">
      <formula>H25&lt;0</formula>
    </cfRule>
  </conditionalFormatting>
  <conditionalFormatting sqref="J45">
    <cfRule type="expression" dxfId="4088" priority="1">
      <formula>J45&gt;0</formula>
    </cfRule>
    <cfRule type="expression" dxfId="408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11.89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11.89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0.12447434819175777</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2.9725000000000001</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13.079000000000002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12.960100000000002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12.841200000000001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12.722300000000001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12.603400000000001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12.484500000000001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12.365600000000001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12.246700000000001</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12.127800000000001</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12.008900000000001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11.89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11.771100000000001</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11.652200000000001</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11.533300000000001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11.414400000000001</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11.295500000000001</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11.176600000000001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11.057700000000001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10.938800000000001</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10.819900000000001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10.701000000000001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086" priority="64">
      <formula>N23&gt;0</formula>
    </cfRule>
    <cfRule type="expression" dxfId="4085"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084" priority="58">
      <formula>F79&gt;0</formula>
    </cfRule>
    <cfRule type="expression" dxfId="4083" priority="59">
      <formula>F79&lt;0</formula>
    </cfRule>
  </conditionalFormatting>
  <conditionalFormatting sqref="H79:H97 H101:H118">
    <cfRule type="expression" dxfId="4082" priority="56">
      <formula>H79&gt;0</formula>
    </cfRule>
    <cfRule type="expression" dxfId="4081" priority="57">
      <formula>H79&lt;0</formula>
    </cfRule>
  </conditionalFormatting>
  <conditionalFormatting sqref="I75:I97 I100:I118">
    <cfRule type="expression" dxfId="4080" priority="54">
      <formula>I75&gt;0</formula>
    </cfRule>
    <cfRule type="expression" dxfId="4079" priority="55">
      <formula>I75&lt;0</formula>
    </cfRule>
  </conditionalFormatting>
  <conditionalFormatting sqref="Q7">
    <cfRule type="expression" dxfId="4078" priority="52">
      <formula>Q7&gt;0</formula>
    </cfRule>
    <cfRule type="expression" dxfId="4077" priority="53">
      <formula>Q7&lt;0</formula>
    </cfRule>
  </conditionalFormatting>
  <conditionalFormatting sqref="Q8">
    <cfRule type="expression" dxfId="4076" priority="50">
      <formula>Q8&gt;0</formula>
    </cfRule>
    <cfRule type="expression" dxfId="4075" priority="51">
      <formula>Q8&lt;0</formula>
    </cfRule>
  </conditionalFormatting>
  <conditionalFormatting sqref="F75:F78">
    <cfRule type="expression" dxfId="4074" priority="48">
      <formula>F75&gt;0</formula>
    </cfRule>
    <cfRule type="expression" dxfId="4073" priority="49">
      <formula>F75&lt;0</formula>
    </cfRule>
  </conditionalFormatting>
  <conditionalFormatting sqref="H75:H78">
    <cfRule type="expression" dxfId="4072" priority="46">
      <formula>H75&gt;0</formula>
    </cfRule>
    <cfRule type="expression" dxfId="4071" priority="47">
      <formula>H75&lt;0</formula>
    </cfRule>
  </conditionalFormatting>
  <conditionalFormatting sqref="F100:F114">
    <cfRule type="expression" dxfId="4070" priority="40">
      <formula>F100&gt;0</formula>
    </cfRule>
    <cfRule type="expression" dxfId="4069" priority="41">
      <formula>F100&lt;0</formula>
    </cfRule>
  </conditionalFormatting>
  <conditionalFormatting sqref="H100:H114">
    <cfRule type="expression" dxfId="4068" priority="38">
      <formula>H100&gt;0</formula>
    </cfRule>
    <cfRule type="expression" dxfId="4067" priority="39">
      <formula>H100&lt;0</formula>
    </cfRule>
  </conditionalFormatting>
  <conditionalFormatting sqref="F29:F67">
    <cfRule type="expression" dxfId="4066" priority="36">
      <formula>F29&gt;0</formula>
    </cfRule>
    <cfRule type="expression" dxfId="4065" priority="37">
      <formula>F29&lt;0</formula>
    </cfRule>
  </conditionalFormatting>
  <conditionalFormatting sqref="H29:H63">
    <cfRule type="expression" dxfId="4064" priority="34">
      <formula>H29&gt;0</formula>
    </cfRule>
    <cfRule type="expression" dxfId="4063" priority="35">
      <formula>H29&lt;0</formula>
    </cfRule>
  </conditionalFormatting>
  <conditionalFormatting sqref="J38:J68">
    <cfRule type="expression" dxfId="4062" priority="32">
      <formula>J38&gt;0</formula>
    </cfRule>
    <cfRule type="expression" dxfId="4061" priority="33">
      <formula>J38&lt;0</formula>
    </cfRule>
  </conditionalFormatting>
  <conditionalFormatting sqref="J43">
    <cfRule type="expression" dxfId="4060" priority="30">
      <formula>J43&gt;0</formula>
    </cfRule>
    <cfRule type="expression" dxfId="4059" priority="31">
      <formula>J43&lt;0</formula>
    </cfRule>
  </conditionalFormatting>
  <conditionalFormatting sqref="Q9">
    <cfRule type="expression" dxfId="4058" priority="24">
      <formula>Q9&gt;0</formula>
    </cfRule>
    <cfRule type="expression" dxfId="4057" priority="25">
      <formula>Q9&lt;0</formula>
    </cfRule>
  </conditionalFormatting>
  <conditionalFormatting sqref="R4">
    <cfRule type="expression" dxfId="4056" priority="26">
      <formula>R4&gt;0</formula>
    </cfRule>
    <cfRule type="expression" dxfId="4055"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054" priority="21">
      <formula>F120&gt;0</formula>
    </cfRule>
    <cfRule type="expression" dxfId="4053" priority="22">
      <formula>F120&lt;0</formula>
    </cfRule>
  </conditionalFormatting>
  <conditionalFormatting sqref="H120:H160">
    <cfRule type="expression" dxfId="4052" priority="19">
      <formula>H120&gt;0</formula>
    </cfRule>
    <cfRule type="expression" dxfId="4051" priority="20">
      <formula>H120&lt;0</formula>
    </cfRule>
  </conditionalFormatting>
  <conditionalFormatting sqref="J129:J160">
    <cfRule type="expression" dxfId="4050" priority="17">
      <formula>J129&gt;0</formula>
    </cfRule>
    <cfRule type="expression" dxfId="4049" priority="18">
      <formula>J129&lt;0</formula>
    </cfRule>
  </conditionalFormatting>
  <conditionalFormatting sqref="J134">
    <cfRule type="expression" dxfId="4048" priority="15">
      <formula>J134&gt;0</formula>
    </cfRule>
    <cfRule type="expression" dxfId="4047" priority="16">
      <formula>J134&lt;0</formula>
    </cfRule>
  </conditionalFormatting>
  <conditionalFormatting sqref="J31:J40">
    <cfRule type="expression" dxfId="4046" priority="13">
      <formula>J31&gt;0</formula>
    </cfRule>
    <cfRule type="expression" dxfId="4045" priority="14">
      <formula>J31&lt;0</formula>
    </cfRule>
  </conditionalFormatting>
  <conditionalFormatting sqref="J36:J37">
    <cfRule type="expression" dxfId="4044" priority="11">
      <formula>J36&gt;0</formula>
    </cfRule>
    <cfRule type="expression" dxfId="4043" priority="12">
      <formula>J36&lt;0</formula>
    </cfRule>
  </conditionalFormatting>
  <conditionalFormatting sqref="Q10">
    <cfRule type="expression" dxfId="4042" priority="9">
      <formula>Q10&gt;0</formula>
    </cfRule>
    <cfRule type="expression" dxfId="4041" priority="10">
      <formula>Q10&lt;0</formula>
    </cfRule>
  </conditionalFormatting>
  <conditionalFormatting sqref="K38:K55 K57:K68">
    <cfRule type="expression" dxfId="4040" priority="7">
      <formula>K38&gt;0</formula>
    </cfRule>
    <cfRule type="expression" dxfId="4039" priority="8">
      <formula>K38&lt;0</formula>
    </cfRule>
  </conditionalFormatting>
  <conditionalFormatting sqref="K43">
    <cfRule type="expression" dxfId="4038" priority="5">
      <formula>K43&gt;0</formula>
    </cfRule>
    <cfRule type="expression" dxfId="4037" priority="6">
      <formula>K43&lt;0</formula>
    </cfRule>
  </conditionalFormatting>
  <conditionalFormatting sqref="K31:K40">
    <cfRule type="expression" dxfId="4036" priority="3">
      <formula>K31&gt;0</formula>
    </cfRule>
    <cfRule type="expression" dxfId="4035" priority="4">
      <formula>K31&lt;0</formula>
    </cfRule>
  </conditionalFormatting>
  <conditionalFormatting sqref="K36:K37">
    <cfRule type="expression" dxfId="4034" priority="1">
      <formula>K36&gt;0</formula>
    </cfRule>
    <cfRule type="expression" dxfId="4033"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190.25</v>
      </c>
      <c r="R4" s="420">
        <v>-3.7000000000000002E-3</v>
      </c>
      <c r="T4" s="1">
        <v>43678</v>
      </c>
      <c r="U4" t="s">
        <v>1406</v>
      </c>
    </row>
    <row r="5" spans="1:21" x14ac:dyDescent="0.25">
      <c r="B5" s="70"/>
      <c r="C5" s="4"/>
      <c r="D5" s="3"/>
      <c r="E5" s="3"/>
      <c r="F5" s="3"/>
      <c r="G5" s="70"/>
      <c r="H5" s="159"/>
      <c r="I5" s="3"/>
      <c r="J5" s="3"/>
      <c r="K5" s="3"/>
      <c r="L5" s="4"/>
      <c r="M5" s="4"/>
      <c r="O5" s="11" t="s">
        <v>67</v>
      </c>
      <c r="Q5" s="3">
        <f>Q4*Q2</f>
        <v>7610</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-1574.1100000000006</v>
      </c>
      <c r="R7">
        <v>40</v>
      </c>
    </row>
    <row r="8" spans="1:21" x14ac:dyDescent="0.25">
      <c r="B8" s="70"/>
      <c r="C8" s="4"/>
      <c r="D8" s="3"/>
      <c r="E8" s="3"/>
      <c r="F8" s="3"/>
      <c r="G8" s="70"/>
      <c r="H8" s="159"/>
      <c r="I8" s="3"/>
      <c r="J8" s="3"/>
      <c r="K8" s="3"/>
      <c r="L8" s="4"/>
      <c r="M8" s="4"/>
      <c r="O8" s="11" t="s">
        <v>179</v>
      </c>
      <c r="P8" s="33"/>
      <c r="Q8" s="2">
        <f>K18+M18-F18+Q2*Q4</f>
        <v>-1574.1100000000006</v>
      </c>
      <c r="T8" s="1"/>
      <c r="U8" s="736"/>
    </row>
    <row r="9" spans="1:21" x14ac:dyDescent="0.25">
      <c r="B9" s="70"/>
      <c r="C9" s="4"/>
      <c r="D9" s="3"/>
      <c r="E9" s="3"/>
      <c r="F9" s="3"/>
      <c r="G9" s="4"/>
      <c r="H9" s="159"/>
      <c r="I9" s="3"/>
      <c r="J9" s="3"/>
      <c r="K9" s="3"/>
      <c r="L9" s="4"/>
      <c r="M9" s="4"/>
      <c r="O9" s="11" t="s">
        <v>204</v>
      </c>
      <c r="Q9" s="132">
        <f>IF(Q2=0, 0, Q8/Q6)</f>
        <v>-0.1713949419159832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209.27500000000001</v>
      </c>
    </row>
    <row r="20" spans="1:20" x14ac:dyDescent="0.25">
      <c r="O20" s="79">
        <v>1.0900000000000001</v>
      </c>
      <c r="P20" s="79">
        <f t="shared" ref="P20:P39" si="0">O20*$Q$4</f>
        <v>207.3725</v>
      </c>
    </row>
    <row r="21" spans="1:20" x14ac:dyDescent="0.25">
      <c r="O21" s="79">
        <v>1.08</v>
      </c>
      <c r="P21" s="79">
        <f t="shared" si="0"/>
        <v>205.47000000000003</v>
      </c>
      <c r="T21" s="1"/>
    </row>
    <row r="22" spans="1:20" x14ac:dyDescent="0.25">
      <c r="O22" s="79">
        <v>1.07</v>
      </c>
      <c r="P22" s="79">
        <f t="shared" si="0"/>
        <v>203.56750000000002</v>
      </c>
    </row>
    <row r="23" spans="1:20" x14ac:dyDescent="0.25">
      <c r="O23" s="79">
        <v>1.06</v>
      </c>
      <c r="P23" s="79">
        <f t="shared" si="0"/>
        <v>201.66500000000002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199.76250000000002</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197.86</v>
      </c>
    </row>
    <row r="26" spans="1:20" x14ac:dyDescent="0.25">
      <c r="B26" s="162">
        <v>43626</v>
      </c>
      <c r="C26" s="10">
        <v>0</v>
      </c>
      <c r="D26" s="39">
        <v>252.2</v>
      </c>
      <c r="E26" s="39">
        <v>275.81</v>
      </c>
      <c r="F26" s="39"/>
      <c r="G26" s="39"/>
      <c r="H26" s="177"/>
      <c r="I26" s="39"/>
      <c r="J26" s="39">
        <v>476.09</v>
      </c>
      <c r="K26" s="39"/>
      <c r="L26" s="39"/>
      <c r="O26" s="79">
        <v>1.03</v>
      </c>
      <c r="P26" s="79">
        <f t="shared" si="0"/>
        <v>195.95750000000001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194.05500000000001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192.1525</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190.25</v>
      </c>
      <c r="T29" s="154"/>
    </row>
    <row r="30" spans="1:20" x14ac:dyDescent="0.25">
      <c r="B30" s="162"/>
      <c r="C30" s="10"/>
      <c r="D30" s="39"/>
      <c r="E30" s="39"/>
      <c r="F30" s="39"/>
      <c r="G30" s="39"/>
      <c r="H30" s="177"/>
      <c r="I30" s="39"/>
      <c r="J30" s="39"/>
      <c r="K30" s="39"/>
      <c r="L30" s="39"/>
      <c r="O30" s="79">
        <v>0.99</v>
      </c>
      <c r="P30" s="79">
        <f t="shared" si="0"/>
        <v>188.3475</v>
      </c>
      <c r="T30" s="154"/>
    </row>
    <row r="31" spans="1:20" x14ac:dyDescent="0.25">
      <c r="B31" s="162"/>
      <c r="C31" s="10"/>
      <c r="D31" s="39"/>
      <c r="E31" s="39"/>
      <c r="F31" s="39"/>
      <c r="G31" s="39"/>
      <c r="H31" s="177"/>
      <c r="I31" s="39"/>
      <c r="J31" s="39"/>
      <c r="K31" s="39"/>
      <c r="L31" s="39"/>
      <c r="O31" s="79">
        <v>0.98</v>
      </c>
      <c r="P31" s="79">
        <f t="shared" si="0"/>
        <v>186.44499999999999</v>
      </c>
    </row>
    <row r="32" spans="1:20" x14ac:dyDescent="0.25">
      <c r="B32" s="162"/>
      <c r="C32" s="10"/>
      <c r="D32" s="39"/>
      <c r="E32" s="39"/>
      <c r="F32" s="39"/>
      <c r="G32" s="39"/>
      <c r="H32" s="177"/>
      <c r="I32" s="39"/>
      <c r="J32" s="39"/>
      <c r="K32" s="39"/>
      <c r="L32" s="39"/>
      <c r="O32" s="79">
        <v>0.97</v>
      </c>
      <c r="P32" s="79">
        <f t="shared" si="0"/>
        <v>184.54249999999999</v>
      </c>
    </row>
    <row r="33" spans="2:17" x14ac:dyDescent="0.25">
      <c r="B33" s="162"/>
      <c r="C33" s="10"/>
      <c r="D33" s="39"/>
      <c r="E33" s="39"/>
      <c r="F33" s="39"/>
      <c r="G33" s="39"/>
      <c r="H33" s="177"/>
      <c r="I33" s="39"/>
      <c r="J33" s="39"/>
      <c r="K33" s="39"/>
      <c r="L33" s="39"/>
      <c r="O33" s="79">
        <v>0.96</v>
      </c>
      <c r="P33" s="79">
        <f t="shared" si="0"/>
        <v>182.64</v>
      </c>
    </row>
    <row r="34" spans="2:17" x14ac:dyDescent="0.25">
      <c r="B34" s="162"/>
      <c r="C34" s="10"/>
      <c r="D34" s="39"/>
      <c r="E34" s="39"/>
      <c r="F34" s="39"/>
      <c r="G34" s="39"/>
      <c r="H34" s="177"/>
      <c r="I34" s="39"/>
      <c r="J34" s="39"/>
      <c r="K34" s="39"/>
      <c r="L34" s="39"/>
      <c r="O34" s="79">
        <v>0.95</v>
      </c>
      <c r="P34" s="79">
        <f t="shared" si="0"/>
        <v>180.73749999999998</v>
      </c>
    </row>
    <row r="35" spans="2:17" x14ac:dyDescent="0.25">
      <c r="B35" s="162"/>
      <c r="C35" s="10"/>
      <c r="D35" s="39"/>
      <c r="E35" s="39"/>
      <c r="F35" s="39"/>
      <c r="G35" s="39"/>
      <c r="H35" s="177"/>
      <c r="I35" s="39"/>
      <c r="J35" s="39"/>
      <c r="K35" s="39"/>
      <c r="L35" s="39"/>
      <c r="O35" s="79">
        <v>0.94</v>
      </c>
      <c r="P35" s="79">
        <f t="shared" si="0"/>
        <v>178.83499999999998</v>
      </c>
    </row>
    <row r="36" spans="2:17" x14ac:dyDescent="0.25">
      <c r="B36" s="162"/>
      <c r="C36" s="10"/>
      <c r="D36" s="39"/>
      <c r="E36" s="39"/>
      <c r="F36" s="39"/>
      <c r="G36" s="39"/>
      <c r="H36" s="177"/>
      <c r="I36" s="39"/>
      <c r="J36" s="39"/>
      <c r="K36" s="39"/>
      <c r="L36" s="39"/>
      <c r="O36" s="79">
        <v>0.93</v>
      </c>
      <c r="P36" s="79">
        <f t="shared" si="0"/>
        <v>176.9325</v>
      </c>
    </row>
    <row r="37" spans="2:17" x14ac:dyDescent="0.25">
      <c r="B37" s="162"/>
      <c r="C37" s="10"/>
      <c r="D37" s="39"/>
      <c r="E37" s="39"/>
      <c r="F37" s="39"/>
      <c r="G37" s="39"/>
      <c r="H37" s="177"/>
      <c r="I37" s="39"/>
      <c r="J37" s="39"/>
      <c r="K37" s="39"/>
      <c r="L37" s="39"/>
      <c r="O37" s="79">
        <v>0.92</v>
      </c>
      <c r="P37" s="79">
        <f t="shared" si="0"/>
        <v>175.03</v>
      </c>
    </row>
    <row r="38" spans="2:17" x14ac:dyDescent="0.25">
      <c r="B38" s="162"/>
      <c r="C38" s="10"/>
      <c r="D38" s="39"/>
      <c r="E38" s="39"/>
      <c r="F38" s="39"/>
      <c r="G38" s="39"/>
      <c r="H38" s="177"/>
      <c r="I38" s="39"/>
      <c r="J38" s="39"/>
      <c r="K38" s="39"/>
      <c r="L38" s="39"/>
      <c r="O38" s="79">
        <v>0.91</v>
      </c>
      <c r="P38" s="79">
        <f t="shared" si="0"/>
        <v>173.1275</v>
      </c>
    </row>
    <row r="39" spans="2:17" x14ac:dyDescent="0.25">
      <c r="B39" s="162"/>
      <c r="C39" s="10"/>
      <c r="D39" s="39"/>
      <c r="E39" s="39"/>
      <c r="F39" s="39"/>
      <c r="G39" s="39"/>
      <c r="H39" s="177"/>
      <c r="I39" s="39"/>
      <c r="J39" s="39"/>
      <c r="K39" s="39"/>
      <c r="L39" s="39"/>
      <c r="O39" s="79">
        <v>0.9</v>
      </c>
      <c r="P39" s="79">
        <f t="shared" si="0"/>
        <v>171.22499999999999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032" priority="35">
      <formula>Q7&gt;0</formula>
    </cfRule>
    <cfRule type="expression" dxfId="4031" priority="36">
      <formula>Q7&lt;0</formula>
    </cfRule>
  </conditionalFormatting>
  <conditionalFormatting sqref="Q8">
    <cfRule type="expression" dxfId="4030" priority="33">
      <formula>Q8&gt;0</formula>
    </cfRule>
    <cfRule type="expression" dxfId="4029" priority="34">
      <formula>Q8&lt;0</formula>
    </cfRule>
  </conditionalFormatting>
  <conditionalFormatting sqref="F34:F54 F58:F63">
    <cfRule type="expression" dxfId="4028" priority="31">
      <formula>F34&gt;0</formula>
    </cfRule>
    <cfRule type="expression" dxfId="4027" priority="32">
      <formula>F34&lt;0</formula>
    </cfRule>
  </conditionalFormatting>
  <conditionalFormatting sqref="H34:H54 H58:H63">
    <cfRule type="expression" dxfId="4026" priority="29">
      <formula>H34&gt;0</formula>
    </cfRule>
    <cfRule type="expression" dxfId="4025" priority="30">
      <formula>H34&lt;0</formula>
    </cfRule>
  </conditionalFormatting>
  <conditionalFormatting sqref="Q10">
    <cfRule type="expression" dxfId="4024" priority="27">
      <formula>Q10&gt;0</formula>
    </cfRule>
    <cfRule type="expression" dxfId="4023" priority="28">
      <formula>Q10&lt;0</formula>
    </cfRule>
  </conditionalFormatting>
  <conditionalFormatting sqref="J25:J38">
    <cfRule type="expression" dxfId="4022" priority="25">
      <formula>J25&gt;0</formula>
    </cfRule>
    <cfRule type="expression" dxfId="4021" priority="26">
      <formula>J25&lt;0</formula>
    </cfRule>
  </conditionalFormatting>
  <conditionalFormatting sqref="K25:K35 K37:K38">
    <cfRule type="expression" dxfId="4020" priority="23">
      <formula>K25&gt;0</formula>
    </cfRule>
    <cfRule type="expression" dxfId="4019" priority="24">
      <formula>K25&lt;0</formula>
    </cfRule>
  </conditionalFormatting>
  <conditionalFormatting sqref="F89:F110">
    <cfRule type="expression" dxfId="4018" priority="21">
      <formula>F89&gt;0</formula>
    </cfRule>
    <cfRule type="expression" dxfId="4017" priority="22">
      <formula>F89&lt;0</formula>
    </cfRule>
  </conditionalFormatting>
  <conditionalFormatting sqref="H89:H110">
    <cfRule type="expression" dxfId="4016" priority="19">
      <formula>H89&gt;0</formula>
    </cfRule>
    <cfRule type="expression" dxfId="4015" priority="20">
      <formula>H89&lt;0</formula>
    </cfRule>
  </conditionalFormatting>
  <conditionalFormatting sqref="J89:J102">
    <cfRule type="expression" dxfId="4014" priority="17">
      <formula>J89&gt;0</formula>
    </cfRule>
    <cfRule type="expression" dxfId="4013" priority="18">
      <formula>J89&lt;0</formula>
    </cfRule>
  </conditionalFormatting>
  <conditionalFormatting sqref="K89:K102">
    <cfRule type="expression" dxfId="4012" priority="15">
      <formula>K89&gt;0</formula>
    </cfRule>
    <cfRule type="expression" dxfId="4011" priority="16">
      <formula>K89&lt;0</formula>
    </cfRule>
  </conditionalFormatting>
  <conditionalFormatting sqref="L89:L102">
    <cfRule type="expression" dxfId="4010" priority="13">
      <formula>L89&gt;0</formula>
    </cfRule>
    <cfRule type="expression" dxfId="4009" priority="14">
      <formula>L89&lt;0</formula>
    </cfRule>
  </conditionalFormatting>
  <conditionalFormatting sqref="F25:F26 F30:F33">
    <cfRule type="expression" dxfId="4008" priority="11">
      <formula>F25&gt;0</formula>
    </cfRule>
    <cfRule type="expression" dxfId="4007" priority="12">
      <formula>F25&lt;0</formula>
    </cfRule>
  </conditionalFormatting>
  <conditionalFormatting sqref="H25:H33">
    <cfRule type="expression" dxfId="4006" priority="9">
      <formula>H25&gt;0</formula>
    </cfRule>
    <cfRule type="expression" dxfId="4005" priority="10">
      <formula>H25&lt;0</formula>
    </cfRule>
  </conditionalFormatting>
  <conditionalFormatting sqref="J54">
    <cfRule type="expression" dxfId="4004" priority="7">
      <formula>J54&gt;0</formula>
    </cfRule>
    <cfRule type="expression" dxfId="4003" priority="8">
      <formula>J54&lt;0</formula>
    </cfRule>
  </conditionalFormatting>
  <conditionalFormatting sqref="F55:F57">
    <cfRule type="expression" dxfId="4002" priority="5">
      <formula>F55&gt;0</formula>
    </cfRule>
    <cfRule type="expression" dxfId="4001" priority="6">
      <formula>F55&lt;0</formula>
    </cfRule>
  </conditionalFormatting>
  <conditionalFormatting sqref="H55:H57">
    <cfRule type="expression" dxfId="4000" priority="3">
      <formula>H55&gt;0</formula>
    </cfRule>
    <cfRule type="expression" dxfId="3999" priority="4">
      <formula>H55&lt;0</formula>
    </cfRule>
  </conditionalFormatting>
  <conditionalFormatting sqref="F27:F29">
    <cfRule type="expression" dxfId="3998" priority="1">
      <formula>F27&gt;0</formula>
    </cfRule>
    <cfRule type="expression" dxfId="3997"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124.63</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124.63</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137.09300000000002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135.8467</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134.60040000000001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133.35410000000002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132.1078</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130.86150000000001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129.61519999999999</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128.3689</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127.12259999999999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125.8763</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124.63</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123.38369999999999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122.1374</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120.89109999999999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119.64479999999999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118.39849999999998</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117.15219999999999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115.9059</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114.6596</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113.41330000000001</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112.167</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996" priority="9">
      <formula>F36&gt;0</formula>
    </cfRule>
    <cfRule type="expression" dxfId="3995" priority="10">
      <formula>F36&lt;0</formula>
    </cfRule>
  </conditionalFormatting>
  <conditionalFormatting sqref="F25:F35">
    <cfRule type="expression" dxfId="3994" priority="7">
      <formula>F25&gt;0</formula>
    </cfRule>
    <cfRule type="expression" dxfId="3993" priority="8">
      <formula>F25&lt;0</formula>
    </cfRule>
  </conditionalFormatting>
  <conditionalFormatting sqref="H25:H35">
    <cfRule type="expression" dxfId="3992" priority="5">
      <formula>H25&gt;0</formula>
    </cfRule>
    <cfRule type="expression" dxfId="3991" priority="6">
      <formula>H25&lt;0</formula>
    </cfRule>
  </conditionalFormatting>
  <conditionalFormatting sqref="Q7">
    <cfRule type="expression" dxfId="3990" priority="3">
      <formula>Q7&gt;0</formula>
    </cfRule>
    <cfRule type="expression" dxfId="3989" priority="4">
      <formula>Q7&lt;0</formula>
    </cfRule>
  </conditionalFormatting>
  <conditionalFormatting sqref="Q8">
    <cfRule type="expression" dxfId="3988" priority="1">
      <formula>Q8&gt;0</formula>
    </cfRule>
    <cfRule type="expression" dxfId="3987"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135.91</v>
      </c>
      <c r="T3" s="1"/>
      <c r="V3" s="132"/>
    </row>
    <row r="4" spans="1:22" x14ac:dyDescent="0.25">
      <c r="F4" s="3"/>
      <c r="G4" s="70"/>
      <c r="H4" s="159"/>
      <c r="I4" s="3"/>
      <c r="J4" s="3"/>
      <c r="K4" s="3"/>
      <c r="L4" s="4"/>
      <c r="M4" s="4"/>
      <c r="O4" s="11" t="s">
        <v>66</v>
      </c>
      <c r="Q4" s="53">
        <v>135.91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149.501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148.14190000000002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146.78280000000001</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145.4237</v>
      </c>
      <c r="Q44" s="2"/>
      <c r="T44" s="89" t="s">
        <v>98</v>
      </c>
      <c r="U44" s="125">
        <v>68.5</v>
      </c>
      <c r="V44" s="132"/>
    </row>
    <row r="45" spans="1:22" x14ac:dyDescent="0.25">
      <c r="B45" s="162"/>
      <c r="C45" s="10"/>
      <c r="D45" s="39"/>
      <c r="E45" s="39"/>
      <c r="F45" s="39"/>
      <c r="G45" s="39"/>
      <c r="H45" s="177"/>
      <c r="I45" s="39"/>
      <c r="J45" s="39"/>
      <c r="K45" s="39"/>
      <c r="L45" s="39"/>
      <c r="O45" s="79">
        <v>1.06</v>
      </c>
      <c r="P45" s="79">
        <f t="shared" si="3"/>
        <v>144.06460000000001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142.7055</v>
      </c>
      <c r="Q46" s="2"/>
      <c r="T46" s="89" t="s">
        <v>100</v>
      </c>
      <c r="U46" s="125" t="s">
        <v>128</v>
      </c>
      <c r="V46" s="132"/>
    </row>
    <row r="47" spans="1:22" x14ac:dyDescent="0.25">
      <c r="B47" s="70"/>
      <c r="C47" s="4"/>
      <c r="D47" s="3"/>
      <c r="E47" s="3"/>
      <c r="F47" s="3"/>
      <c r="G47" s="3"/>
      <c r="H47" s="214"/>
      <c r="I47" s="212"/>
      <c r="O47" s="79">
        <v>1.04</v>
      </c>
      <c r="P47" s="79">
        <f t="shared" si="3"/>
        <v>141.34639999999999</v>
      </c>
      <c r="Q47" s="2"/>
      <c r="T47" s="89" t="s">
        <v>101</v>
      </c>
      <c r="U47" s="125">
        <v>79.16</v>
      </c>
      <c r="V47" s="132"/>
    </row>
    <row r="48" spans="1:22" x14ac:dyDescent="0.25">
      <c r="B48" s="70"/>
      <c r="C48" s="4"/>
      <c r="D48" s="3"/>
      <c r="E48" s="3"/>
      <c r="F48" s="3"/>
      <c r="G48" s="3"/>
      <c r="H48" s="214"/>
      <c r="I48" s="3"/>
      <c r="O48" s="79">
        <v>1.03</v>
      </c>
      <c r="P48" s="79">
        <f t="shared" si="3"/>
        <v>139.9873</v>
      </c>
      <c r="Q48" s="2"/>
      <c r="T48" s="89" t="s">
        <v>102</v>
      </c>
      <c r="U48" s="125">
        <v>0.71672999999999998</v>
      </c>
      <c r="V48" s="132"/>
    </row>
    <row r="49" spans="1:22" x14ac:dyDescent="0.25">
      <c r="B49" s="70"/>
      <c r="C49" s="4"/>
      <c r="D49" s="3"/>
      <c r="E49" s="3"/>
      <c r="F49" s="3"/>
      <c r="G49" s="3"/>
      <c r="H49" s="214"/>
      <c r="I49" s="3"/>
      <c r="O49" s="79">
        <v>1.02</v>
      </c>
      <c r="P49" s="79">
        <f t="shared" si="3"/>
        <v>138.62819999999999</v>
      </c>
      <c r="Q49" s="2"/>
      <c r="T49" s="89" t="s">
        <v>121</v>
      </c>
      <c r="U49" s="125" t="s">
        <v>494</v>
      </c>
      <c r="V49" s="132"/>
    </row>
    <row r="50" spans="1:22" x14ac:dyDescent="0.25">
      <c r="B50" s="70"/>
      <c r="C50" s="4"/>
      <c r="D50" s="3"/>
      <c r="E50" s="3"/>
      <c r="F50" s="3"/>
      <c r="G50" s="3"/>
      <c r="H50" s="214"/>
      <c r="I50" s="3"/>
      <c r="O50" s="79">
        <v>1.01</v>
      </c>
      <c r="P50" s="79">
        <f t="shared" si="3"/>
        <v>137.26910000000001</v>
      </c>
      <c r="Q50" s="2"/>
      <c r="T50" s="89"/>
      <c r="U50" s="125"/>
      <c r="V50" s="132"/>
    </row>
    <row r="51" spans="1:22" x14ac:dyDescent="0.25">
      <c r="B51" s="70"/>
      <c r="C51" s="4"/>
      <c r="D51" s="3"/>
      <c r="E51" s="3"/>
      <c r="F51" s="3"/>
      <c r="G51" s="3"/>
      <c r="H51" s="214"/>
      <c r="I51" s="3"/>
      <c r="O51" s="79">
        <v>1</v>
      </c>
      <c r="P51" s="79">
        <f t="shared" si="3"/>
        <v>135.91</v>
      </c>
      <c r="Q51" s="2"/>
      <c r="T51" s="89" t="s">
        <v>104</v>
      </c>
      <c r="U51" s="125" t="s">
        <v>551</v>
      </c>
      <c r="V51" s="132"/>
    </row>
    <row r="52" spans="1:22" x14ac:dyDescent="0.25">
      <c r="B52" s="70"/>
      <c r="C52" s="4"/>
      <c r="D52" s="3"/>
      <c r="E52" s="3"/>
      <c r="F52" s="3"/>
      <c r="G52" s="3"/>
      <c r="H52" s="214"/>
      <c r="I52" s="3"/>
      <c r="O52" s="79">
        <v>0.99</v>
      </c>
      <c r="P52" s="79">
        <f t="shared" si="3"/>
        <v>134.55089999999998</v>
      </c>
      <c r="Q52" s="2"/>
      <c r="T52" s="89" t="s">
        <v>105</v>
      </c>
      <c r="U52" s="125" t="s">
        <v>302</v>
      </c>
      <c r="V52" s="132"/>
    </row>
    <row r="53" spans="1:22" x14ac:dyDescent="0.25">
      <c r="B53" s="70"/>
      <c r="C53" s="4"/>
      <c r="D53" s="3"/>
      <c r="E53" s="3"/>
      <c r="F53" s="3"/>
      <c r="G53" s="3"/>
      <c r="H53" s="214"/>
      <c r="I53" s="3"/>
      <c r="O53" s="79">
        <v>0.98</v>
      </c>
      <c r="P53" s="79">
        <f t="shared" si="3"/>
        <v>133.1918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131.83269999999999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130.4736</v>
      </c>
      <c r="T55" s="89" t="s">
        <v>107</v>
      </c>
      <c r="U55" s="125" t="s">
        <v>552</v>
      </c>
      <c r="V55" s="132"/>
    </row>
    <row r="56" spans="1:22" x14ac:dyDescent="0.25">
      <c r="A56" s="4"/>
      <c r="B56" s="70"/>
      <c r="C56" s="4"/>
      <c r="D56" s="3"/>
      <c r="E56" s="3"/>
      <c r="F56" s="3"/>
      <c r="G56" s="3"/>
      <c r="H56" s="214"/>
      <c r="I56" s="3"/>
      <c r="J56" s="3"/>
      <c r="K56" s="3"/>
      <c r="L56" s="4"/>
      <c r="O56" s="79">
        <v>0.95</v>
      </c>
      <c r="P56" s="79">
        <f t="shared" si="3"/>
        <v>129.11449999999999</v>
      </c>
      <c r="T56" s="89" t="s">
        <v>110</v>
      </c>
      <c r="U56" s="125">
        <v>15.46</v>
      </c>
      <c r="V56" s="132"/>
    </row>
    <row r="57" spans="1:22" x14ac:dyDescent="0.25">
      <c r="A57" s="4"/>
      <c r="B57" s="70"/>
      <c r="C57" s="4"/>
      <c r="D57" s="3"/>
      <c r="E57" s="3"/>
      <c r="F57" s="3"/>
      <c r="G57" s="3"/>
      <c r="H57" s="214"/>
      <c r="I57" s="3"/>
      <c r="J57" s="3"/>
      <c r="K57" s="3"/>
      <c r="L57" s="4"/>
      <c r="O57" s="79">
        <v>0.94</v>
      </c>
      <c r="P57" s="79">
        <f t="shared" si="3"/>
        <v>127.75539999999999</v>
      </c>
      <c r="T57" s="89" t="s">
        <v>111</v>
      </c>
      <c r="U57" s="125">
        <v>4.43</v>
      </c>
      <c r="V57" s="132"/>
    </row>
    <row r="58" spans="1:22" x14ac:dyDescent="0.25">
      <c r="A58" s="4"/>
      <c r="B58" s="70"/>
      <c r="C58" s="4"/>
      <c r="D58" s="3"/>
      <c r="E58" s="3"/>
      <c r="F58" s="3"/>
      <c r="G58" s="3"/>
      <c r="H58" s="214"/>
      <c r="I58" s="3"/>
      <c r="J58" s="3"/>
      <c r="K58" s="3"/>
      <c r="L58" s="4"/>
      <c r="O58" s="79">
        <v>0.93</v>
      </c>
      <c r="P58" s="79">
        <f t="shared" si="3"/>
        <v>126.3963</v>
      </c>
      <c r="T58" s="89" t="s">
        <v>108</v>
      </c>
      <c r="U58" s="125" t="s">
        <v>524</v>
      </c>
      <c r="V58" s="132"/>
    </row>
    <row r="59" spans="1:22" x14ac:dyDescent="0.25">
      <c r="A59" s="4"/>
      <c r="B59" s="70"/>
      <c r="C59" s="4"/>
      <c r="D59" s="3"/>
      <c r="E59" s="3"/>
      <c r="F59" s="3"/>
      <c r="G59" s="3"/>
      <c r="H59" s="214"/>
      <c r="I59" s="3"/>
      <c r="J59" s="3"/>
      <c r="K59" s="3"/>
      <c r="L59" s="4"/>
      <c r="O59" s="79">
        <v>0.92</v>
      </c>
      <c r="P59" s="79">
        <f t="shared" si="3"/>
        <v>125.0372</v>
      </c>
      <c r="V59" s="132"/>
    </row>
    <row r="60" spans="1:22" x14ac:dyDescent="0.25">
      <c r="A60" s="4"/>
      <c r="B60" s="70"/>
      <c r="C60" s="4"/>
      <c r="D60" s="3"/>
      <c r="E60" s="3"/>
      <c r="F60" s="3"/>
      <c r="G60" s="3"/>
      <c r="H60" s="214"/>
      <c r="I60" s="3"/>
      <c r="J60" s="3"/>
      <c r="K60" s="3"/>
      <c r="L60" s="4"/>
      <c r="O60" s="79">
        <v>0.91</v>
      </c>
      <c r="P60" s="79">
        <f t="shared" si="3"/>
        <v>123.6781</v>
      </c>
      <c r="V60" s="132"/>
    </row>
    <row r="61" spans="1:22" x14ac:dyDescent="0.25">
      <c r="A61" s="4"/>
      <c r="B61" s="70"/>
      <c r="C61" s="4"/>
      <c r="D61" s="3"/>
      <c r="E61" s="3"/>
      <c r="F61" s="3"/>
      <c r="G61" s="3"/>
      <c r="H61" s="214"/>
      <c r="I61" s="3"/>
      <c r="J61" s="3"/>
      <c r="K61" s="3"/>
      <c r="L61" s="4"/>
      <c r="O61" s="79">
        <v>0.9</v>
      </c>
      <c r="P61" s="79">
        <f t="shared" si="3"/>
        <v>122.319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986" priority="37">
      <formula>F25&gt;0</formula>
    </cfRule>
    <cfRule type="expression" dxfId="3985" priority="38">
      <formula>F25&lt;0</formula>
    </cfRule>
  </conditionalFormatting>
  <conditionalFormatting sqref="Q7">
    <cfRule type="expression" dxfId="3984" priority="35">
      <formula>Q7&gt;0</formula>
    </cfRule>
    <cfRule type="expression" dxfId="3983" priority="36">
      <formula>Q7&lt;0</formula>
    </cfRule>
  </conditionalFormatting>
  <conditionalFormatting sqref="Q8">
    <cfRule type="expression" dxfId="3982" priority="33">
      <formula>Q8&gt;0</formula>
    </cfRule>
    <cfRule type="expression" dxfId="3981" priority="34">
      <formula>Q8&lt;0</formula>
    </cfRule>
  </conditionalFormatting>
  <conditionalFormatting sqref="F44:F46">
    <cfRule type="expression" dxfId="3980" priority="31">
      <formula>F44&gt;0</formula>
    </cfRule>
    <cfRule type="expression" dxfId="3979" priority="32">
      <formula>F44&lt;0</formula>
    </cfRule>
  </conditionalFormatting>
  <conditionalFormatting sqref="H44:H46">
    <cfRule type="expression" dxfId="3978" priority="29">
      <formula>H44&gt;0</formula>
    </cfRule>
    <cfRule type="expression" dxfId="3977" priority="30">
      <formula>H44&lt;0</formula>
    </cfRule>
  </conditionalFormatting>
  <conditionalFormatting sqref="F89:F110">
    <cfRule type="expression" dxfId="3976" priority="27">
      <formula>F89&gt;0</formula>
    </cfRule>
    <cfRule type="expression" dxfId="3975" priority="28">
      <formula>F89&lt;0</formula>
    </cfRule>
  </conditionalFormatting>
  <conditionalFormatting sqref="H89:H110">
    <cfRule type="expression" dxfId="3974" priority="25">
      <formula>H89&gt;0</formula>
    </cfRule>
    <cfRule type="expression" dxfId="3973" priority="26">
      <formula>H89&lt;0</formula>
    </cfRule>
  </conditionalFormatting>
  <conditionalFormatting sqref="Q10">
    <cfRule type="expression" dxfId="3972" priority="23">
      <formula>Q10&gt;0</formula>
    </cfRule>
    <cfRule type="expression" dxfId="3971" priority="24">
      <formula>Q10&lt;0</formula>
    </cfRule>
  </conditionalFormatting>
  <conditionalFormatting sqref="J25:J38">
    <cfRule type="expression" dxfId="3970" priority="21">
      <formula>J25&gt;0</formula>
    </cfRule>
    <cfRule type="expression" dxfId="3969" priority="22">
      <formula>J25&lt;0</formula>
    </cfRule>
  </conditionalFormatting>
  <conditionalFormatting sqref="K25:K38">
    <cfRule type="expression" dxfId="3968" priority="19">
      <formula>K25&gt;0</formula>
    </cfRule>
    <cfRule type="expression" dxfId="3967" priority="20">
      <formula>K25&lt;0</formula>
    </cfRule>
  </conditionalFormatting>
  <conditionalFormatting sqref="L25:L38">
    <cfRule type="expression" dxfId="3966" priority="17">
      <formula>L25&gt;0</formula>
    </cfRule>
    <cfRule type="expression" dxfId="3965" priority="18">
      <formula>L25&lt;0</formula>
    </cfRule>
  </conditionalFormatting>
  <conditionalFormatting sqref="J40">
    <cfRule type="expression" dxfId="3964" priority="15">
      <formula>J40&gt;0</formula>
    </cfRule>
    <cfRule type="expression" dxfId="3963" priority="16">
      <formula>J40&lt;0</formula>
    </cfRule>
  </conditionalFormatting>
  <conditionalFormatting sqref="L39">
    <cfRule type="expression" dxfId="3962" priority="11">
      <formula>L39&gt;0</formula>
    </cfRule>
    <cfRule type="expression" dxfId="3961" priority="12">
      <formula>L39&lt;0</formula>
    </cfRule>
  </conditionalFormatting>
  <conditionalFormatting sqref="F39">
    <cfRule type="expression" dxfId="3960" priority="9">
      <formula>F39&gt;0</formula>
    </cfRule>
    <cfRule type="expression" dxfId="3959" priority="10">
      <formula>F39&lt;0</formula>
    </cfRule>
  </conditionalFormatting>
  <conditionalFormatting sqref="H39">
    <cfRule type="expression" dxfId="3958" priority="7">
      <formula>H39&gt;0</formula>
    </cfRule>
    <cfRule type="expression" dxfId="3957" priority="8">
      <formula>H39&lt;0</formula>
    </cfRule>
  </conditionalFormatting>
  <conditionalFormatting sqref="J41">
    <cfRule type="expression" dxfId="3956" priority="5">
      <formula>J41&gt;0</formula>
    </cfRule>
    <cfRule type="expression" dxfId="3955" priority="6">
      <formula>J41&lt;0</formula>
    </cfRule>
  </conditionalFormatting>
  <conditionalFormatting sqref="J43">
    <cfRule type="expression" dxfId="3954" priority="3">
      <formula>J43&gt;0</formula>
    </cfRule>
    <cfRule type="expression" dxfId="3953" priority="4">
      <formula>J43&lt;0</formula>
    </cfRule>
  </conditionalFormatting>
  <conditionalFormatting sqref="J44">
    <cfRule type="expression" dxfId="3952" priority="1">
      <formula>J44&gt;0</formula>
    </cfRule>
    <cfRule type="expression" dxfId="3951"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38.729999999999997</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38.729999999999997</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42.603000000000002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42.215699999999998</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41.828400000000002</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41.441099999999999</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41.053799999999995</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40.666499999999999</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40.279199999999996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39.8919</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39.504599999999996</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39.1173</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38.729999999999997</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38.342699999999994</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37.955399999999997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37.568099999999994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37.180799999999998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36.793499999999995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36.406199999999998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36.018900000000002</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35.631599999999999</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35.244299999999996</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34.856999999999999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950" priority="31">
      <formula>F29&gt;0</formula>
    </cfRule>
    <cfRule type="expression" dxfId="3949" priority="32">
      <formula>F29&lt;0</formula>
    </cfRule>
  </conditionalFormatting>
  <conditionalFormatting sqref="F29 F31:F35">
    <cfRule type="expression" dxfId="3948" priority="33">
      <formula>F29&gt;0</formula>
    </cfRule>
    <cfRule type="expression" dxfId="3947" priority="34">
      <formula>F29&lt;0</formula>
    </cfRule>
  </conditionalFormatting>
  <conditionalFormatting sqref="H29 H31:H35">
    <cfRule type="expression" dxfId="3946" priority="29">
      <formula>H29&gt;0</formula>
    </cfRule>
    <cfRule type="expression" dxfId="3945" priority="30">
      <formula>H29&lt;0</formula>
    </cfRule>
  </conditionalFormatting>
  <conditionalFormatting sqref="F21:F28">
    <cfRule type="expression" dxfId="3944" priority="27">
      <formula>F21&gt;0</formula>
    </cfRule>
    <cfRule type="expression" dxfId="3943" priority="28">
      <formula>F21&lt;0</formula>
    </cfRule>
  </conditionalFormatting>
  <conditionalFormatting sqref="H21:H28">
    <cfRule type="expression" dxfId="3942" priority="25">
      <formula>H21&gt;0</formula>
    </cfRule>
    <cfRule type="expression" dxfId="3941" priority="26">
      <formula>H21&lt;0</formula>
    </cfRule>
  </conditionalFormatting>
  <conditionalFormatting sqref="Q8">
    <cfRule type="expression" dxfId="3940" priority="21">
      <formula>Q8&gt;0</formula>
    </cfRule>
    <cfRule type="expression" dxfId="3939" priority="22">
      <formula>Q8&lt;0</formula>
    </cfRule>
  </conditionalFormatting>
  <conditionalFormatting sqref="Q7">
    <cfRule type="expression" dxfId="3938" priority="23">
      <formula>Q7&gt;0</formula>
    </cfRule>
    <cfRule type="expression" dxfId="3937" priority="24">
      <formula>Q7&lt;0</formula>
    </cfRule>
  </conditionalFormatting>
  <conditionalFormatting sqref="F30">
    <cfRule type="expression" dxfId="3936" priority="19">
      <formula>F30&gt;0</formula>
    </cfRule>
    <cfRule type="expression" dxfId="3935" priority="20">
      <formula>F30&lt;0</formula>
    </cfRule>
  </conditionalFormatting>
  <conditionalFormatting sqref="H30">
    <cfRule type="expression" dxfId="3934" priority="17">
      <formula>H30&gt;0</formula>
    </cfRule>
    <cfRule type="expression" dxfId="3933" priority="18">
      <formula>H30&lt;0</formula>
    </cfRule>
  </conditionalFormatting>
  <conditionalFormatting sqref="F68 F70:F74">
    <cfRule type="expression" dxfId="3932" priority="13">
      <formula>F68&gt;0</formula>
    </cfRule>
    <cfRule type="expression" dxfId="3931" priority="14">
      <formula>F68&lt;0</formula>
    </cfRule>
  </conditionalFormatting>
  <conditionalFormatting sqref="F68 F70:F74">
    <cfRule type="expression" dxfId="3930" priority="15">
      <formula>F68&gt;0</formula>
    </cfRule>
    <cfRule type="expression" dxfId="3929" priority="16">
      <formula>F68&lt;0</formula>
    </cfRule>
  </conditionalFormatting>
  <conditionalFormatting sqref="H68 H70:H74">
    <cfRule type="expression" dxfId="3928" priority="11">
      <formula>H68&gt;0</formula>
    </cfRule>
    <cfRule type="expression" dxfId="3927" priority="12">
      <formula>H68&lt;0</formula>
    </cfRule>
  </conditionalFormatting>
  <conditionalFormatting sqref="F60:F67">
    <cfRule type="expression" dxfId="3926" priority="9">
      <formula>F60&gt;0</formula>
    </cfRule>
    <cfRule type="expression" dxfId="3925" priority="10">
      <formula>F60&lt;0</formula>
    </cfRule>
  </conditionalFormatting>
  <conditionalFormatting sqref="H60:H67">
    <cfRule type="expression" dxfId="3924" priority="7">
      <formula>H60&gt;0</formula>
    </cfRule>
    <cfRule type="expression" dxfId="3923" priority="8">
      <formula>H60&lt;0</formula>
    </cfRule>
  </conditionalFormatting>
  <conditionalFormatting sqref="F69">
    <cfRule type="expression" dxfId="3922" priority="5">
      <formula>F69&gt;0</formula>
    </cfRule>
    <cfRule type="expression" dxfId="3921" priority="6">
      <formula>F69&lt;0</formula>
    </cfRule>
  </conditionalFormatting>
  <conditionalFormatting sqref="H69">
    <cfRule type="expression" dxfId="3920" priority="3">
      <formula>H69&gt;0</formula>
    </cfRule>
    <cfRule type="expression" dxfId="3919" priority="4">
      <formula>H69&lt;0</formula>
    </cfRule>
  </conditionalFormatting>
  <conditionalFormatting sqref="Q10">
    <cfRule type="expression" dxfId="3918" priority="1">
      <formula>Q10&gt;0</formula>
    </cfRule>
    <cfRule type="expression" dxfId="3917"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32.99</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32.99</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36.289000000000009</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35.959100000000007</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35.629200000000004</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35.299300000000002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34.969400000000007</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34.639500000000005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34.309600000000003</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33.979700000000001</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33.649800000000006</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33.319900000000004</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32.99</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32.6601</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32.330199999999998</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32.000300000000003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31.670400000000001</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31.340499999999999</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31.0106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30.680700000000005</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30.350800000000003</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30.020900000000005</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29.691000000000003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916" priority="11">
      <formula>F33&gt;0</formula>
    </cfRule>
    <cfRule type="expression" dxfId="3915" priority="12">
      <formula>F33&lt;0</formula>
    </cfRule>
  </conditionalFormatting>
  <conditionalFormatting sqref="Q7">
    <cfRule type="expression" dxfId="3914" priority="9">
      <formula>Q7&gt;0</formula>
    </cfRule>
    <cfRule type="expression" dxfId="3913" priority="10">
      <formula>Q7&lt;0</formula>
    </cfRule>
  </conditionalFormatting>
  <conditionalFormatting sqref="Q8">
    <cfRule type="expression" dxfId="3912" priority="7">
      <formula>Q8&gt;0</formula>
    </cfRule>
    <cfRule type="expression" dxfId="3911" priority="8">
      <formula>Q8&lt;0</formula>
    </cfRule>
  </conditionalFormatting>
  <conditionalFormatting sqref="F25:F32">
    <cfRule type="expression" dxfId="3910" priority="5">
      <formula>F25&gt;0</formula>
    </cfRule>
    <cfRule type="expression" dxfId="3909" priority="6">
      <formula>F25&lt;0</formula>
    </cfRule>
  </conditionalFormatting>
  <conditionalFormatting sqref="H25:H32">
    <cfRule type="expression" dxfId="3908" priority="3">
      <formula>H25&gt;0</formula>
    </cfRule>
    <cfRule type="expression" dxfId="3907" priority="4">
      <formula>H25&lt;0</formula>
    </cfRule>
  </conditionalFormatting>
  <conditionalFormatting sqref="Q10">
    <cfRule type="expression" dxfId="3906" priority="1">
      <formula>Q10&gt;0</formula>
    </cfRule>
    <cfRule type="expression" dxfId="3905"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7.78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7.78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24.3125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8.9469999999999992</v>
      </c>
      <c r="U16" s="400" t="s">
        <v>846</v>
      </c>
      <c r="AA16" s="2"/>
      <c r="AD16" s="2"/>
      <c r="AG16" s="2"/>
      <c r="AI16" s="2"/>
    </row>
    <row r="17" spans="1:39" x14ac:dyDescent="0.25">
      <c r="O17" s="79">
        <v>1.1399999999999999</v>
      </c>
      <c r="P17" s="79">
        <f t="shared" si="3"/>
        <v>8.8691999999999993</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8.7913999999999994</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8.7136000000000013</v>
      </c>
      <c r="X19" s="132"/>
    </row>
    <row r="20" spans="1:39" x14ac:dyDescent="0.25">
      <c r="O20" s="79">
        <v>1.1100000000000001</v>
      </c>
      <c r="P20" s="79">
        <f t="shared" si="3"/>
        <v>8.6358000000000015</v>
      </c>
      <c r="T20" s="1">
        <v>43152</v>
      </c>
      <c r="U20" t="s">
        <v>904</v>
      </c>
      <c r="X20" s="132"/>
    </row>
    <row r="21" spans="1:39" x14ac:dyDescent="0.25">
      <c r="O21" s="79">
        <v>1.1000000000000001</v>
      </c>
      <c r="P21" s="79">
        <f t="shared" si="3"/>
        <v>8.5580000000000016</v>
      </c>
      <c r="X21" s="132"/>
    </row>
    <row r="22" spans="1:39" x14ac:dyDescent="0.25">
      <c r="O22" s="79">
        <v>1.0900000000000001</v>
      </c>
      <c r="P22" s="79">
        <f t="shared" si="3"/>
        <v>8.4802000000000017</v>
      </c>
      <c r="T22" s="1">
        <v>43160</v>
      </c>
      <c r="U22" t="s">
        <v>852</v>
      </c>
      <c r="X22" s="132"/>
    </row>
    <row r="23" spans="1:39" x14ac:dyDescent="0.25">
      <c r="O23" s="79">
        <v>1.08</v>
      </c>
      <c r="P23" s="79">
        <f t="shared" si="3"/>
        <v>8.4024000000000001</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8.3246000000000002</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8.2468000000000004</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8.1690000000000005</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8.0912000000000006</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8.0134000000000007</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7.9356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7.8578000000000001</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7.78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7.7022000000000004</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7.6244000000000005</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7.5465999999999998</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7.4687999999999999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7.391</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7.3132000000000001</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7.2354000000000003</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7.1576000000000004</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7.0798000000000005</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7.0020000000000007</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6.9241999999999999</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6.8464</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6.7686000000000002</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04" priority="75">
      <formula>F32&gt;0</formula>
    </cfRule>
    <cfRule type="expression" dxfId="3903" priority="76">
      <formula>F32&lt;0</formula>
    </cfRule>
  </conditionalFormatting>
  <conditionalFormatting sqref="Q7">
    <cfRule type="expression" dxfId="3902" priority="73">
      <formula>Q7&gt;0</formula>
    </cfRule>
    <cfRule type="expression" dxfId="3901" priority="74">
      <formula>Q7&lt;0</formula>
    </cfRule>
  </conditionalFormatting>
  <conditionalFormatting sqref="Q8">
    <cfRule type="expression" dxfId="3900" priority="71">
      <formula>Q8&gt;0</formula>
    </cfRule>
    <cfRule type="expression" dxfId="3899"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898" priority="63">
      <formula>M58&gt;0</formula>
    </cfRule>
    <cfRule type="expression" dxfId="3897" priority="64">
      <formula>M58&lt;0</formula>
    </cfRule>
  </conditionalFormatting>
  <conditionalFormatting sqref="Q10">
    <cfRule type="expression" dxfId="3896" priority="61">
      <formula>Q10&gt;0</formula>
    </cfRule>
    <cfRule type="expression" dxfId="3895" priority="62">
      <formula>Q10&lt;0</formula>
    </cfRule>
  </conditionalFormatting>
  <conditionalFormatting sqref="F29:F31">
    <cfRule type="expression" dxfId="3894" priority="59">
      <formula>F29&gt;0</formula>
    </cfRule>
    <cfRule type="expression" dxfId="3893" priority="60">
      <formula>F29&lt;0</formula>
    </cfRule>
  </conditionalFormatting>
  <conditionalFormatting sqref="H29:H31">
    <cfRule type="expression" dxfId="3892" priority="57">
      <formula>H29&gt;0</formula>
    </cfRule>
    <cfRule type="expression" dxfId="3891" priority="58">
      <formula>H29&lt;0</formula>
    </cfRule>
  </conditionalFormatting>
  <conditionalFormatting sqref="F83:F94">
    <cfRule type="expression" dxfId="3890" priority="55">
      <formula>F83&gt;0</formula>
    </cfRule>
    <cfRule type="expression" dxfId="3889" priority="56">
      <formula>F83&lt;0</formula>
    </cfRule>
  </conditionalFormatting>
  <conditionalFormatting sqref="H83:H94">
    <cfRule type="expression" dxfId="3888" priority="53">
      <formula>H83&gt;0</formula>
    </cfRule>
    <cfRule type="expression" dxfId="3887" priority="54">
      <formula>H83&lt;0</formula>
    </cfRule>
  </conditionalFormatting>
  <conditionalFormatting sqref="J41">
    <cfRule type="expression" dxfId="3886" priority="51">
      <formula>J41&gt;0</formula>
    </cfRule>
    <cfRule type="expression" dxfId="3885" priority="52">
      <formula>J41&lt;0</formula>
    </cfRule>
  </conditionalFormatting>
  <conditionalFormatting sqref="J39:J47">
    <cfRule type="expression" dxfId="3884" priority="49">
      <formula>J39&gt;0</formula>
    </cfRule>
    <cfRule type="expression" dxfId="3883" priority="50">
      <formula>J39&lt;0</formula>
    </cfRule>
  </conditionalFormatting>
  <conditionalFormatting sqref="F48:F51 H48:H51">
    <cfRule type="expression" dxfId="3882" priority="47">
      <formula>F48&gt;0</formula>
    </cfRule>
    <cfRule type="expression" dxfId="3881" priority="48">
      <formula>F48&lt;0</formula>
    </cfRule>
  </conditionalFormatting>
  <conditionalFormatting sqref="J48:J57">
    <cfRule type="expression" dxfId="3880" priority="45">
      <formula>J48&gt;0</formula>
    </cfRule>
    <cfRule type="expression" dxfId="3879" priority="46">
      <formula>J48&lt;0</formula>
    </cfRule>
  </conditionalFormatting>
  <conditionalFormatting sqref="K45:K52">
    <cfRule type="expression" dxfId="3878" priority="43">
      <formula>K45&gt;0</formula>
    </cfRule>
    <cfRule type="expression" dxfId="3877" priority="44">
      <formula>K45&lt;0</formula>
    </cfRule>
  </conditionalFormatting>
  <conditionalFormatting sqref="K45:K52">
    <cfRule type="expression" dxfId="3876" priority="41">
      <formula>K45&gt;0</formula>
    </cfRule>
    <cfRule type="expression" dxfId="3875" priority="42">
      <formula>K45&lt;0</formula>
    </cfRule>
  </conditionalFormatting>
  <conditionalFormatting sqref="F102:F118 H102:H118 H120:H128 F120:F128">
    <cfRule type="expression" dxfId="3874" priority="37">
      <formula>F102&gt;0</formula>
    </cfRule>
    <cfRule type="expression" dxfId="3873" priority="38">
      <formula>F102&lt;0</formula>
    </cfRule>
  </conditionalFormatting>
  <conditionalFormatting sqref="F96:F101">
    <cfRule type="expression" dxfId="3872" priority="35">
      <formula>F96&gt;0</formula>
    </cfRule>
    <cfRule type="expression" dxfId="3871" priority="36">
      <formula>F96&lt;0</formula>
    </cfRule>
  </conditionalFormatting>
  <conditionalFormatting sqref="H96:H101">
    <cfRule type="expression" dxfId="3870" priority="33">
      <formula>H96&gt;0</formula>
    </cfRule>
    <cfRule type="expression" dxfId="3869" priority="34">
      <formula>H96&lt;0</formula>
    </cfRule>
  </conditionalFormatting>
  <conditionalFormatting sqref="J112">
    <cfRule type="expression" dxfId="3868" priority="31">
      <formula>J112&gt;0</formula>
    </cfRule>
    <cfRule type="expression" dxfId="3867" priority="32">
      <formula>J112&lt;0</formula>
    </cfRule>
  </conditionalFormatting>
  <conditionalFormatting sqref="J110:J118 J120">
    <cfRule type="expression" dxfId="3866" priority="29">
      <formula>J110&gt;0</formula>
    </cfRule>
    <cfRule type="expression" dxfId="3865" priority="30">
      <formula>J110&lt;0</formula>
    </cfRule>
  </conditionalFormatting>
  <conditionalFormatting sqref="F119 H119">
    <cfRule type="expression" dxfId="3864" priority="27">
      <formula>F119&gt;0</formula>
    </cfRule>
    <cfRule type="expression" dxfId="3863" priority="28">
      <formula>F119&lt;0</formula>
    </cfRule>
  </conditionalFormatting>
  <conditionalFormatting sqref="J119">
    <cfRule type="expression" dxfId="3862" priority="25">
      <formula>J119&gt;0</formula>
    </cfRule>
    <cfRule type="expression" dxfId="3861" priority="26">
      <formula>J119&lt;0</formula>
    </cfRule>
  </conditionalFormatting>
  <conditionalFormatting sqref="K112:K123">
    <cfRule type="expression" dxfId="3860" priority="23">
      <formula>K112&gt;0</formula>
    </cfRule>
    <cfRule type="expression" dxfId="3859" priority="24">
      <formula>K112&lt;0</formula>
    </cfRule>
  </conditionalFormatting>
  <conditionalFormatting sqref="K110:K123">
    <cfRule type="expression" dxfId="3858" priority="21">
      <formula>K110&gt;0</formula>
    </cfRule>
    <cfRule type="expression" dxfId="3857" priority="22">
      <formula>K110&lt;0</formula>
    </cfRule>
  </conditionalFormatting>
  <conditionalFormatting sqref="J121">
    <cfRule type="expression" dxfId="3856" priority="19">
      <formula>J121&gt;0</formula>
    </cfRule>
    <cfRule type="expression" dxfId="3855" priority="20">
      <formula>J121&lt;0</formula>
    </cfRule>
  </conditionalFormatting>
  <conditionalFormatting sqref="F25:F28">
    <cfRule type="expression" dxfId="3854" priority="17">
      <formula>F25&gt;0</formula>
    </cfRule>
    <cfRule type="expression" dxfId="3853" priority="18">
      <formula>F25&lt;0</formula>
    </cfRule>
  </conditionalFormatting>
  <conditionalFormatting sqref="H25:H28">
    <cfRule type="expression" dxfId="3852" priority="15">
      <formula>H25&gt;0</formula>
    </cfRule>
    <cfRule type="expression" dxfId="3851" priority="16">
      <formula>H25&lt;0</formula>
    </cfRule>
  </conditionalFormatting>
  <conditionalFormatting sqref="J27:J29">
    <cfRule type="expression" dxfId="3850" priority="13">
      <formula>J27&gt;0</formula>
    </cfRule>
    <cfRule type="expression" dxfId="3849" priority="14">
      <formula>J27&lt;0</formula>
    </cfRule>
  </conditionalFormatting>
  <conditionalFormatting sqref="J30:J31">
    <cfRule type="expression" dxfId="3848" priority="11">
      <formula>J30&gt;0</formula>
    </cfRule>
    <cfRule type="expression" dxfId="3847" priority="12">
      <formula>J30&lt;0</formula>
    </cfRule>
  </conditionalFormatting>
  <conditionalFormatting sqref="J33">
    <cfRule type="expression" dxfId="3846" priority="9">
      <formula>J33&gt;0</formula>
    </cfRule>
    <cfRule type="expression" dxfId="3845" priority="10">
      <formula>J33&lt;0</formula>
    </cfRule>
  </conditionalFormatting>
  <conditionalFormatting sqref="J34">
    <cfRule type="expression" dxfId="3844" priority="7">
      <formula>J34&gt;0</formula>
    </cfRule>
    <cfRule type="expression" dxfId="3843" priority="8">
      <formula>J34&lt;0</formula>
    </cfRule>
  </conditionalFormatting>
  <conditionalFormatting sqref="J35:J43">
    <cfRule type="expression" dxfId="3842" priority="5">
      <formula>J35&gt;0</formula>
    </cfRule>
    <cfRule type="expression" dxfId="3841"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840" priority="1">
      <formula>Q9&gt;0</formula>
    </cfRule>
    <cfRule type="expression" dxfId="3839"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49.79</v>
      </c>
      <c r="T3" s="1"/>
    </row>
    <row r="4" spans="1:21" x14ac:dyDescent="0.25">
      <c r="B4" s="70"/>
      <c r="C4" s="4"/>
      <c r="D4" s="3"/>
      <c r="E4" s="3"/>
      <c r="F4" s="3"/>
      <c r="G4" s="4"/>
      <c r="H4" s="159"/>
      <c r="I4" s="3"/>
      <c r="J4" s="3"/>
      <c r="K4" s="3"/>
      <c r="L4" s="4"/>
      <c r="M4" s="4"/>
      <c r="O4" s="11" t="s">
        <v>66</v>
      </c>
      <c r="Q4" s="53">
        <v>49.79</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54.769000000000005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54.271100000000004</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53.773200000000003</v>
      </c>
      <c r="Q43" s="2"/>
    </row>
    <row r="44" spans="2:17" x14ac:dyDescent="0.25">
      <c r="B44" s="162">
        <v>42640</v>
      </c>
      <c r="C44" s="10">
        <v>0</v>
      </c>
      <c r="D44" s="39"/>
      <c r="E44" s="39"/>
      <c r="F44" s="39">
        <v>117.74</v>
      </c>
      <c r="G44" s="39"/>
      <c r="H44" s="177"/>
      <c r="I44" s="39"/>
      <c r="O44" s="79">
        <v>1.07</v>
      </c>
      <c r="P44" s="79">
        <f t="shared" si="4"/>
        <v>53.275300000000001</v>
      </c>
      <c r="Q44" s="2"/>
    </row>
    <row r="45" spans="2:17" x14ac:dyDescent="0.25">
      <c r="B45" s="162"/>
      <c r="C45" s="10"/>
      <c r="D45" s="39"/>
      <c r="E45" s="39"/>
      <c r="F45" s="39"/>
      <c r="G45" s="39"/>
      <c r="H45" s="177"/>
      <c r="I45" s="39"/>
      <c r="O45" s="79">
        <v>1.06</v>
      </c>
      <c r="P45" s="79">
        <f t="shared" si="4"/>
        <v>52.7774</v>
      </c>
      <c r="Q45" s="2"/>
    </row>
    <row r="46" spans="2:17" x14ac:dyDescent="0.25">
      <c r="B46" s="162"/>
      <c r="C46" s="10"/>
      <c r="D46" s="39"/>
      <c r="E46" s="39"/>
      <c r="F46" s="39"/>
      <c r="G46" s="39"/>
      <c r="H46" s="177"/>
      <c r="I46" s="39"/>
      <c r="O46" s="79">
        <v>1.05</v>
      </c>
      <c r="P46" s="79">
        <f t="shared" si="4"/>
        <v>52.279499999999999</v>
      </c>
      <c r="Q46" s="2"/>
    </row>
    <row r="47" spans="2:17" x14ac:dyDescent="0.25">
      <c r="B47" s="162"/>
      <c r="C47" s="10"/>
      <c r="D47" s="39"/>
      <c r="E47" s="39"/>
      <c r="F47" s="39"/>
      <c r="G47" s="39"/>
      <c r="H47" s="177"/>
      <c r="I47" s="39"/>
      <c r="O47" s="79">
        <v>1.04</v>
      </c>
      <c r="P47" s="79">
        <f t="shared" si="4"/>
        <v>51.781599999999997</v>
      </c>
      <c r="Q47" s="2"/>
    </row>
    <row r="48" spans="2:17" x14ac:dyDescent="0.25">
      <c r="O48" s="79">
        <v>1.03</v>
      </c>
      <c r="P48" s="79">
        <f t="shared" si="4"/>
        <v>51.283700000000003</v>
      </c>
      <c r="Q48" s="2"/>
    </row>
    <row r="49" spans="1:17" x14ac:dyDescent="0.25">
      <c r="O49" s="79">
        <v>1.02</v>
      </c>
      <c r="P49" s="79">
        <f t="shared" si="4"/>
        <v>50.785800000000002</v>
      </c>
      <c r="Q49" s="2"/>
    </row>
    <row r="50" spans="1:17" x14ac:dyDescent="0.25">
      <c r="O50" s="79">
        <v>1.01</v>
      </c>
      <c r="P50" s="79">
        <f t="shared" si="4"/>
        <v>50.2879</v>
      </c>
      <c r="Q50" s="2"/>
    </row>
    <row r="51" spans="1:17" x14ac:dyDescent="0.25">
      <c r="O51" s="79">
        <v>1</v>
      </c>
      <c r="P51" s="79">
        <f t="shared" si="4"/>
        <v>49.79</v>
      </c>
      <c r="Q51" s="2"/>
    </row>
    <row r="52" spans="1:17" x14ac:dyDescent="0.25">
      <c r="O52" s="79">
        <v>0.99</v>
      </c>
      <c r="P52" s="79">
        <f t="shared" si="4"/>
        <v>49.292099999999998</v>
      </c>
      <c r="Q52" s="2"/>
    </row>
    <row r="53" spans="1:17" x14ac:dyDescent="0.25">
      <c r="O53" s="79">
        <v>0.98</v>
      </c>
      <c r="P53" s="79">
        <f t="shared" si="4"/>
        <v>48.794199999999996</v>
      </c>
      <c r="Q53" s="2"/>
    </row>
    <row r="54" spans="1:17" x14ac:dyDescent="0.25">
      <c r="O54" s="79">
        <v>0.97</v>
      </c>
      <c r="P54" s="79">
        <f t="shared" si="4"/>
        <v>48.296299999999995</v>
      </c>
    </row>
    <row r="55" spans="1:17" x14ac:dyDescent="0.25">
      <c r="L55" t="s">
        <v>65</v>
      </c>
      <c r="M55" s="2">
        <f>M73+K73-F73</f>
        <v>117.73999999999978</v>
      </c>
      <c r="O55" s="79">
        <v>0.96</v>
      </c>
      <c r="P55" s="79">
        <f t="shared" si="4"/>
        <v>47.798400000000001</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47.3005</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46.802599999999998</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46.304700000000004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45.806800000000003</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45.308900000000001</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44.811</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838" priority="15">
      <formula>F39&gt;0</formula>
    </cfRule>
    <cfRule type="expression" dxfId="3837" priority="16">
      <formula>F39&lt;0</formula>
    </cfRule>
  </conditionalFormatting>
  <conditionalFormatting sqref="Q7">
    <cfRule type="expression" dxfId="3836" priority="13">
      <formula>Q7&gt;0</formula>
    </cfRule>
    <cfRule type="expression" dxfId="3835" priority="14">
      <formula>Q7&lt;0</formula>
    </cfRule>
  </conditionalFormatting>
  <conditionalFormatting sqref="Q8">
    <cfRule type="expression" dxfId="3834" priority="11">
      <formula>Q8&gt;0</formula>
    </cfRule>
    <cfRule type="expression" dxfId="3833" priority="12">
      <formula>Q8&lt;0</formula>
    </cfRule>
  </conditionalFormatting>
  <conditionalFormatting sqref="F25:F38">
    <cfRule type="expression" dxfId="3832" priority="9">
      <formula>F25&gt;0</formula>
    </cfRule>
    <cfRule type="expression" dxfId="3831" priority="10">
      <formula>F25&lt;0</formula>
    </cfRule>
  </conditionalFormatting>
  <conditionalFormatting sqref="H25:H38">
    <cfRule type="expression" dxfId="3830" priority="7">
      <formula>H25&gt;0</formula>
    </cfRule>
    <cfRule type="expression" dxfId="3829" priority="8">
      <formula>H25&lt;0</formula>
    </cfRule>
  </conditionalFormatting>
  <conditionalFormatting sqref="M55">
    <cfRule type="expression" dxfId="3828" priority="3">
      <formula>M55&gt;0</formula>
    </cfRule>
    <cfRule type="expression" dxfId="3827" priority="4">
      <formula>M55&lt;0</formula>
    </cfRule>
  </conditionalFormatting>
  <conditionalFormatting sqref="Q10">
    <cfRule type="expression" dxfId="3826" priority="1">
      <formula>Q10&gt;0</formula>
    </cfRule>
    <cfRule type="expression" dxfId="3825"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55.1</v>
      </c>
      <c r="T3" s="1"/>
    </row>
    <row r="4" spans="1:21" x14ac:dyDescent="0.25">
      <c r="B4" s="70"/>
      <c r="C4" s="4"/>
      <c r="D4" s="3"/>
      <c r="E4" s="3"/>
      <c r="F4" s="3"/>
      <c r="G4" s="70"/>
      <c r="H4" s="159"/>
      <c r="I4" s="3"/>
      <c r="J4" s="3"/>
      <c r="K4" s="3"/>
      <c r="O4" s="11" t="s">
        <v>66</v>
      </c>
      <c r="Q4" s="53">
        <v>55.1</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60.610000000000007</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60.059000000000005</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59.508000000000003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58.957000000000008</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58.406000000000006</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57.855000000000004</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57.304000000000002</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56.753</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56.202000000000005</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55.651000000000003</v>
      </c>
      <c r="Q50" s="2"/>
      <c r="T50" s="89"/>
      <c r="U50" s="125"/>
    </row>
    <row r="51" spans="1:21" x14ac:dyDescent="0.25">
      <c r="A51" s="293"/>
      <c r="B51" s="293"/>
      <c r="C51" s="293"/>
      <c r="D51" s="294"/>
      <c r="E51" s="294"/>
      <c r="F51" s="294"/>
      <c r="G51" s="293"/>
      <c r="H51" s="293"/>
      <c r="I51" s="294"/>
      <c r="J51" s="294"/>
      <c r="K51" s="294"/>
      <c r="L51" s="293"/>
      <c r="M51" s="293"/>
      <c r="O51" s="79">
        <v>1</v>
      </c>
      <c r="P51" s="79">
        <f t="shared" si="0"/>
        <v>55.1</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54.548999999999999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53.997999999999998</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53.447000000000003</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52.896000000000001</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52.344999999999999</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51.793999999999997</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51.243000000000002</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50.692</v>
      </c>
    </row>
    <row r="60" spans="1:21" ht="15.75" thickBot="1" x14ac:dyDescent="0.3">
      <c r="A60" s="373"/>
      <c r="B60" s="374"/>
      <c r="C60" s="375"/>
      <c r="D60" s="375"/>
      <c r="E60" s="375"/>
      <c r="F60" s="376"/>
      <c r="G60" s="375"/>
      <c r="H60" s="375"/>
      <c r="I60" s="375"/>
      <c r="J60" s="375"/>
      <c r="K60" s="376"/>
      <c r="L60" s="375"/>
      <c r="M60" s="484"/>
      <c r="O60" s="79">
        <v>0.91</v>
      </c>
      <c r="P60" s="79">
        <f t="shared" si="0"/>
        <v>50.141000000000005</v>
      </c>
    </row>
    <row r="61" spans="1:21" x14ac:dyDescent="0.25">
      <c r="O61" s="79">
        <v>0.9</v>
      </c>
      <c r="P61" s="79">
        <f t="shared" si="0"/>
        <v>49.59</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824" priority="27">
      <formula>F27&gt;0</formula>
    </cfRule>
    <cfRule type="expression" dxfId="3823" priority="28">
      <formula>F27&lt;0</formula>
    </cfRule>
  </conditionalFormatting>
  <conditionalFormatting sqref="Q8">
    <cfRule type="expression" dxfId="3822" priority="15">
      <formula>Q8&gt;0</formula>
    </cfRule>
    <cfRule type="expression" dxfId="3821" priority="16">
      <formula>Q8&lt;0</formula>
    </cfRule>
  </conditionalFormatting>
  <conditionalFormatting sqref="Q7">
    <cfRule type="expression" dxfId="3820" priority="17">
      <formula>Q7&gt;0</formula>
    </cfRule>
    <cfRule type="expression" dxfId="3819" priority="18">
      <formula>Q7&lt;0</formula>
    </cfRule>
  </conditionalFormatting>
  <conditionalFormatting sqref="F37:F38">
    <cfRule type="expression" dxfId="3818" priority="13">
      <formula>F37&gt;0</formula>
    </cfRule>
    <cfRule type="expression" dxfId="3817" priority="14">
      <formula>F37&lt;0</formula>
    </cfRule>
  </conditionalFormatting>
  <conditionalFormatting sqref="H37:H38">
    <cfRule type="expression" dxfId="3816" priority="11">
      <formula>H37&gt;0</formula>
    </cfRule>
    <cfRule type="expression" dxfId="3815" priority="12">
      <formula>H37&lt;0</formula>
    </cfRule>
  </conditionalFormatting>
  <conditionalFormatting sqref="F23:F26 H23:H26">
    <cfRule type="expression" dxfId="3814" priority="9">
      <formula>F23&gt;0</formula>
    </cfRule>
    <cfRule type="expression" dxfId="3813" priority="10">
      <formula>F23&lt;0</formula>
    </cfRule>
  </conditionalFormatting>
  <conditionalFormatting sqref="Q10">
    <cfRule type="expression" dxfId="3812" priority="3">
      <formula>Q10&gt;0</formula>
    </cfRule>
    <cfRule type="expression" dxfId="3811" priority="4">
      <formula>Q10&lt;0</formula>
    </cfRule>
  </conditionalFormatting>
  <conditionalFormatting sqref="F22 H22">
    <cfRule type="expression" dxfId="3810" priority="1">
      <formula>F22&gt;0</formula>
    </cfRule>
    <cfRule type="expression" dxfId="3809" priority="2">
      <formula>F22&lt;0</formula>
    </cfRule>
  </conditionalFormatting>
  <conditionalFormatting sqref="M41">
    <cfRule type="expression" dxfId="3808" priority="5">
      <formula>M41&gt;0</formula>
    </cfRule>
    <cfRule type="expression" dxfId="380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46.98</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46.98</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51.677999999999997</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51.208199999999998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50.738399999999999</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50.268599999999999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49.7988</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49.329000000000001</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48.859200000000001</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48.389399999999995</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47.919599999999996</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47.449799999999996</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46.98</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46.510199999999998</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46.040399999999998</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45.570599999999999</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45.100799999999992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44.630999999999993</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44.161199999999994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43.691400000000002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43.221600000000002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42.751799999999996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42.281999999999996</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806" priority="29">
      <formula>F25&gt;0</formula>
    </cfRule>
    <cfRule type="expression" dxfId="3805" priority="30">
      <formula>F25&lt;0</formula>
    </cfRule>
  </conditionalFormatting>
  <conditionalFormatting sqref="Q7">
    <cfRule type="expression" dxfId="3804" priority="27">
      <formula>Q7&gt;0</formula>
    </cfRule>
    <cfRule type="expression" dxfId="3803" priority="28">
      <formula>Q7&lt;0</formula>
    </cfRule>
  </conditionalFormatting>
  <conditionalFormatting sqref="Q8">
    <cfRule type="expression" dxfId="3802" priority="25">
      <formula>Q8&gt;0</formula>
    </cfRule>
    <cfRule type="expression" dxfId="3801" priority="26">
      <formula>Q8&lt;0</formula>
    </cfRule>
  </conditionalFormatting>
  <conditionalFormatting sqref="Q10">
    <cfRule type="expression" dxfId="3800" priority="13">
      <formula>Q10&gt;0</formula>
    </cfRule>
    <cfRule type="expression" dxfId="3799" priority="14">
      <formula>Q10&lt;0</formula>
    </cfRule>
  </conditionalFormatting>
  <conditionalFormatting sqref="M46">
    <cfRule type="expression" dxfId="3798" priority="11">
      <formula>M46&gt;0</formula>
    </cfRule>
    <cfRule type="expression" dxfId="3797" priority="12">
      <formula>M46&lt;0</formula>
    </cfRule>
  </conditionalFormatting>
  <conditionalFormatting sqref="F80:F88 H80:H88">
    <cfRule type="expression" dxfId="3796" priority="9">
      <formula>F80&gt;0</formula>
    </cfRule>
    <cfRule type="expression" dxfId="3795" priority="10">
      <formula>F80&lt;0</formula>
    </cfRule>
  </conditionalFormatting>
  <conditionalFormatting sqref="F75:F79">
    <cfRule type="expression" dxfId="3794" priority="7">
      <formula>F75&gt;0</formula>
    </cfRule>
    <cfRule type="expression" dxfId="3793" priority="8">
      <formula>F75&lt;0</formula>
    </cfRule>
  </conditionalFormatting>
  <conditionalFormatting sqref="H75:H79">
    <cfRule type="expression" dxfId="3792" priority="5">
      <formula>H75&gt;0</formula>
    </cfRule>
    <cfRule type="expression" dxfId="3791" priority="6">
      <formula>H75&lt;0</formula>
    </cfRule>
  </conditionalFormatting>
  <conditionalFormatting sqref="F71:F74">
    <cfRule type="expression" dxfId="3790" priority="3">
      <formula>F71&gt;0</formula>
    </cfRule>
    <cfRule type="expression" dxfId="3789" priority="4">
      <formula>F71&lt;0</formula>
    </cfRule>
  </conditionalFormatting>
  <conditionalFormatting sqref="H71:H74">
    <cfRule type="expression" dxfId="3788" priority="1">
      <formula>H71&gt;0</formula>
    </cfRule>
    <cfRule type="expression" dxfId="378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15.97</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15.97</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17.567000000000004</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17.407300000000003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17.247600000000002</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17.087900000000001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16.9282</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16.768500000000003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16.608800000000002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16.449100000000001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16.289400000000001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16.1297</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15.97</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15.8103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15.650600000000001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15.4909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15.331200000000001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15.1715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15.011799999999999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14.852100000000002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14.692400000000001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14.532700000000002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14.373000000000001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786" priority="21">
      <formula>F47&gt;0</formula>
    </cfRule>
    <cfRule type="expression" dxfId="3785" priority="22">
      <formula>F47&lt;0</formula>
    </cfRule>
  </conditionalFormatting>
  <conditionalFormatting sqref="Q7">
    <cfRule type="expression" dxfId="3784" priority="19">
      <formula>Q7&gt;0</formula>
    </cfRule>
    <cfRule type="expression" dxfId="3783" priority="20">
      <formula>Q7&lt;0</formula>
    </cfRule>
  </conditionalFormatting>
  <conditionalFormatting sqref="Q8">
    <cfRule type="expression" dxfId="3782" priority="17">
      <formula>Q8&gt;0</formula>
    </cfRule>
    <cfRule type="expression" dxfId="3781" priority="18">
      <formula>Q8&lt;0</formula>
    </cfRule>
  </conditionalFormatting>
  <conditionalFormatting sqref="F25:F46">
    <cfRule type="expression" dxfId="3780" priority="15">
      <formula>F25&gt;0</formula>
    </cfRule>
    <cfRule type="expression" dxfId="3779" priority="16">
      <formula>F25&lt;0</formula>
    </cfRule>
  </conditionalFormatting>
  <conditionalFormatting sqref="H25:H46">
    <cfRule type="expression" dxfId="3778" priority="13">
      <formula>H25&gt;0</formula>
    </cfRule>
    <cfRule type="expression" dxfId="3777" priority="14">
      <formula>H25&lt;0</formula>
    </cfRule>
  </conditionalFormatting>
  <conditionalFormatting sqref="F89:F110">
    <cfRule type="expression" dxfId="3776" priority="11">
      <formula>F89&gt;0</formula>
    </cfRule>
    <cfRule type="expression" dxfId="3775" priority="12">
      <formula>F89&lt;0</formula>
    </cfRule>
  </conditionalFormatting>
  <conditionalFormatting sqref="H89:H110">
    <cfRule type="expression" dxfId="3774" priority="9">
      <formula>H89&gt;0</formula>
    </cfRule>
    <cfRule type="expression" dxfId="3773" priority="10">
      <formula>H89&lt;0</formula>
    </cfRule>
  </conditionalFormatting>
  <conditionalFormatting sqref="Q10">
    <cfRule type="expression" dxfId="3772" priority="7">
      <formula>Q10&gt;0</formula>
    </cfRule>
    <cfRule type="expression" dxfId="3771" priority="8">
      <formula>Q10&lt;0</formula>
    </cfRule>
  </conditionalFormatting>
  <conditionalFormatting sqref="J25:J38">
    <cfRule type="expression" dxfId="3770" priority="5">
      <formula>J25&gt;0</formula>
    </cfRule>
    <cfRule type="expression" dxfId="3769" priority="6">
      <formula>J25&lt;0</formula>
    </cfRule>
  </conditionalFormatting>
  <conditionalFormatting sqref="K25:K38">
    <cfRule type="expression" dxfId="3768" priority="3">
      <formula>K25&gt;0</formula>
    </cfRule>
    <cfRule type="expression" dxfId="3767" priority="4">
      <formula>K25&lt;0</formula>
    </cfRule>
  </conditionalFormatting>
  <conditionalFormatting sqref="L25:L38">
    <cfRule type="expression" dxfId="3766" priority="1">
      <formula>L25&gt;0</formula>
    </cfRule>
    <cfRule type="expression" dxfId="37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86.65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86.65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95.315000000000012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94.44850000000001</v>
      </c>
      <c r="Q42" s="2"/>
      <c r="T42" s="87" t="s">
        <v>112</v>
      </c>
      <c r="W42" s="128"/>
      <c r="X42" s="10"/>
      <c r="Y42" s="10"/>
      <c r="Z42" s="10"/>
      <c r="AA42" s="10"/>
      <c r="AB42" s="91"/>
      <c r="AC42" s="10"/>
      <c r="AD42" s="2"/>
      <c r="AE42" s="132"/>
    </row>
    <row r="43" spans="1:31" ht="15.75" thickTop="1" x14ac:dyDescent="0.25">
      <c r="O43" s="79">
        <v>1.08</v>
      </c>
      <c r="P43" s="79">
        <f t="shared" si="0"/>
        <v>93.582000000000008</v>
      </c>
      <c r="Q43" s="2"/>
      <c r="T43" s="123" t="s">
        <v>97</v>
      </c>
      <c r="U43" s="124">
        <v>59.3</v>
      </c>
      <c r="W43" s="128"/>
      <c r="X43" s="10"/>
      <c r="Y43" s="10"/>
      <c r="Z43" s="10"/>
      <c r="AA43" s="10"/>
      <c r="AB43" s="91"/>
      <c r="AC43" s="10"/>
      <c r="AD43" s="2"/>
      <c r="AE43" s="132"/>
    </row>
    <row r="44" spans="1:31" x14ac:dyDescent="0.25">
      <c r="O44" s="79">
        <v>1.07</v>
      </c>
      <c r="P44" s="79">
        <f t="shared" si="0"/>
        <v>92.715500000000006</v>
      </c>
      <c r="Q44" s="2"/>
      <c r="T44" s="89" t="s">
        <v>98</v>
      </c>
      <c r="U44" s="125">
        <v>59.3</v>
      </c>
      <c r="W44" s="128"/>
      <c r="X44" s="10"/>
      <c r="Y44" s="10"/>
      <c r="Z44" s="10"/>
      <c r="AA44" s="10"/>
      <c r="AB44" s="91"/>
      <c r="AC44" s="10"/>
      <c r="AD44" s="2"/>
      <c r="AE44" s="132"/>
    </row>
    <row r="45" spans="1:31" x14ac:dyDescent="0.25">
      <c r="O45" s="79">
        <v>1.06</v>
      </c>
      <c r="P45" s="79">
        <f t="shared" si="0"/>
        <v>91.849000000000004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90.982500000000016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90.116000000000014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89.249500000000012</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88.38300000000001</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87.516500000000008</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86.65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85.783500000000004</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84.917000000000002</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84.0505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83.183999999999997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82.317499999999995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81.451000000000008</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80.584500000000006</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79.718000000000004</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78.851500000000001</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77.985000000000014</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764" priority="23">
      <formula>F34&gt;0</formula>
    </cfRule>
    <cfRule type="expression" dxfId="3763" priority="24">
      <formula>F34&lt;0</formula>
    </cfRule>
  </conditionalFormatting>
  <conditionalFormatting sqref="Q7">
    <cfRule type="expression" dxfId="3762" priority="21">
      <formula>Q7&gt;0</formula>
    </cfRule>
    <cfRule type="expression" dxfId="3761" priority="22">
      <formula>Q7&lt;0</formula>
    </cfRule>
  </conditionalFormatting>
  <conditionalFormatting sqref="Q8">
    <cfRule type="expression" dxfId="3760" priority="19">
      <formula>Q8&gt;0</formula>
    </cfRule>
    <cfRule type="expression" dxfId="3759" priority="20">
      <formula>Q8&lt;0</formula>
    </cfRule>
  </conditionalFormatting>
  <conditionalFormatting sqref="F25:F33">
    <cfRule type="expression" dxfId="3758" priority="17">
      <formula>F25&gt;0</formula>
    </cfRule>
    <cfRule type="expression" dxfId="3757" priority="18">
      <formula>F25&lt;0</formula>
    </cfRule>
  </conditionalFormatting>
  <conditionalFormatting sqref="H25:H33">
    <cfRule type="expression" dxfId="3756" priority="15">
      <formula>H25&gt;0</formula>
    </cfRule>
    <cfRule type="expression" dxfId="3755" priority="16">
      <formula>H25&lt;0</formula>
    </cfRule>
  </conditionalFormatting>
  <conditionalFormatting sqref="M46">
    <cfRule type="expression" dxfId="3754" priority="13">
      <formula>M46&gt;0</formula>
    </cfRule>
    <cfRule type="expression" dxfId="3753" priority="14">
      <formula>M46&lt;0</formula>
    </cfRule>
  </conditionalFormatting>
  <conditionalFormatting sqref="F79:F87 H79:H87">
    <cfRule type="expression" dxfId="3752" priority="11">
      <formula>F79&gt;0</formula>
    </cfRule>
    <cfRule type="expression" dxfId="3751" priority="12">
      <formula>F79&lt;0</formula>
    </cfRule>
  </conditionalFormatting>
  <conditionalFormatting sqref="F70:F78">
    <cfRule type="expression" dxfId="3750" priority="9">
      <formula>F70&gt;0</formula>
    </cfRule>
    <cfRule type="expression" dxfId="3749" priority="10">
      <formula>F70&lt;0</formula>
    </cfRule>
  </conditionalFormatting>
  <conditionalFormatting sqref="H70:H78">
    <cfRule type="expression" dxfId="3748" priority="7">
      <formula>H70&gt;0</formula>
    </cfRule>
    <cfRule type="expression" dxfId="3747" priority="8">
      <formula>H70&lt;0</formula>
    </cfRule>
  </conditionalFormatting>
  <conditionalFormatting sqref="J27:K27 J30:K30 J33:K33 J36:K36 J39:K39 J42:K42">
    <cfRule type="expression" dxfId="3746" priority="5">
      <formula>J27&gt;0</formula>
    </cfRule>
    <cfRule type="expression" dxfId="3745" priority="6">
      <formula>J27&lt;0</formula>
    </cfRule>
  </conditionalFormatting>
  <conditionalFormatting sqref="J28:K29 J31:K32 J34:K35 J37:K38 J40:K41">
    <cfRule type="expression" dxfId="3744" priority="3">
      <formula>J28&gt;0</formula>
    </cfRule>
    <cfRule type="expression" dxfId="3743" priority="4">
      <formula>J28&lt;0</formula>
    </cfRule>
  </conditionalFormatting>
  <conditionalFormatting sqref="L27:L42">
    <cfRule type="expression" dxfId="3742" priority="1">
      <formula>L27&gt;0</formula>
    </cfRule>
    <cfRule type="expression" dxfId="374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24.84</v>
      </c>
      <c r="T3" s="1"/>
    </row>
    <row r="4" spans="1:21" x14ac:dyDescent="0.25">
      <c r="B4" s="70"/>
      <c r="C4" s="4"/>
      <c r="D4" s="3"/>
      <c r="E4" s="3"/>
      <c r="F4" s="3"/>
      <c r="G4" s="70"/>
      <c r="H4" s="159"/>
      <c r="I4" s="3"/>
      <c r="J4" s="3"/>
      <c r="K4" s="3"/>
      <c r="L4" s="4"/>
      <c r="M4" s="4"/>
      <c r="O4" s="11" t="s">
        <v>66</v>
      </c>
      <c r="Q4" s="53">
        <v>24.84</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27.324000000000002</v>
      </c>
      <c r="Q41" s="2"/>
    </row>
    <row r="42" spans="2:21" ht="20.25" thickBot="1" x14ac:dyDescent="0.35">
      <c r="B42" s="162"/>
      <c r="C42" s="10"/>
      <c r="D42" s="39"/>
      <c r="E42" s="39"/>
      <c r="F42" s="39"/>
      <c r="G42" s="39"/>
      <c r="H42" s="177"/>
      <c r="I42" s="39"/>
      <c r="O42" s="79">
        <v>1.0900000000000001</v>
      </c>
      <c r="P42" s="79">
        <f t="shared" ref="P42:P61" si="0">O42*$Q$4</f>
        <v>27.075600000000001</v>
      </c>
      <c r="Q42" s="2"/>
      <c r="T42" s="87" t="s">
        <v>112</v>
      </c>
    </row>
    <row r="43" spans="2:21" ht="15.75" thickTop="1" x14ac:dyDescent="0.25">
      <c r="B43" s="162"/>
      <c r="C43" s="10"/>
      <c r="D43" s="39"/>
      <c r="E43" s="39"/>
      <c r="F43" s="39"/>
      <c r="G43" s="39"/>
      <c r="H43" s="177"/>
      <c r="I43" s="39"/>
      <c r="O43" s="79">
        <v>1.08</v>
      </c>
      <c r="P43" s="79">
        <f t="shared" si="0"/>
        <v>26.827200000000001</v>
      </c>
      <c r="Q43" s="2"/>
      <c r="T43" s="123"/>
      <c r="U43" s="124"/>
    </row>
    <row r="44" spans="2:21" x14ac:dyDescent="0.25">
      <c r="B44" s="162"/>
      <c r="C44" s="10"/>
      <c r="D44" s="39"/>
      <c r="E44" s="39"/>
      <c r="F44" s="39"/>
      <c r="G44" s="39"/>
      <c r="H44" s="177"/>
      <c r="I44" s="39"/>
      <c r="O44" s="79">
        <v>1.07</v>
      </c>
      <c r="P44" s="79">
        <f t="shared" si="0"/>
        <v>26.578800000000001</v>
      </c>
      <c r="Q44" s="2"/>
      <c r="T44" s="89"/>
      <c r="U44" s="125"/>
    </row>
    <row r="45" spans="2:21" x14ac:dyDescent="0.25">
      <c r="B45" s="162"/>
      <c r="C45" s="10"/>
      <c r="D45" s="39"/>
      <c r="E45" s="39"/>
      <c r="F45" s="39"/>
      <c r="G45" s="39"/>
      <c r="H45" s="177"/>
      <c r="I45" s="39"/>
      <c r="O45" s="79">
        <v>1.06</v>
      </c>
      <c r="P45" s="79">
        <f t="shared" si="0"/>
        <v>26.330400000000001</v>
      </c>
      <c r="Q45" s="2"/>
      <c r="T45" s="89"/>
      <c r="U45" s="125"/>
    </row>
    <row r="46" spans="2:21" x14ac:dyDescent="0.25">
      <c r="B46" s="162"/>
      <c r="C46" s="10"/>
      <c r="D46" s="39"/>
      <c r="E46" s="39"/>
      <c r="F46" s="39"/>
      <c r="G46" s="39"/>
      <c r="H46" s="177"/>
      <c r="I46" s="39"/>
      <c r="O46" s="79">
        <v>1.05</v>
      </c>
      <c r="P46" s="79">
        <f t="shared" si="0"/>
        <v>26.082000000000001</v>
      </c>
      <c r="Q46" s="2"/>
      <c r="T46" s="89"/>
      <c r="U46" s="125"/>
    </row>
    <row r="47" spans="2:21" x14ac:dyDescent="0.25">
      <c r="B47" s="162"/>
      <c r="C47" s="10"/>
      <c r="D47" s="39"/>
      <c r="E47" s="39"/>
      <c r="F47" s="39"/>
      <c r="G47" s="39"/>
      <c r="H47" s="177"/>
      <c r="I47" s="39"/>
      <c r="O47" s="79">
        <v>1.04</v>
      </c>
      <c r="P47" s="79">
        <f t="shared" si="0"/>
        <v>25.833600000000001</v>
      </c>
      <c r="Q47" s="2"/>
      <c r="T47" s="89"/>
      <c r="U47" s="125"/>
    </row>
    <row r="48" spans="2:21" x14ac:dyDescent="0.25">
      <c r="B48" s="162"/>
      <c r="C48" s="10"/>
      <c r="D48" s="39"/>
      <c r="E48" s="39"/>
      <c r="F48" s="39"/>
      <c r="G48" s="39"/>
      <c r="H48" s="177"/>
      <c r="I48" s="39"/>
      <c r="O48" s="79">
        <v>1.03</v>
      </c>
      <c r="P48" s="79">
        <f t="shared" si="0"/>
        <v>25.5852</v>
      </c>
      <c r="Q48" s="2"/>
      <c r="T48" s="89"/>
      <c r="U48" s="125"/>
    </row>
    <row r="49" spans="1:21" x14ac:dyDescent="0.25">
      <c r="B49" s="162"/>
      <c r="C49" s="10"/>
      <c r="D49" s="39"/>
      <c r="E49" s="39"/>
      <c r="F49" s="39"/>
      <c r="G49" s="39"/>
      <c r="H49" s="177"/>
      <c r="I49" s="39"/>
      <c r="O49" s="79">
        <v>1.02</v>
      </c>
      <c r="P49" s="79">
        <f t="shared" si="0"/>
        <v>25.3368</v>
      </c>
      <c r="Q49" s="2"/>
      <c r="T49" s="89"/>
      <c r="U49" s="125"/>
    </row>
    <row r="50" spans="1:21" x14ac:dyDescent="0.25">
      <c r="B50" s="162"/>
      <c r="C50" s="10"/>
      <c r="D50" s="39"/>
      <c r="E50" s="39"/>
      <c r="F50" s="39"/>
      <c r="G50" s="39"/>
      <c r="H50" s="177"/>
      <c r="I50" s="39"/>
      <c r="O50" s="79">
        <v>1.01</v>
      </c>
      <c r="P50" s="79">
        <f t="shared" si="0"/>
        <v>25.0884</v>
      </c>
      <c r="Q50" s="2"/>
      <c r="T50" s="89"/>
      <c r="U50" s="125"/>
    </row>
    <row r="51" spans="1:21" x14ac:dyDescent="0.25">
      <c r="B51" s="162"/>
      <c r="C51" s="10"/>
      <c r="D51" s="39"/>
      <c r="E51" s="39"/>
      <c r="F51" s="39"/>
      <c r="G51" s="39"/>
      <c r="H51" s="177"/>
      <c r="I51" s="39"/>
      <c r="O51" s="79">
        <v>1</v>
      </c>
      <c r="P51" s="79">
        <f t="shared" si="0"/>
        <v>24.84</v>
      </c>
      <c r="Q51" s="2"/>
      <c r="T51" s="89"/>
      <c r="U51" s="125"/>
    </row>
    <row r="52" spans="1:21" x14ac:dyDescent="0.25">
      <c r="B52" s="162"/>
      <c r="C52" s="10"/>
      <c r="D52" s="39"/>
      <c r="E52" s="39"/>
      <c r="F52" s="39"/>
      <c r="G52" s="39"/>
      <c r="H52" s="177"/>
      <c r="I52" s="39"/>
      <c r="O52" s="79">
        <v>0.99</v>
      </c>
      <c r="P52" s="79">
        <f t="shared" si="0"/>
        <v>24.5916</v>
      </c>
      <c r="Q52" s="2"/>
      <c r="T52" s="89"/>
      <c r="U52" s="125"/>
    </row>
    <row r="53" spans="1:21" x14ac:dyDescent="0.25">
      <c r="B53" s="162"/>
      <c r="C53" s="10"/>
      <c r="D53" s="39"/>
      <c r="E53" s="39"/>
      <c r="F53" s="39"/>
      <c r="G53" s="39"/>
      <c r="H53" s="177"/>
      <c r="I53" s="39"/>
      <c r="O53" s="79">
        <v>0.98</v>
      </c>
      <c r="P53" s="79">
        <f t="shared" si="0"/>
        <v>24.3432</v>
      </c>
      <c r="Q53" s="2"/>
      <c r="T53" s="89"/>
      <c r="U53" s="126"/>
    </row>
    <row r="54" spans="1:21" x14ac:dyDescent="0.25">
      <c r="A54" s="4"/>
      <c r="B54" s="162"/>
      <c r="C54" s="10"/>
      <c r="D54" s="39"/>
      <c r="E54" s="39"/>
      <c r="F54" s="39"/>
      <c r="G54" s="39"/>
      <c r="H54" s="177"/>
      <c r="I54" s="39"/>
      <c r="K54" s="3"/>
      <c r="L54" s="4"/>
      <c r="O54" s="79">
        <v>0.97</v>
      </c>
      <c r="P54" s="79">
        <f t="shared" si="0"/>
        <v>24.094799999999999</v>
      </c>
      <c r="T54" s="89"/>
      <c r="U54" s="126"/>
    </row>
    <row r="55" spans="1:21" x14ac:dyDescent="0.25">
      <c r="A55" s="4"/>
      <c r="B55" s="162"/>
      <c r="C55" s="10"/>
      <c r="D55" s="39"/>
      <c r="E55" s="39"/>
      <c r="F55" s="39"/>
      <c r="G55" s="39"/>
      <c r="H55" s="177"/>
      <c r="I55" s="39"/>
      <c r="K55" s="3"/>
      <c r="L55" s="4"/>
      <c r="O55" s="79">
        <v>0.96</v>
      </c>
      <c r="P55" s="79">
        <f t="shared" si="0"/>
        <v>23.846399999999999</v>
      </c>
      <c r="T55" s="89"/>
      <c r="U55" s="125"/>
    </row>
    <row r="56" spans="1:21" x14ac:dyDescent="0.25">
      <c r="A56" s="4"/>
      <c r="B56" s="162"/>
      <c r="C56" s="10"/>
      <c r="D56" s="39"/>
      <c r="E56" s="39"/>
      <c r="F56" s="39"/>
      <c r="G56" s="39"/>
      <c r="H56" s="177"/>
      <c r="I56" s="39"/>
      <c r="K56" s="3"/>
      <c r="L56" s="4"/>
      <c r="O56" s="79">
        <v>0.95</v>
      </c>
      <c r="P56" s="79">
        <f t="shared" si="0"/>
        <v>23.597999999999999</v>
      </c>
      <c r="T56" s="89"/>
      <c r="U56" s="125"/>
    </row>
    <row r="57" spans="1:21" x14ac:dyDescent="0.25">
      <c r="A57" s="4"/>
      <c r="B57" s="70"/>
      <c r="C57" s="4"/>
      <c r="D57" s="3"/>
      <c r="E57" s="3"/>
      <c r="F57" s="3"/>
      <c r="G57" s="3"/>
      <c r="H57" s="214"/>
      <c r="I57" s="3"/>
      <c r="J57" s="3"/>
      <c r="K57" s="3"/>
      <c r="L57" s="4"/>
      <c r="O57" s="79">
        <v>0.94</v>
      </c>
      <c r="P57" s="79">
        <f t="shared" si="0"/>
        <v>23.349599999999999</v>
      </c>
      <c r="T57" s="89"/>
      <c r="U57" s="125"/>
    </row>
    <row r="58" spans="1:21" x14ac:dyDescent="0.25">
      <c r="A58" s="4"/>
      <c r="B58" s="70"/>
      <c r="C58" s="4"/>
      <c r="D58" s="3"/>
      <c r="E58" s="3"/>
      <c r="F58" s="3"/>
      <c r="G58" s="3"/>
      <c r="H58" s="214"/>
      <c r="I58" s="3"/>
      <c r="J58" s="3"/>
      <c r="K58" s="3"/>
      <c r="L58" s="4"/>
      <c r="O58" s="79">
        <v>0.93</v>
      </c>
      <c r="P58" s="79">
        <f t="shared" si="0"/>
        <v>23.101200000000002</v>
      </c>
      <c r="T58" s="89"/>
      <c r="U58" s="125"/>
    </row>
    <row r="59" spans="1:21" x14ac:dyDescent="0.25">
      <c r="A59" s="4"/>
      <c r="B59" s="70"/>
      <c r="C59" s="4"/>
      <c r="D59" s="3"/>
      <c r="E59" s="3"/>
      <c r="F59" s="3"/>
      <c r="G59" s="3"/>
      <c r="H59" s="214"/>
      <c r="I59" s="3"/>
      <c r="J59" s="3"/>
      <c r="K59" s="3"/>
      <c r="L59" s="4"/>
      <c r="O59" s="79">
        <v>0.92</v>
      </c>
      <c r="P59" s="79">
        <f t="shared" si="0"/>
        <v>22.852800000000002</v>
      </c>
    </row>
    <row r="60" spans="1:21" x14ac:dyDescent="0.25">
      <c r="A60" s="4"/>
      <c r="B60" s="70"/>
      <c r="C60" s="4"/>
      <c r="D60" s="3"/>
      <c r="E60" s="3"/>
      <c r="F60" s="3"/>
      <c r="G60" s="3"/>
      <c r="H60" s="214"/>
      <c r="I60" s="3"/>
      <c r="J60" s="3"/>
      <c r="K60" s="3"/>
      <c r="L60" s="4"/>
      <c r="O60" s="79">
        <v>0.91</v>
      </c>
      <c r="P60" s="79">
        <f t="shared" si="0"/>
        <v>22.604400000000002</v>
      </c>
    </row>
    <row r="61" spans="1:21" x14ac:dyDescent="0.25">
      <c r="A61" s="4"/>
      <c r="B61" s="70"/>
      <c r="C61" s="4"/>
      <c r="D61" s="3"/>
      <c r="E61" s="3"/>
      <c r="F61" s="3"/>
      <c r="G61" s="3"/>
      <c r="H61" s="214"/>
      <c r="I61" s="3"/>
      <c r="J61" s="3"/>
      <c r="K61" s="3"/>
      <c r="L61" s="4"/>
      <c r="O61" s="79">
        <v>0.9</v>
      </c>
      <c r="P61" s="79">
        <f t="shared" si="0"/>
        <v>22.356000000000002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740" priority="9">
      <formula>F57&gt;0</formula>
    </cfRule>
    <cfRule type="expression" dxfId="3739" priority="10">
      <formula>F57&lt;0</formula>
    </cfRule>
  </conditionalFormatting>
  <conditionalFormatting sqref="Q7">
    <cfRule type="expression" dxfId="3738" priority="7">
      <formula>Q7&gt;0</formula>
    </cfRule>
    <cfRule type="expression" dxfId="3737" priority="8">
      <formula>Q7&lt;0</formula>
    </cfRule>
  </conditionalFormatting>
  <conditionalFormatting sqref="Q8">
    <cfRule type="expression" dxfId="3736" priority="5">
      <formula>Q8&gt;0</formula>
    </cfRule>
    <cfRule type="expression" dxfId="3735" priority="6">
      <formula>Q8&lt;0</formula>
    </cfRule>
  </conditionalFormatting>
  <conditionalFormatting sqref="F25:F56">
    <cfRule type="expression" dxfId="3734" priority="3">
      <formula>F25&gt;0</formula>
    </cfRule>
    <cfRule type="expression" dxfId="3733" priority="4">
      <formula>F25&lt;0</formula>
    </cfRule>
  </conditionalFormatting>
  <conditionalFormatting sqref="H25:H56">
    <cfRule type="expression" dxfId="3732" priority="1">
      <formula>H25&gt;0</formula>
    </cfRule>
    <cfRule type="expression" dxfId="373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117.68499999999999</v>
      </c>
      <c r="T3" s="1"/>
    </row>
    <row r="4" spans="1:21" x14ac:dyDescent="0.25">
      <c r="B4" s="70">
        <v>43648</v>
      </c>
      <c r="C4" s="4">
        <v>20</v>
      </c>
      <c r="D4" s="3">
        <v>123</v>
      </c>
      <c r="E4" s="3">
        <v>0</v>
      </c>
      <c r="F4" s="3">
        <f t="shared" si="1"/>
        <v>2460</v>
      </c>
      <c r="G4" s="70"/>
      <c r="H4" s="159"/>
      <c r="I4" s="3"/>
      <c r="J4" s="3"/>
      <c r="K4" s="3"/>
      <c r="L4" s="70"/>
      <c r="M4" s="3"/>
      <c r="O4" s="11" t="s">
        <v>66</v>
      </c>
      <c r="Q4" s="53">
        <v>124.75</v>
      </c>
      <c r="R4" s="420">
        <v>-2.3199999999999998E-2</v>
      </c>
      <c r="T4" s="688">
        <v>43193</v>
      </c>
      <c r="U4" s="30" t="s">
        <v>944</v>
      </c>
    </row>
    <row r="5" spans="1:21" x14ac:dyDescent="0.25">
      <c r="B5" s="70"/>
      <c r="C5" s="4"/>
      <c r="D5" s="3"/>
      <c r="E5" s="3"/>
      <c r="F5" s="3"/>
      <c r="G5" s="70"/>
      <c r="H5" s="159"/>
      <c r="I5" s="3"/>
      <c r="J5" s="3"/>
      <c r="K5" s="3"/>
      <c r="L5" s="70"/>
      <c r="M5" s="3"/>
      <c r="O5" s="11" t="s">
        <v>67</v>
      </c>
      <c r="Q5" s="3">
        <f>Q4*Q2</f>
        <v>3742.5</v>
      </c>
      <c r="U5" s="400" t="s">
        <v>975</v>
      </c>
    </row>
    <row r="6" spans="1:21" x14ac:dyDescent="0.25">
      <c r="B6" s="70"/>
      <c r="C6" s="4"/>
      <c r="D6" s="3"/>
      <c r="E6" s="3"/>
      <c r="F6" s="3"/>
      <c r="G6" s="70"/>
      <c r="H6" s="159"/>
      <c r="I6" s="3"/>
      <c r="J6" s="3"/>
      <c r="K6" s="3"/>
      <c r="L6" s="70"/>
      <c r="M6" s="3"/>
      <c r="O6" s="11" t="s">
        <v>64</v>
      </c>
      <c r="Q6" s="2">
        <f>Q3*Q2</f>
        <v>3530.5499999999997</v>
      </c>
    </row>
    <row r="7" spans="1:21" x14ac:dyDescent="0.25">
      <c r="B7" s="70"/>
      <c r="C7" s="4"/>
      <c r="D7" s="3"/>
      <c r="E7" s="3"/>
      <c r="F7" s="3"/>
      <c r="G7" s="70"/>
      <c r="H7" s="159"/>
      <c r="I7" s="3"/>
      <c r="J7" s="3"/>
      <c r="K7" s="3"/>
      <c r="L7" s="4"/>
      <c r="M7" s="4"/>
      <c r="O7" s="11" t="s">
        <v>177</v>
      </c>
      <c r="Q7" s="2">
        <f>Q10+Q8</f>
        <v>2613.6499999999828</v>
      </c>
      <c r="R7">
        <v>30</v>
      </c>
      <c r="T7" s="1">
        <v>43221</v>
      </c>
      <c r="U7" s="736" t="s">
        <v>1013</v>
      </c>
    </row>
    <row r="8" spans="1:21" x14ac:dyDescent="0.25">
      <c r="B8" s="70"/>
      <c r="C8" s="4"/>
      <c r="D8" s="3"/>
      <c r="E8" s="3"/>
      <c r="F8" s="3"/>
      <c r="G8" s="70"/>
      <c r="H8" s="159"/>
      <c r="I8" s="3"/>
      <c r="J8" s="3"/>
      <c r="K8" s="3"/>
      <c r="L8" s="4"/>
      <c r="M8" s="4"/>
      <c r="O8" s="11" t="s">
        <v>179</v>
      </c>
      <c r="P8" s="33"/>
      <c r="Q8" s="2">
        <f>K29+M29-F29+Q2*Q4</f>
        <v>211.95000000000027</v>
      </c>
      <c r="U8" t="s">
        <v>1014</v>
      </c>
    </row>
    <row r="9" spans="1:21" x14ac:dyDescent="0.25">
      <c r="B9" s="70"/>
      <c r="C9" s="4"/>
      <c r="D9" s="3"/>
      <c r="E9" s="3"/>
      <c r="F9" s="3"/>
      <c r="G9" s="70"/>
      <c r="H9" s="159"/>
      <c r="I9" s="3"/>
      <c r="J9" s="3"/>
      <c r="K9" s="3"/>
      <c r="L9" s="4"/>
      <c r="M9" s="4"/>
      <c r="O9" s="11" t="s">
        <v>204</v>
      </c>
      <c r="Q9" s="132">
        <f>IF(Q2=0, 0, Q8/Q6)</f>
        <v>6.003313931257178E-2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4.1683366733466934E-3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14.472157772621811</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137.22500000000002</v>
      </c>
    </row>
    <row r="20" spans="1:21" x14ac:dyDescent="0.25">
      <c r="B20" s="70"/>
      <c r="C20" s="4"/>
      <c r="D20" s="3"/>
      <c r="E20" s="3"/>
      <c r="F20" s="3"/>
      <c r="G20" s="70"/>
      <c r="H20" s="159"/>
      <c r="I20" s="3"/>
      <c r="J20" s="3"/>
      <c r="K20" s="3"/>
      <c r="L20" s="4"/>
      <c r="M20" s="4"/>
      <c r="O20" s="79">
        <v>1.0900000000000001</v>
      </c>
      <c r="P20" s="79">
        <f t="shared" ref="P20:P39" si="2">O20*$Q$4</f>
        <v>135.97750000000002</v>
      </c>
      <c r="T20" s="1">
        <v>43279</v>
      </c>
      <c r="U20" t="s">
        <v>1116</v>
      </c>
    </row>
    <row r="21" spans="1:21" x14ac:dyDescent="0.25">
      <c r="B21" s="70"/>
      <c r="C21" s="4"/>
      <c r="D21" s="3"/>
      <c r="E21" s="3"/>
      <c r="F21" s="3"/>
      <c r="G21" s="4"/>
      <c r="H21" s="4"/>
      <c r="I21" s="3"/>
      <c r="J21" s="3"/>
      <c r="K21" s="3"/>
      <c r="L21" s="4"/>
      <c r="M21" s="4"/>
      <c r="O21" s="79">
        <v>1.08</v>
      </c>
      <c r="P21" s="79">
        <f t="shared" si="2"/>
        <v>134.73000000000002</v>
      </c>
    </row>
    <row r="22" spans="1:21" x14ac:dyDescent="0.25">
      <c r="B22" s="70"/>
      <c r="C22" s="4"/>
      <c r="D22" s="3"/>
      <c r="E22" s="3"/>
      <c r="F22" s="3"/>
      <c r="G22" s="4"/>
      <c r="H22" s="4"/>
      <c r="I22" s="3"/>
      <c r="J22" s="3"/>
      <c r="K22" s="3"/>
      <c r="L22" s="4"/>
      <c r="M22" s="4"/>
      <c r="O22" s="79">
        <v>1.07</v>
      </c>
      <c r="P22" s="79">
        <f t="shared" si="2"/>
        <v>133.48250000000002</v>
      </c>
    </row>
    <row r="23" spans="1:21" x14ac:dyDescent="0.25">
      <c r="B23" s="70"/>
      <c r="C23" s="4"/>
      <c r="D23" s="3"/>
      <c r="E23" s="3"/>
      <c r="F23" s="3"/>
      <c r="G23" s="4"/>
      <c r="H23" s="4"/>
      <c r="I23" s="3"/>
      <c r="J23" s="3"/>
      <c r="K23" s="3"/>
      <c r="L23" s="4"/>
      <c r="M23" s="4"/>
      <c r="O23" s="79">
        <v>1.06</v>
      </c>
      <c r="P23" s="79">
        <f t="shared" si="2"/>
        <v>132.23500000000001</v>
      </c>
    </row>
    <row r="24" spans="1:21" x14ac:dyDescent="0.25">
      <c r="B24" s="70"/>
      <c r="C24" s="4"/>
      <c r="D24" s="3"/>
      <c r="E24" s="3"/>
      <c r="F24" s="3"/>
      <c r="G24" s="4"/>
      <c r="H24" s="4"/>
      <c r="I24" s="3"/>
      <c r="J24" s="3"/>
      <c r="K24" s="3"/>
      <c r="L24" s="4"/>
      <c r="M24" s="4"/>
      <c r="O24" s="79">
        <v>1.05</v>
      </c>
      <c r="P24" s="79">
        <f t="shared" si="2"/>
        <v>130.98750000000001</v>
      </c>
    </row>
    <row r="25" spans="1:21" x14ac:dyDescent="0.25">
      <c r="O25" s="79">
        <v>1.04</v>
      </c>
      <c r="P25" s="79">
        <f t="shared" si="2"/>
        <v>129.74</v>
      </c>
      <c r="T25" s="154">
        <v>43305</v>
      </c>
      <c r="U25" t="s">
        <v>1147</v>
      </c>
    </row>
    <row r="26" spans="1:21" x14ac:dyDescent="0.25">
      <c r="O26" s="79">
        <v>1.03</v>
      </c>
      <c r="P26" s="79">
        <f t="shared" si="2"/>
        <v>128.49250000000001</v>
      </c>
      <c r="T26" s="65"/>
    </row>
    <row r="27" spans="1:21" x14ac:dyDescent="0.25">
      <c r="O27" s="79">
        <v>1.02</v>
      </c>
      <c r="P27" s="79">
        <f t="shared" si="2"/>
        <v>127.245</v>
      </c>
      <c r="T27" s="154">
        <v>43313</v>
      </c>
      <c r="U27" t="s">
        <v>1146</v>
      </c>
    </row>
    <row r="28" spans="1:21" x14ac:dyDescent="0.25">
      <c r="O28" s="79">
        <v>1.01</v>
      </c>
      <c r="P28" s="79">
        <f t="shared" si="2"/>
        <v>125.9975</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3.9</v>
      </c>
      <c r="O29" s="79">
        <v>1</v>
      </c>
      <c r="P29" s="79">
        <f t="shared" si="2"/>
        <v>124.75</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4</v>
      </c>
      <c r="O30" s="79">
        <v>0.99</v>
      </c>
      <c r="P30" s="79">
        <f t="shared" si="2"/>
        <v>123.5025</v>
      </c>
    </row>
    <row r="31" spans="1:21" x14ac:dyDescent="0.25">
      <c r="O31" s="79">
        <v>0.98</v>
      </c>
      <c r="P31" s="79">
        <f t="shared" si="2"/>
        <v>122.255</v>
      </c>
      <c r="T31" s="1">
        <v>43474</v>
      </c>
      <c r="U31" t="s">
        <v>1348</v>
      </c>
    </row>
    <row r="32" spans="1:21" x14ac:dyDescent="0.25">
      <c r="O32" s="79">
        <v>0.97</v>
      </c>
      <c r="P32" s="79">
        <f t="shared" si="2"/>
        <v>121.00749999999999</v>
      </c>
    </row>
    <row r="33" spans="1:17" x14ac:dyDescent="0.25">
      <c r="O33" s="79">
        <v>0.96</v>
      </c>
      <c r="P33" s="79">
        <f t="shared" si="2"/>
        <v>119.75999999999999</v>
      </c>
    </row>
    <row r="34" spans="1:17" x14ac:dyDescent="0.25">
      <c r="O34" s="79">
        <v>0.95</v>
      </c>
      <c r="P34" s="79">
        <f t="shared" si="2"/>
        <v>118.51249999999999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117.26499999999999</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116.01750000000001</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114.77000000000001</v>
      </c>
    </row>
    <row r="38" spans="1:17" x14ac:dyDescent="0.25">
      <c r="A38" s="4"/>
      <c r="B38" s="162"/>
      <c r="C38" s="10"/>
      <c r="D38" s="39"/>
      <c r="E38" s="39"/>
      <c r="F38" s="39"/>
      <c r="G38" s="39"/>
      <c r="H38" s="177"/>
      <c r="I38" s="39"/>
      <c r="J38" s="39"/>
      <c r="K38" s="39"/>
      <c r="L38" s="39"/>
      <c r="O38" s="79">
        <v>0.91</v>
      </c>
      <c r="P38" s="79">
        <f t="shared" si="2"/>
        <v>113.52250000000001</v>
      </c>
    </row>
    <row r="39" spans="1:17" x14ac:dyDescent="0.25">
      <c r="A39" s="4"/>
      <c r="B39" s="162"/>
      <c r="C39" s="10"/>
      <c r="D39" s="39"/>
      <c r="E39" s="39"/>
      <c r="F39" s="39"/>
      <c r="G39" s="39"/>
      <c r="H39" s="177"/>
      <c r="I39" s="39"/>
      <c r="J39" s="39"/>
      <c r="K39" s="39"/>
      <c r="L39" s="39"/>
      <c r="O39" s="79">
        <v>0.9</v>
      </c>
      <c r="P39" s="79">
        <f t="shared" si="2"/>
        <v>112.27500000000001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9">C46*D46+E46</f>
        <v>3000</v>
      </c>
      <c r="G46" s="556">
        <v>43167</v>
      </c>
      <c r="H46" s="555">
        <v>20</v>
      </c>
      <c r="I46" s="557">
        <v>151.56</v>
      </c>
      <c r="J46" s="557">
        <v>7.0000000000000007E-2</v>
      </c>
      <c r="K46" s="557">
        <f t="shared" ref="K46:K62" si="10">H46*I46-J46</f>
        <v>3031.1299999999997</v>
      </c>
      <c r="L46" s="556">
        <v>43222</v>
      </c>
      <c r="M46" s="557">
        <v>6.5</v>
      </c>
      <c r="Q46" s="2"/>
    </row>
    <row r="47" spans="1:17" x14ac:dyDescent="0.25">
      <c r="A47" s="876" t="s">
        <v>71</v>
      </c>
      <c r="B47" s="556">
        <v>43166</v>
      </c>
      <c r="C47" s="555">
        <v>20</v>
      </c>
      <c r="D47" s="557">
        <v>146.28</v>
      </c>
      <c r="E47" s="557">
        <v>0</v>
      </c>
      <c r="F47" s="557">
        <f t="shared" si="9"/>
        <v>2925.6</v>
      </c>
      <c r="G47" s="556">
        <v>43284</v>
      </c>
      <c r="H47" s="644">
        <v>50</v>
      </c>
      <c r="I47" s="557">
        <v>130</v>
      </c>
      <c r="J47" s="557">
        <v>0.08</v>
      </c>
      <c r="K47" s="557">
        <f t="shared" si="10"/>
        <v>6499.92</v>
      </c>
      <c r="L47" s="556">
        <v>43313</v>
      </c>
      <c r="M47" s="557">
        <v>9.1</v>
      </c>
      <c r="Q47" s="2"/>
    </row>
    <row r="48" spans="1:17" x14ac:dyDescent="0.25">
      <c r="A48" s="555"/>
      <c r="B48" s="556">
        <v>43181</v>
      </c>
      <c r="C48" s="555">
        <v>30</v>
      </c>
      <c r="D48" s="557">
        <v>137.88</v>
      </c>
      <c r="E48" s="557">
        <v>0</v>
      </c>
      <c r="F48" s="557">
        <f t="shared" si="9"/>
        <v>4136.3999999999996</v>
      </c>
      <c r="G48" s="556">
        <v>43284</v>
      </c>
      <c r="H48" s="644">
        <v>20</v>
      </c>
      <c r="I48" s="557">
        <v>135.94999999999999</v>
      </c>
      <c r="J48" s="557">
        <v>0.04</v>
      </c>
      <c r="K48" s="557">
        <f t="shared" si="10"/>
        <v>2718.96</v>
      </c>
      <c r="L48" s="556">
        <v>43405</v>
      </c>
      <c r="M48" s="557">
        <v>7.8</v>
      </c>
      <c r="Q48" s="2"/>
    </row>
    <row r="49" spans="1:17" x14ac:dyDescent="0.25">
      <c r="A49" s="555"/>
      <c r="B49" s="556">
        <v>43217</v>
      </c>
      <c r="C49" s="555">
        <v>50</v>
      </c>
      <c r="D49" s="557">
        <v>122.68</v>
      </c>
      <c r="E49" s="557">
        <v>0</v>
      </c>
      <c r="F49" s="557">
        <f t="shared" si="9"/>
        <v>6134</v>
      </c>
      <c r="G49" s="556">
        <v>43291</v>
      </c>
      <c r="H49" s="644">
        <v>30</v>
      </c>
      <c r="I49" s="557">
        <v>130.68</v>
      </c>
      <c r="J49" s="557">
        <v>0.05</v>
      </c>
      <c r="K49" s="557">
        <f t="shared" si="10"/>
        <v>3920.35</v>
      </c>
      <c r="L49" s="556">
        <v>43497</v>
      </c>
      <c r="M49" s="557">
        <v>10.4</v>
      </c>
      <c r="Q49" s="2"/>
    </row>
    <row r="50" spans="1:17" x14ac:dyDescent="0.25">
      <c r="A50" s="555"/>
      <c r="B50" s="556">
        <v>43279</v>
      </c>
      <c r="C50" s="555">
        <v>20</v>
      </c>
      <c r="D50" s="557">
        <v>113.98</v>
      </c>
      <c r="E50" s="557">
        <v>0</v>
      </c>
      <c r="F50" s="557">
        <f t="shared" si="9"/>
        <v>2279.6</v>
      </c>
      <c r="G50" s="556">
        <v>43311</v>
      </c>
      <c r="H50" s="644">
        <v>20</v>
      </c>
      <c r="I50" s="557">
        <v>138</v>
      </c>
      <c r="J50" s="557">
        <v>0.04</v>
      </c>
      <c r="K50" s="557">
        <f t="shared" si="10"/>
        <v>2759.96</v>
      </c>
      <c r="L50" s="556">
        <v>43586</v>
      </c>
      <c r="M50" s="557">
        <v>7.8</v>
      </c>
      <c r="Q50" s="2"/>
    </row>
    <row r="51" spans="1:17" x14ac:dyDescent="0.25">
      <c r="A51" s="555"/>
      <c r="B51" s="556">
        <v>43284</v>
      </c>
      <c r="C51" s="555">
        <v>20</v>
      </c>
      <c r="D51" s="557">
        <v>132.69999999999999</v>
      </c>
      <c r="E51" s="557">
        <v>0</v>
      </c>
      <c r="F51" s="557">
        <f t="shared" si="9"/>
        <v>2654</v>
      </c>
      <c r="G51" s="556">
        <v>43326</v>
      </c>
      <c r="H51" s="644">
        <v>50</v>
      </c>
      <c r="I51" s="557">
        <v>138.08000000000001</v>
      </c>
      <c r="J51" s="557">
        <v>0.09</v>
      </c>
      <c r="K51" s="557">
        <f t="shared" si="10"/>
        <v>6903.9100000000008</v>
      </c>
      <c r="L51" s="555"/>
      <c r="M51" s="555"/>
      <c r="Q51" s="2"/>
    </row>
    <row r="52" spans="1:17" x14ac:dyDescent="0.25">
      <c r="A52" s="555"/>
      <c r="B52" s="556">
        <v>43286</v>
      </c>
      <c r="C52" s="555">
        <v>20</v>
      </c>
      <c r="D52" s="557">
        <v>127.58</v>
      </c>
      <c r="E52" s="557">
        <v>0</v>
      </c>
      <c r="F52" s="557">
        <f t="shared" si="9"/>
        <v>2551.6</v>
      </c>
      <c r="G52" s="556">
        <v>43350</v>
      </c>
      <c r="H52" s="644">
        <v>20</v>
      </c>
      <c r="I52" s="557">
        <v>158.01</v>
      </c>
      <c r="J52" s="557">
        <v>0.04</v>
      </c>
      <c r="K52" s="557">
        <f t="shared" si="10"/>
        <v>3160.16</v>
      </c>
      <c r="L52" s="555"/>
      <c r="M52" s="555"/>
      <c r="Q52" s="2"/>
    </row>
    <row r="53" spans="1:17" x14ac:dyDescent="0.25">
      <c r="A53" s="555"/>
      <c r="B53" s="556">
        <v>43286</v>
      </c>
      <c r="C53" s="555">
        <v>10</v>
      </c>
      <c r="D53" s="557">
        <v>126.28</v>
      </c>
      <c r="E53" s="557">
        <v>0</v>
      </c>
      <c r="F53" s="557">
        <f t="shared" si="9"/>
        <v>1262.8</v>
      </c>
      <c r="G53" s="556">
        <v>43403</v>
      </c>
      <c r="H53" s="644">
        <v>20</v>
      </c>
      <c r="I53" s="557">
        <v>123.38</v>
      </c>
      <c r="J53" s="557">
        <v>0.03</v>
      </c>
      <c r="K53" s="557">
        <f t="shared" si="10"/>
        <v>2467.5699999999997</v>
      </c>
      <c r="L53" s="555"/>
      <c r="M53" s="555"/>
      <c r="Q53" s="2"/>
    </row>
    <row r="54" spans="1:17" x14ac:dyDescent="0.25">
      <c r="A54" s="555"/>
      <c r="B54" s="556">
        <v>43313</v>
      </c>
      <c r="C54" s="555">
        <v>20</v>
      </c>
      <c r="D54" s="557">
        <v>135.84</v>
      </c>
      <c r="E54" s="557">
        <v>0</v>
      </c>
      <c r="F54" s="557">
        <f t="shared" si="9"/>
        <v>2716.8</v>
      </c>
      <c r="G54" s="556">
        <v>43403</v>
      </c>
      <c r="H54" s="644">
        <v>10</v>
      </c>
      <c r="I54" s="557">
        <v>124.18</v>
      </c>
      <c r="J54" s="557">
        <v>0.02</v>
      </c>
      <c r="K54" s="557">
        <f t="shared" si="10"/>
        <v>1241.7800000000002</v>
      </c>
      <c r="L54" s="555"/>
      <c r="M54" s="555"/>
    </row>
    <row r="55" spans="1:17" x14ac:dyDescent="0.25">
      <c r="A55" s="555"/>
      <c r="B55" s="556">
        <v>43353</v>
      </c>
      <c r="C55" s="555">
        <v>20</v>
      </c>
      <c r="D55" s="557">
        <v>153</v>
      </c>
      <c r="E55" s="557">
        <v>0</v>
      </c>
      <c r="F55" s="557">
        <f t="shared" si="9"/>
        <v>3060</v>
      </c>
      <c r="G55" s="556">
        <v>43430</v>
      </c>
      <c r="H55" s="644">
        <v>30</v>
      </c>
      <c r="I55" s="557">
        <v>126</v>
      </c>
      <c r="J55" s="557">
        <v>0.05</v>
      </c>
      <c r="K55" s="557">
        <f t="shared" si="10"/>
        <v>3779.95</v>
      </c>
      <c r="L55" s="556"/>
      <c r="M55" s="555"/>
    </row>
    <row r="56" spans="1:17" x14ac:dyDescent="0.25">
      <c r="A56" s="555"/>
      <c r="B56" s="556">
        <v>43378</v>
      </c>
      <c r="C56" s="555">
        <v>10</v>
      </c>
      <c r="D56" s="557">
        <v>130.5</v>
      </c>
      <c r="E56" s="557">
        <v>0</v>
      </c>
      <c r="F56" s="557">
        <f t="shared" si="9"/>
        <v>1305</v>
      </c>
      <c r="G56" s="556">
        <v>43441</v>
      </c>
      <c r="H56" s="644">
        <v>20</v>
      </c>
      <c r="I56" s="557">
        <v>122.68</v>
      </c>
      <c r="J56" s="557">
        <v>0.03</v>
      </c>
      <c r="K56" s="557">
        <f t="shared" si="10"/>
        <v>2453.5700000000002</v>
      </c>
      <c r="L56" s="555"/>
      <c r="M56" s="555"/>
    </row>
    <row r="57" spans="1:17" x14ac:dyDescent="0.25">
      <c r="A57" s="555"/>
      <c r="B57" s="556">
        <v>43378</v>
      </c>
      <c r="C57" s="555">
        <v>10</v>
      </c>
      <c r="D57" s="557">
        <v>130.5</v>
      </c>
      <c r="E57" s="557">
        <v>0</v>
      </c>
      <c r="F57" s="557">
        <f t="shared" si="9"/>
        <v>1305</v>
      </c>
      <c r="G57" s="556">
        <v>43461</v>
      </c>
      <c r="H57" s="644">
        <v>20</v>
      </c>
      <c r="I57" s="557">
        <v>112</v>
      </c>
      <c r="J57" s="557">
        <v>0.03</v>
      </c>
      <c r="K57" s="557">
        <f t="shared" si="10"/>
        <v>2239.9699999999998</v>
      </c>
      <c r="L57" s="555"/>
      <c r="M57" s="555"/>
    </row>
    <row r="58" spans="1:17" x14ac:dyDescent="0.25">
      <c r="A58" s="555"/>
      <c r="B58" s="556">
        <v>43383</v>
      </c>
      <c r="C58" s="555">
        <v>10</v>
      </c>
      <c r="D58" s="557">
        <v>123.88</v>
      </c>
      <c r="E58" s="557">
        <v>0</v>
      </c>
      <c r="F58" s="557">
        <f t="shared" si="9"/>
        <v>1238.8</v>
      </c>
      <c r="G58" s="556">
        <v>43473</v>
      </c>
      <c r="H58" s="644">
        <v>20</v>
      </c>
      <c r="I58" s="557">
        <v>120.28</v>
      </c>
      <c r="J58" s="557">
        <v>0.03</v>
      </c>
      <c r="K58" s="557">
        <f t="shared" si="10"/>
        <v>2405.5699999999997</v>
      </c>
      <c r="L58" s="555"/>
      <c r="M58" s="555"/>
    </row>
    <row r="59" spans="1:17" x14ac:dyDescent="0.25">
      <c r="A59" s="555"/>
      <c r="B59" s="556">
        <v>43383</v>
      </c>
      <c r="C59" s="555">
        <v>10</v>
      </c>
      <c r="D59" s="557">
        <v>123.88</v>
      </c>
      <c r="E59" s="557">
        <v>0</v>
      </c>
      <c r="F59" s="557">
        <f t="shared" si="9"/>
        <v>1238.8</v>
      </c>
      <c r="G59" s="556">
        <v>43496</v>
      </c>
      <c r="H59" s="644">
        <v>20</v>
      </c>
      <c r="I59" s="557">
        <v>121.28</v>
      </c>
      <c r="J59" s="557">
        <v>0.03</v>
      </c>
      <c r="K59" s="557">
        <f t="shared" si="10"/>
        <v>2425.5699999999997</v>
      </c>
      <c r="L59" s="555"/>
      <c r="M59" s="555"/>
    </row>
    <row r="60" spans="1:17" x14ac:dyDescent="0.25">
      <c r="A60" s="555"/>
      <c r="B60" s="556">
        <v>43396</v>
      </c>
      <c r="C60" s="555">
        <v>20</v>
      </c>
      <c r="D60" s="557">
        <v>117.79</v>
      </c>
      <c r="E60" s="557">
        <v>0</v>
      </c>
      <c r="F60" s="557">
        <f t="shared" si="9"/>
        <v>2355.8000000000002</v>
      </c>
      <c r="G60" s="556">
        <v>43502</v>
      </c>
      <c r="H60" s="644">
        <v>30</v>
      </c>
      <c r="I60" s="557">
        <v>125.98</v>
      </c>
      <c r="J60" s="557">
        <v>0.05</v>
      </c>
      <c r="K60" s="557">
        <f t="shared" si="10"/>
        <v>3779.35</v>
      </c>
      <c r="L60" s="555"/>
      <c r="M60" s="555"/>
    </row>
    <row r="61" spans="1:17" x14ac:dyDescent="0.25">
      <c r="A61" s="555"/>
      <c r="B61" s="556">
        <v>43424</v>
      </c>
      <c r="C61" s="555">
        <v>20</v>
      </c>
      <c r="D61" s="557">
        <v>120.5</v>
      </c>
      <c r="E61" s="557">
        <v>0</v>
      </c>
      <c r="F61" s="557">
        <f t="shared" si="9"/>
        <v>2410</v>
      </c>
      <c r="G61" s="556">
        <v>43508</v>
      </c>
      <c r="H61" s="644">
        <v>30</v>
      </c>
      <c r="I61" s="557">
        <v>130</v>
      </c>
      <c r="J61" s="557">
        <v>0.05</v>
      </c>
      <c r="K61" s="557">
        <f t="shared" si="10"/>
        <v>3899.95</v>
      </c>
      <c r="L61" s="555"/>
      <c r="M61" s="555"/>
    </row>
    <row r="62" spans="1:17" x14ac:dyDescent="0.25">
      <c r="A62" s="555"/>
      <c r="B62" s="556">
        <v>43438</v>
      </c>
      <c r="C62" s="555">
        <v>30</v>
      </c>
      <c r="D62" s="557">
        <v>121.98</v>
      </c>
      <c r="E62" s="557">
        <v>0</v>
      </c>
      <c r="F62" s="557">
        <f t="shared" si="9"/>
        <v>3659.4</v>
      </c>
      <c r="G62" s="556">
        <v>43556</v>
      </c>
      <c r="H62" s="644">
        <v>20</v>
      </c>
      <c r="I62" s="557">
        <v>123.15</v>
      </c>
      <c r="J62" s="557">
        <v>0.03</v>
      </c>
      <c r="K62" s="557">
        <f t="shared" si="10"/>
        <v>2462.9699999999998</v>
      </c>
      <c r="L62" s="555"/>
      <c r="M62" s="555"/>
    </row>
    <row r="63" spans="1:17" x14ac:dyDescent="0.25">
      <c r="A63" s="555"/>
      <c r="B63" s="556">
        <v>43440</v>
      </c>
      <c r="C63" s="555">
        <v>30</v>
      </c>
      <c r="D63" s="557">
        <v>114.8</v>
      </c>
      <c r="E63" s="557">
        <v>0</v>
      </c>
      <c r="F63" s="557">
        <f t="shared" si="9"/>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9"/>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9"/>
        <v>2205.6</v>
      </c>
      <c r="G65" s="555"/>
      <c r="H65" s="555"/>
      <c r="I65" s="557"/>
      <c r="J65" s="557"/>
      <c r="K65" s="557"/>
      <c r="L65" s="555"/>
      <c r="M65" s="555"/>
    </row>
    <row r="66" spans="1:14" x14ac:dyDescent="0.25">
      <c r="A66" s="555"/>
      <c r="B66" s="556">
        <v>43487</v>
      </c>
      <c r="C66" s="555">
        <v>20</v>
      </c>
      <c r="D66" s="557">
        <v>116.4</v>
      </c>
      <c r="E66" s="557">
        <v>0</v>
      </c>
      <c r="F66" s="557">
        <f t="shared" si="9"/>
        <v>2328</v>
      </c>
      <c r="G66" s="555"/>
      <c r="H66" s="555"/>
      <c r="I66" s="557"/>
      <c r="J66" s="557"/>
      <c r="K66" s="557"/>
      <c r="L66" s="555"/>
      <c r="M66" s="555"/>
    </row>
    <row r="67" spans="1:14" x14ac:dyDescent="0.25">
      <c r="A67" s="555"/>
      <c r="B67" s="556">
        <v>43544</v>
      </c>
      <c r="C67" s="555">
        <v>30</v>
      </c>
      <c r="D67" s="557">
        <v>123.88</v>
      </c>
      <c r="E67" s="557">
        <v>0</v>
      </c>
      <c r="F67" s="557">
        <f t="shared" si="9"/>
        <v>3716.3999999999996</v>
      </c>
      <c r="G67" s="555"/>
      <c r="H67" s="555"/>
      <c r="I67" s="557"/>
      <c r="J67" s="557"/>
      <c r="K67" s="557"/>
      <c r="L67" s="555"/>
      <c r="M67" s="555"/>
    </row>
    <row r="68" spans="1:14" x14ac:dyDescent="0.25">
      <c r="A68" s="555"/>
      <c r="B68" s="556">
        <v>43546</v>
      </c>
      <c r="C68" s="555">
        <v>20</v>
      </c>
      <c r="D68" s="557">
        <v>119.64</v>
      </c>
      <c r="E68" s="557">
        <v>0</v>
      </c>
      <c r="F68" s="557">
        <f t="shared" si="9"/>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1">C78*(E78-D78)</f>
        <v>-1.0000000000002274</v>
      </c>
      <c r="G78" s="557">
        <f t="shared" ref="G78:G141" si="12">D78*C78</f>
        <v>3000</v>
      </c>
      <c r="H78" s="558">
        <f t="shared" ref="H78:H141" si="13">(E78-D78)/D78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1"/>
        <v>-53.599999999999</v>
      </c>
      <c r="G79" s="557">
        <f t="shared" si="12"/>
        <v>5925.5999999999995</v>
      </c>
      <c r="H79" s="558">
        <f t="shared" si="13"/>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1"/>
        <v>136.73000000000002</v>
      </c>
      <c r="G80" s="557">
        <f t="shared" si="12"/>
        <v>2894.4700000000003</v>
      </c>
      <c r="H80" s="558">
        <f t="shared" si="13"/>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1"/>
        <v>-297.87000000000035</v>
      </c>
      <c r="G81" s="557">
        <f t="shared" si="12"/>
        <v>7030.87</v>
      </c>
      <c r="H81" s="558">
        <f t="shared" si="13"/>
        <v>-4.2366022981508739E-2</v>
      </c>
      <c r="I81" s="557"/>
      <c r="J81" s="557">
        <v>-297.87000000000035</v>
      </c>
      <c r="K81" s="557"/>
      <c r="L81" s="557"/>
      <c r="M81" s="555"/>
      <c r="N81" s="4"/>
    </row>
    <row r="82" spans="1:14" x14ac:dyDescent="0.25">
      <c r="A82" s="555"/>
      <c r="B82" s="556">
        <v>43184</v>
      </c>
      <c r="C82" s="555">
        <v>50</v>
      </c>
      <c r="D82" s="557">
        <v>140.6174</v>
      </c>
      <c r="E82" s="557">
        <v>132.4</v>
      </c>
      <c r="F82" s="557">
        <f t="shared" si="11"/>
        <v>-410.86999999999989</v>
      </c>
      <c r="G82" s="557">
        <f t="shared" si="12"/>
        <v>7030.87</v>
      </c>
      <c r="H82" s="558">
        <f t="shared" si="13"/>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1"/>
        <v>-147.3700000000008</v>
      </c>
      <c r="G83" s="557">
        <f t="shared" si="12"/>
        <v>7030.87</v>
      </c>
      <c r="H83" s="558">
        <f t="shared" si="13"/>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1"/>
        <v>-556.87000000000069</v>
      </c>
      <c r="G84" s="557">
        <f t="shared" si="12"/>
        <v>7030.87</v>
      </c>
      <c r="H84" s="558">
        <f t="shared" si="13"/>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1"/>
        <v>-439.36999999999955</v>
      </c>
      <c r="G85" s="557">
        <f t="shared" si="12"/>
        <v>7030.87</v>
      </c>
      <c r="H85" s="558">
        <f t="shared" si="13"/>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1"/>
        <v>-796.99999999999989</v>
      </c>
      <c r="G86" s="557">
        <f t="shared" si="12"/>
        <v>7031</v>
      </c>
      <c r="H86" s="558">
        <f t="shared" si="13"/>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1"/>
        <v>-898.86999999999944</v>
      </c>
      <c r="G87" s="557">
        <f t="shared" si="12"/>
        <v>13164.869999999999</v>
      </c>
      <c r="H87" s="558">
        <f t="shared" si="13"/>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1"/>
        <v>-1856.3699999999997</v>
      </c>
      <c r="G88" s="557">
        <f t="shared" si="12"/>
        <v>13158.369999999999</v>
      </c>
      <c r="H88" s="558">
        <f t="shared" si="13"/>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1"/>
        <v>-974.00000000000091</v>
      </c>
      <c r="G89" s="557">
        <f t="shared" si="12"/>
        <v>13158.000000000002</v>
      </c>
      <c r="H89" s="558">
        <f t="shared" si="13"/>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1"/>
        <v>-1173.0000000000018</v>
      </c>
      <c r="G90" s="557">
        <f t="shared" si="12"/>
        <v>13158.000000000002</v>
      </c>
      <c r="H90" s="558">
        <f t="shared" si="13"/>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1"/>
        <v>-1591.1759999999999</v>
      </c>
      <c r="G91" s="557">
        <f t="shared" si="12"/>
        <v>15437.976000000001</v>
      </c>
      <c r="H91" s="558">
        <f t="shared" si="13"/>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1"/>
        <v>-1383.5759999999993</v>
      </c>
      <c r="G92" s="557">
        <f t="shared" si="12"/>
        <v>15437.976000000001</v>
      </c>
      <c r="H92" s="558">
        <f t="shared" si="13"/>
        <v>-8.9621592882382986E-2</v>
      </c>
      <c r="I92" s="557"/>
      <c r="J92" s="557">
        <v>-1383.5759999999993</v>
      </c>
      <c r="K92" s="557"/>
      <c r="L92" s="557"/>
      <c r="M92" s="555"/>
    </row>
    <row r="93" spans="1:14" x14ac:dyDescent="0.25">
      <c r="A93" s="555">
        <v>30</v>
      </c>
      <c r="B93" s="556">
        <v>43284</v>
      </c>
      <c r="C93" s="555">
        <v>50</v>
      </c>
      <c r="D93" s="557">
        <v>124.38</v>
      </c>
      <c r="E93" s="557">
        <v>135</v>
      </c>
      <c r="F93" s="557">
        <f t="shared" si="11"/>
        <v>531.00000000000023</v>
      </c>
      <c r="G93" s="557">
        <f t="shared" si="12"/>
        <v>6219</v>
      </c>
      <c r="H93" s="558">
        <f t="shared" si="13"/>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1"/>
        <v>380.93999999999949</v>
      </c>
      <c r="G94" s="557">
        <f t="shared" si="12"/>
        <v>8873.06</v>
      </c>
      <c r="H94" s="558">
        <f t="shared" si="13"/>
        <v>4.2932201517852861E-2</v>
      </c>
      <c r="I94" s="557"/>
      <c r="J94" s="557">
        <v>380.93999999999949</v>
      </c>
      <c r="K94" s="557"/>
      <c r="L94" s="557"/>
      <c r="M94" s="555"/>
    </row>
    <row r="95" spans="1:14" x14ac:dyDescent="0.25">
      <c r="A95" s="555">
        <v>30</v>
      </c>
      <c r="B95" s="556">
        <v>43286</v>
      </c>
      <c r="C95" s="555">
        <v>90</v>
      </c>
      <c r="D95" s="557">
        <v>126.94</v>
      </c>
      <c r="E95" s="557">
        <v>127.58</v>
      </c>
      <c r="F95" s="557">
        <f t="shared" si="11"/>
        <v>57.600000000000051</v>
      </c>
      <c r="G95" s="557">
        <f t="shared" si="12"/>
        <v>11424.6</v>
      </c>
      <c r="H95" s="558">
        <f t="shared" si="13"/>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1"/>
        <v>-59.499999999999886</v>
      </c>
      <c r="G96" s="557">
        <f t="shared" si="12"/>
        <v>12687.5</v>
      </c>
      <c r="H96" s="558">
        <f t="shared" si="13"/>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1"/>
        <v>380.45700000000039</v>
      </c>
      <c r="G97" s="557">
        <f t="shared" si="12"/>
        <v>8767.143</v>
      </c>
      <c r="H97" s="558">
        <f t="shared" si="13"/>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1"/>
        <v>797.31999999999982</v>
      </c>
      <c r="G98" s="557">
        <f t="shared" si="12"/>
        <v>6007.18</v>
      </c>
      <c r="H98" s="558">
        <f t="shared" si="13"/>
        <v>0.13272783568995766</v>
      </c>
      <c r="I98" s="557"/>
      <c r="J98" s="557">
        <v>797.31999999999982</v>
      </c>
      <c r="K98" s="557"/>
      <c r="L98" s="557">
        <v>15.79</v>
      </c>
      <c r="M98" s="555"/>
    </row>
    <row r="99" spans="1:13" x14ac:dyDescent="0.25">
      <c r="A99" s="555"/>
      <c r="B99" s="556">
        <v>43312</v>
      </c>
      <c r="C99" s="555">
        <v>50</v>
      </c>
      <c r="D99" s="557">
        <v>120.14</v>
      </c>
      <c r="E99" s="557">
        <v>139.03</v>
      </c>
      <c r="F99" s="557">
        <f t="shared" si="11"/>
        <v>944.5</v>
      </c>
      <c r="G99" s="557">
        <f t="shared" si="12"/>
        <v>6007</v>
      </c>
      <c r="H99" s="558">
        <f t="shared" si="13"/>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1"/>
        <v>782.0189999999991</v>
      </c>
      <c r="G100" s="557">
        <f t="shared" si="12"/>
        <v>8714.8809999999994</v>
      </c>
      <c r="H100" s="558">
        <f t="shared" si="13"/>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1"/>
        <v>838.71899999999926</v>
      </c>
      <c r="G101" s="557">
        <f t="shared" si="12"/>
        <v>8714.8809999999994</v>
      </c>
      <c r="H101" s="558">
        <f t="shared" si="13"/>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1"/>
        <v>795.90000000000032</v>
      </c>
      <c r="G102" s="557">
        <f t="shared" si="12"/>
        <v>8715</v>
      </c>
      <c r="H102" s="558">
        <f t="shared" si="13"/>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1"/>
        <v>939.03</v>
      </c>
      <c r="G103" s="557">
        <f t="shared" si="12"/>
        <v>1810.97</v>
      </c>
      <c r="H103" s="558">
        <f t="shared" si="13"/>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1"/>
        <v>1062.83</v>
      </c>
      <c r="G104" s="557">
        <f t="shared" si="12"/>
        <v>1810.97</v>
      </c>
      <c r="H104" s="558">
        <f t="shared" si="13"/>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1"/>
        <v>1156.8299999999997</v>
      </c>
      <c r="G105" s="557">
        <f t="shared" si="12"/>
        <v>1810.97</v>
      </c>
      <c r="H105" s="558">
        <f t="shared" si="13"/>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1"/>
        <v>1169.6000000000001</v>
      </c>
      <c r="G106" s="557">
        <f t="shared" si="12"/>
        <v>1811</v>
      </c>
      <c r="H106" s="558">
        <f t="shared" si="13"/>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2"/>
        <v>0</v>
      </c>
      <c r="H107" s="558">
        <f t="shared" si="13"/>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4">C108*(E108-D108)</f>
        <v>1388.1899999999998</v>
      </c>
      <c r="G108" s="557">
        <f t="shared" si="12"/>
        <v>1710.81</v>
      </c>
      <c r="H108" s="558">
        <f t="shared" si="13"/>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4"/>
        <v>1471.19</v>
      </c>
      <c r="G109" s="557">
        <f t="shared" si="12"/>
        <v>1710.81</v>
      </c>
      <c r="H109" s="558">
        <f t="shared" si="13"/>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4"/>
        <v>1590.39</v>
      </c>
      <c r="G110" s="557">
        <f t="shared" si="12"/>
        <v>1710.81</v>
      </c>
      <c r="H110" s="558">
        <f t="shared" si="13"/>
        <v>0.92961228891577685</v>
      </c>
      <c r="I110" s="557"/>
      <c r="J110" s="887">
        <v>1590.39</v>
      </c>
      <c r="K110" s="557"/>
      <c r="L110" s="557"/>
      <c r="M110" s="555"/>
    </row>
    <row r="111" spans="1:13" x14ac:dyDescent="0.25">
      <c r="A111" s="555"/>
      <c r="B111" s="556">
        <v>43377</v>
      </c>
      <c r="C111" s="555">
        <v>20</v>
      </c>
      <c r="D111" s="557">
        <v>85.54</v>
      </c>
      <c r="E111" s="557">
        <v>135.01</v>
      </c>
      <c r="F111" s="557">
        <f t="shared" si="14"/>
        <v>989.39999999999964</v>
      </c>
      <c r="G111" s="557">
        <f t="shared" si="12"/>
        <v>1710.8000000000002</v>
      </c>
      <c r="H111" s="558">
        <f t="shared" si="13"/>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4"/>
        <v>918.80000000000052</v>
      </c>
      <c r="G112" s="557">
        <f t="shared" si="12"/>
        <v>4320.8</v>
      </c>
      <c r="H112" s="558">
        <f t="shared" si="13"/>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4"/>
        <v>477.19200000000058</v>
      </c>
      <c r="G113" s="557">
        <f t="shared" si="12"/>
        <v>6798.4079999999994</v>
      </c>
      <c r="H113" s="558">
        <f t="shared" si="13"/>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4"/>
        <v>526.59200000000055</v>
      </c>
      <c r="G114" s="557">
        <f t="shared" si="12"/>
        <v>9154.2080000000005</v>
      </c>
      <c r="H114" s="558">
        <f t="shared" si="13"/>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4"/>
        <v>716.15999999999963</v>
      </c>
      <c r="G115" s="557">
        <f t="shared" si="12"/>
        <v>6686.64</v>
      </c>
      <c r="H115" s="558">
        <f t="shared" si="13"/>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4"/>
        <v>764</v>
      </c>
      <c r="G116" s="557">
        <f t="shared" si="12"/>
        <v>5445</v>
      </c>
      <c r="H116" s="558">
        <f t="shared" si="13"/>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4"/>
        <v>1138.4399999999991</v>
      </c>
      <c r="G117" s="557">
        <f t="shared" si="12"/>
        <v>5437.06</v>
      </c>
      <c r="H117" s="558">
        <f t="shared" si="13"/>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4"/>
        <v>631.33700000000067</v>
      </c>
      <c r="G118" s="557">
        <f t="shared" si="12"/>
        <v>7847.0630000000001</v>
      </c>
      <c r="H118" s="558">
        <f t="shared" si="13"/>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4"/>
        <v>1005.5999999999995</v>
      </c>
      <c r="G119" s="557">
        <f t="shared" si="12"/>
        <v>4067.2000000000003</v>
      </c>
      <c r="H119" s="558">
        <f t="shared" si="13"/>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4"/>
        <v>673.49100000000033</v>
      </c>
      <c r="G120" s="557">
        <f t="shared" si="12"/>
        <v>7726.509</v>
      </c>
      <c r="H120" s="558">
        <f t="shared" si="13"/>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4"/>
        <v>873.48999999999955</v>
      </c>
      <c r="G121" s="557">
        <f t="shared" si="12"/>
        <v>11170.51</v>
      </c>
      <c r="H121" s="558">
        <f t="shared" si="13"/>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4"/>
        <v>715.05600000000072</v>
      </c>
      <c r="G122" s="557">
        <f t="shared" si="12"/>
        <v>8716.9439999999995</v>
      </c>
      <c r="H122" s="558">
        <f t="shared" si="13"/>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4"/>
        <v>540.09999999999968</v>
      </c>
      <c r="G123" s="557">
        <f t="shared" si="12"/>
        <v>11030.9</v>
      </c>
      <c r="H123" s="558">
        <f t="shared" si="13"/>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4"/>
        <v>70.259999999999536</v>
      </c>
      <c r="G124" s="557">
        <f t="shared" si="12"/>
        <v>13236.54</v>
      </c>
      <c r="H124" s="558">
        <f t="shared" si="13"/>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4"/>
        <v>203.4000000000006</v>
      </c>
      <c r="G125" s="557">
        <f t="shared" si="12"/>
        <v>10996.599999999999</v>
      </c>
      <c r="H125" s="558">
        <f t="shared" si="13"/>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4"/>
        <v>843.99999999999977</v>
      </c>
      <c r="G126" s="557">
        <f t="shared" si="12"/>
        <v>10997</v>
      </c>
      <c r="H126" s="558">
        <f t="shared" si="13"/>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4"/>
        <v>1052.2000000000003</v>
      </c>
      <c r="G127" s="557">
        <f t="shared" si="12"/>
        <v>8591</v>
      </c>
      <c r="H127" s="558">
        <f t="shared" si="13"/>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4"/>
        <v>695.00000000000023</v>
      </c>
      <c r="G128" s="557">
        <f t="shared" si="12"/>
        <v>10919</v>
      </c>
      <c r="H128" s="558">
        <f t="shared" si="13"/>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4"/>
        <v>1208.8</v>
      </c>
      <c r="G129" s="557">
        <f t="shared" si="12"/>
        <v>8493.6</v>
      </c>
      <c r="H129" s="558">
        <f t="shared" si="13"/>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4"/>
        <v>1272.9600000000005</v>
      </c>
      <c r="G130" s="557">
        <f t="shared" si="12"/>
        <v>8483.0399999999991</v>
      </c>
      <c r="H130" s="558">
        <f t="shared" si="13"/>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4"/>
        <v>1636.8200000000002</v>
      </c>
      <c r="G131" s="557">
        <f t="shared" si="12"/>
        <v>4703.68</v>
      </c>
      <c r="H131" s="558">
        <f t="shared" si="13"/>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4"/>
        <v>1872.07</v>
      </c>
      <c r="G132" s="557">
        <f t="shared" si="12"/>
        <v>803.73</v>
      </c>
      <c r="H132" s="558">
        <f t="shared" si="13"/>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4"/>
        <v>1805.1999999999998</v>
      </c>
      <c r="G133" s="557">
        <f t="shared" si="12"/>
        <v>803.8</v>
      </c>
      <c r="H133" s="558">
        <f t="shared" si="13"/>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4"/>
        <v>1683.9999999999995</v>
      </c>
      <c r="G134" s="557">
        <f t="shared" si="12"/>
        <v>4510</v>
      </c>
      <c r="H134" s="558">
        <f t="shared" si="13"/>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4"/>
        <v>1406.6719999999998</v>
      </c>
      <c r="G135" s="557">
        <f t="shared" si="12"/>
        <v>8109.3280000000004</v>
      </c>
      <c r="H135" s="558">
        <f t="shared" si="13"/>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4"/>
        <v>1773.2400000000002</v>
      </c>
      <c r="G136" s="557">
        <f t="shared" si="12"/>
        <v>5646.36</v>
      </c>
      <c r="H136" s="558">
        <f t="shared" si="13"/>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4"/>
        <v>2858.9999999999995</v>
      </c>
      <c r="G137" s="557">
        <f t="shared" si="12"/>
        <v>5646.6</v>
      </c>
      <c r="H137" s="558">
        <f t="shared" si="13"/>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4"/>
        <v>2962.35</v>
      </c>
      <c r="G138" s="557">
        <f t="shared" si="12"/>
        <v>1342.05</v>
      </c>
      <c r="H138" s="558">
        <f t="shared" si="13"/>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4"/>
        <v>2995.6500000000005</v>
      </c>
      <c r="G139" s="557">
        <f t="shared" si="12"/>
        <v>1334.25</v>
      </c>
      <c r="H139" s="558">
        <f t="shared" si="13"/>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4"/>
        <v>2283.75</v>
      </c>
      <c r="G140" s="557">
        <f t="shared" si="12"/>
        <v>3746.25</v>
      </c>
      <c r="H140" s="558">
        <f t="shared" si="13"/>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4"/>
        <v>2571.8009999999999</v>
      </c>
      <c r="G141" s="557">
        <f t="shared" si="12"/>
        <v>1206.6990000000001</v>
      </c>
      <c r="H141" s="558">
        <f t="shared" si="13"/>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7">
    <cfRule type="expression" dxfId="3730" priority="175">
      <formula>F7&gt;0</formula>
    </cfRule>
    <cfRule type="expression" dxfId="3729" priority="176">
      <formula>F7&lt;0</formula>
    </cfRule>
  </conditionalFormatting>
  <conditionalFormatting sqref="Q8">
    <cfRule type="expression" dxfId="3728" priority="173">
      <formula>Q8&gt;0</formula>
    </cfRule>
    <cfRule type="expression" dxfId="3727" priority="174">
      <formula>Q8&lt;0</formula>
    </cfRule>
  </conditionalFormatting>
  <conditionalFormatting sqref="Q10">
    <cfRule type="expression" dxfId="3726" priority="167">
      <formula>Q10&gt;0</formula>
    </cfRule>
    <cfRule type="expression" dxfId="3725" priority="168">
      <formula>Q10&lt;0</formula>
    </cfRule>
  </conditionalFormatting>
  <conditionalFormatting sqref="F75:F76">
    <cfRule type="expression" dxfId="3724" priority="159">
      <formula>F75&gt;0</formula>
    </cfRule>
    <cfRule type="expression" dxfId="3723" priority="160">
      <formula>F75&lt;0</formula>
    </cfRule>
  </conditionalFormatting>
  <conditionalFormatting sqref="H75:H76">
    <cfRule type="expression" dxfId="3722" priority="157">
      <formula>H75&gt;0</formula>
    </cfRule>
    <cfRule type="expression" dxfId="3721" priority="158">
      <formula>H75&lt;0</formula>
    </cfRule>
  </conditionalFormatting>
  <conditionalFormatting sqref="J75:J76">
    <cfRule type="expression" dxfId="3720" priority="155">
      <formula>J75&gt;0</formula>
    </cfRule>
    <cfRule type="expression" dxfId="3719" priority="156">
      <formula>J75&lt;0</formula>
    </cfRule>
  </conditionalFormatting>
  <conditionalFormatting sqref="K75:K76">
    <cfRule type="expression" dxfId="3718" priority="153">
      <formula>K75&gt;0</formula>
    </cfRule>
    <cfRule type="expression" dxfId="3717" priority="154">
      <formula>K75&lt;0</formula>
    </cfRule>
  </conditionalFormatting>
  <conditionalFormatting sqref="L75:L76">
    <cfRule type="expression" dxfId="3716" priority="151">
      <formula>L75&gt;0</formula>
    </cfRule>
    <cfRule type="expression" dxfId="3715" priority="152">
      <formula>L75&lt;0</formula>
    </cfRule>
  </conditionalFormatting>
  <conditionalFormatting sqref="F39 H39">
    <cfRule type="expression" dxfId="3714" priority="113">
      <formula>F39&gt;0</formula>
    </cfRule>
    <cfRule type="expression" dxfId="3713" priority="114">
      <formula>F39&lt;0</formula>
    </cfRule>
  </conditionalFormatting>
  <conditionalFormatting sqref="F38 H38">
    <cfRule type="expression" dxfId="3712" priority="111">
      <formula>F38&gt;0</formula>
    </cfRule>
    <cfRule type="expression" dxfId="3711" priority="112">
      <formula>F38&lt;0</formula>
    </cfRule>
  </conditionalFormatting>
  <conditionalFormatting sqref="H36:H37">
    <cfRule type="expression" dxfId="3710" priority="109">
      <formula>H36&gt;0</formula>
    </cfRule>
    <cfRule type="expression" dxfId="3709" priority="110">
      <formula>H36&lt;0</formula>
    </cfRule>
  </conditionalFormatting>
  <conditionalFormatting sqref="M44">
    <cfRule type="expression" dxfId="3708" priority="107">
      <formula>M44&gt;0</formula>
    </cfRule>
    <cfRule type="expression" dxfId="3707" priority="108">
      <formula>M44&lt;0</formula>
    </cfRule>
  </conditionalFormatting>
  <conditionalFormatting sqref="J36:J37">
    <cfRule type="expression" dxfId="3706" priority="77">
      <formula>J36&gt;0</formula>
    </cfRule>
    <cfRule type="expression" dxfId="3705" priority="78">
      <formula>J36&lt;0</formula>
    </cfRule>
  </conditionalFormatting>
  <conditionalFormatting sqref="F111:F113 H111:H113 H120 F120 F146:F148 H146:H148">
    <cfRule type="expression" dxfId="3704" priority="75">
      <formula>F111&gt;0</formula>
    </cfRule>
    <cfRule type="expression" dxfId="3703" priority="76">
      <formula>F111&lt;0</formula>
    </cfRule>
  </conditionalFormatting>
  <conditionalFormatting sqref="F87:F107">
    <cfRule type="expression" dxfId="3702" priority="73">
      <formula>F87&gt;0</formula>
    </cfRule>
    <cfRule type="expression" dxfId="3701" priority="74">
      <formula>F87&lt;0</formula>
    </cfRule>
  </conditionalFormatting>
  <conditionalFormatting sqref="H87:H107">
    <cfRule type="expression" dxfId="3700" priority="71">
      <formula>H87&gt;0</formula>
    </cfRule>
    <cfRule type="expression" dxfId="3699" priority="72">
      <formula>H87&lt;0</formula>
    </cfRule>
  </conditionalFormatting>
  <conditionalFormatting sqref="K78:K88 K90:K91">
    <cfRule type="expression" dxfId="3698" priority="69">
      <formula>K78&gt;0</formula>
    </cfRule>
    <cfRule type="expression" dxfId="3697" priority="70">
      <formula>K78&lt;0</formula>
    </cfRule>
  </conditionalFormatting>
  <conditionalFormatting sqref="L78">
    <cfRule type="expression" dxfId="3696" priority="67">
      <formula>L78&gt;0</formula>
    </cfRule>
    <cfRule type="expression" dxfId="3695" priority="68">
      <formula>L78&lt;0</formula>
    </cfRule>
  </conditionalFormatting>
  <conditionalFormatting sqref="F78:F86">
    <cfRule type="expression" dxfId="3694" priority="65">
      <formula>F78&gt;0</formula>
    </cfRule>
    <cfRule type="expression" dxfId="3693" priority="66">
      <formula>F78&lt;0</formula>
    </cfRule>
  </conditionalFormatting>
  <conditionalFormatting sqref="H78:H86">
    <cfRule type="expression" dxfId="3692" priority="63">
      <formula>H78&gt;0</formula>
    </cfRule>
    <cfRule type="expression" dxfId="3691" priority="64">
      <formula>H78&lt;0</formula>
    </cfRule>
  </conditionalFormatting>
  <conditionalFormatting sqref="F108:F110">
    <cfRule type="expression" dxfId="3690" priority="61">
      <formula>F108&gt;0</formula>
    </cfRule>
    <cfRule type="expression" dxfId="3689" priority="62">
      <formula>F108&lt;0</formula>
    </cfRule>
  </conditionalFormatting>
  <conditionalFormatting sqref="H108:H110">
    <cfRule type="expression" dxfId="3688" priority="59">
      <formula>H108&gt;0</formula>
    </cfRule>
    <cfRule type="expression" dxfId="3687" priority="60">
      <formula>H108&lt;0</formula>
    </cfRule>
  </conditionalFormatting>
  <conditionalFormatting sqref="H114:H116 F114:F116">
    <cfRule type="expression" dxfId="3686" priority="57">
      <formula>F114&gt;0</formula>
    </cfRule>
    <cfRule type="expression" dxfId="3685" priority="58">
      <formula>F114&lt;0</formula>
    </cfRule>
  </conditionalFormatting>
  <conditionalFormatting sqref="H117:H119 F117:F119">
    <cfRule type="expression" dxfId="3684" priority="55">
      <formula>F117&gt;0</formula>
    </cfRule>
    <cfRule type="expression" dxfId="3683" priority="56">
      <formula>F117&lt;0</formula>
    </cfRule>
  </conditionalFormatting>
  <conditionalFormatting sqref="F125:F127 H125:H127">
    <cfRule type="expression" dxfId="3682" priority="53">
      <formula>F125&gt;0</formula>
    </cfRule>
    <cfRule type="expression" dxfId="3681" priority="54">
      <formula>F125&lt;0</formula>
    </cfRule>
  </conditionalFormatting>
  <conditionalFormatting sqref="F124 H124">
    <cfRule type="expression" dxfId="3680" priority="51">
      <formula>F124&gt;0</formula>
    </cfRule>
    <cfRule type="expression" dxfId="3679" priority="52">
      <formula>F124&lt;0</formula>
    </cfRule>
  </conditionalFormatting>
  <conditionalFormatting sqref="F121:F123 H121:H123">
    <cfRule type="expression" dxfId="3678" priority="49">
      <formula>F121&gt;0</formula>
    </cfRule>
    <cfRule type="expression" dxfId="3677" priority="50">
      <formula>F121&lt;0</formula>
    </cfRule>
  </conditionalFormatting>
  <conditionalFormatting sqref="F134:F136 H134:H136">
    <cfRule type="expression" dxfId="3676" priority="47">
      <formula>F134&gt;0</formula>
    </cfRule>
    <cfRule type="expression" dxfId="3675" priority="48">
      <formula>F134&lt;0</formula>
    </cfRule>
  </conditionalFormatting>
  <conditionalFormatting sqref="H129:H131 F129:F133">
    <cfRule type="expression" dxfId="3674" priority="45">
      <formula>F129&gt;0</formula>
    </cfRule>
    <cfRule type="expression" dxfId="3673" priority="46">
      <formula>F129&lt;0</formula>
    </cfRule>
  </conditionalFormatting>
  <conditionalFormatting sqref="F128 H128">
    <cfRule type="expression" dxfId="3672" priority="43">
      <formula>F128&gt;0</formula>
    </cfRule>
    <cfRule type="expression" dxfId="3671" priority="44">
      <formula>F128&lt;0</formula>
    </cfRule>
  </conditionalFormatting>
  <conditionalFormatting sqref="H132:H133">
    <cfRule type="expression" dxfId="3670" priority="41">
      <formula>H132&gt;0</formula>
    </cfRule>
    <cfRule type="expression" dxfId="3669" priority="42">
      <formula>H132&lt;0</formula>
    </cfRule>
  </conditionalFormatting>
  <conditionalFormatting sqref="H139:H141 F139:F142">
    <cfRule type="expression" dxfId="3668" priority="39">
      <formula>F139&gt;0</formula>
    </cfRule>
    <cfRule type="expression" dxfId="3667" priority="40">
      <formula>F139&lt;0</formula>
    </cfRule>
  </conditionalFormatting>
  <conditionalFormatting sqref="F137:F138 H137:H138">
    <cfRule type="expression" dxfId="3666" priority="37">
      <formula>F137&gt;0</formula>
    </cfRule>
    <cfRule type="expression" dxfId="3665" priority="38">
      <formula>F137&lt;0</formula>
    </cfRule>
  </conditionalFormatting>
  <conditionalFormatting sqref="F145 H145">
    <cfRule type="expression" dxfId="3664" priority="35">
      <formula>F145&gt;0</formula>
    </cfRule>
    <cfRule type="expression" dxfId="3663" priority="36">
      <formula>F145&lt;0</formula>
    </cfRule>
  </conditionalFormatting>
  <conditionalFormatting sqref="F143:F144 H143:H144">
    <cfRule type="expression" dxfId="3662" priority="33">
      <formula>F143&gt;0</formula>
    </cfRule>
    <cfRule type="expression" dxfId="3661" priority="34">
      <formula>F143&lt;0</formula>
    </cfRule>
  </conditionalFormatting>
  <conditionalFormatting sqref="H142">
    <cfRule type="expression" dxfId="3660" priority="31">
      <formula>H142&gt;0</formula>
    </cfRule>
    <cfRule type="expression" dxfId="3659" priority="32">
      <formula>H142&lt;0</formula>
    </cfRule>
  </conditionalFormatting>
  <conditionalFormatting sqref="J111:J113 J120">
    <cfRule type="expression" dxfId="3658" priority="29">
      <formula>J111&gt;0</formula>
    </cfRule>
    <cfRule type="expression" dxfId="3657" priority="30">
      <formula>J111&lt;0</formula>
    </cfRule>
  </conditionalFormatting>
  <conditionalFormatting sqref="J87:J107">
    <cfRule type="expression" dxfId="3656" priority="27">
      <formula>J87&gt;0</formula>
    </cfRule>
    <cfRule type="expression" dxfId="3655" priority="28">
      <formula>J87&lt;0</formula>
    </cfRule>
  </conditionalFormatting>
  <conditionalFormatting sqref="J78:J86">
    <cfRule type="expression" dxfId="3654" priority="25">
      <formula>J78&gt;0</formula>
    </cfRule>
    <cfRule type="expression" dxfId="3653" priority="26">
      <formula>J78&lt;0</formula>
    </cfRule>
  </conditionalFormatting>
  <conditionalFormatting sqref="J108:J110">
    <cfRule type="expression" dxfId="3652" priority="23">
      <formula>J108&gt;0</formula>
    </cfRule>
    <cfRule type="expression" dxfId="3651" priority="24">
      <formula>J108&lt;0</formula>
    </cfRule>
  </conditionalFormatting>
  <conditionalFormatting sqref="J114:J116">
    <cfRule type="expression" dxfId="3650" priority="21">
      <formula>J114&gt;0</formula>
    </cfRule>
    <cfRule type="expression" dxfId="3649" priority="22">
      <formula>J114&lt;0</formula>
    </cfRule>
  </conditionalFormatting>
  <conditionalFormatting sqref="J117:J119">
    <cfRule type="expression" dxfId="3648" priority="19">
      <formula>J117&gt;0</formula>
    </cfRule>
    <cfRule type="expression" dxfId="3647" priority="20">
      <formula>J117&lt;0</formula>
    </cfRule>
  </conditionalFormatting>
  <conditionalFormatting sqref="J125:J127">
    <cfRule type="expression" dxfId="3646" priority="17">
      <formula>J125&gt;0</formula>
    </cfRule>
    <cfRule type="expression" dxfId="3645" priority="18">
      <formula>J125&lt;0</formula>
    </cfRule>
  </conditionalFormatting>
  <conditionalFormatting sqref="J124">
    <cfRule type="expression" dxfId="3644" priority="15">
      <formula>J124&gt;0</formula>
    </cfRule>
    <cfRule type="expression" dxfId="3643" priority="16">
      <formula>J124&lt;0</formula>
    </cfRule>
  </conditionalFormatting>
  <conditionalFormatting sqref="J121:J123">
    <cfRule type="expression" dxfId="3642" priority="13">
      <formula>J121&gt;0</formula>
    </cfRule>
    <cfRule type="expression" dxfId="3641" priority="14">
      <formula>J121&lt;0</formula>
    </cfRule>
  </conditionalFormatting>
  <conditionalFormatting sqref="J134:J136">
    <cfRule type="expression" dxfId="3640" priority="11">
      <formula>J134&gt;0</formula>
    </cfRule>
    <cfRule type="expression" dxfId="3639" priority="12">
      <formula>J134&lt;0</formula>
    </cfRule>
  </conditionalFormatting>
  <conditionalFormatting sqref="J129:J133">
    <cfRule type="expression" dxfId="3638" priority="9">
      <formula>J129&gt;0</formula>
    </cfRule>
    <cfRule type="expression" dxfId="3637" priority="10">
      <formula>J129&lt;0</formula>
    </cfRule>
  </conditionalFormatting>
  <conditionalFormatting sqref="J128">
    <cfRule type="expression" dxfId="3636" priority="7">
      <formula>J128&gt;0</formula>
    </cfRule>
    <cfRule type="expression" dxfId="3635" priority="8">
      <formula>J128&lt;0</formula>
    </cfRule>
  </conditionalFormatting>
  <conditionalFormatting sqref="J139:J141">
    <cfRule type="expression" dxfId="3634" priority="5">
      <formula>J139&gt;0</formula>
    </cfRule>
    <cfRule type="expression" dxfId="3633" priority="6">
      <formula>J139&lt;0</formula>
    </cfRule>
  </conditionalFormatting>
  <conditionalFormatting sqref="J137:J138">
    <cfRule type="expression" dxfId="3632" priority="3">
      <formula>J137&gt;0</formula>
    </cfRule>
    <cfRule type="expression" dxfId="3631" priority="4">
      <formula>J137&lt;0</formula>
    </cfRule>
  </conditionalFormatting>
  <conditionalFormatting sqref="J142">
    <cfRule type="expression" dxfId="3630" priority="1">
      <formula>J142&gt;0</formula>
    </cfRule>
    <cfRule type="expression" dxfId="3629"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132</v>
      </c>
      <c r="T2" s="1"/>
    </row>
    <row r="3" spans="1:21" x14ac:dyDescent="0.25">
      <c r="A3" s="22" t="s">
        <v>71</v>
      </c>
      <c r="B3" s="399">
        <v>43711</v>
      </c>
      <c r="C3" s="4">
        <v>66</v>
      </c>
      <c r="D3" s="3">
        <v>28</v>
      </c>
      <c r="E3" s="3">
        <v>0</v>
      </c>
      <c r="F3" s="3">
        <f>D3*C3+E3</f>
        <v>1848</v>
      </c>
      <c r="G3" s="70"/>
      <c r="H3" s="159"/>
      <c r="I3" s="3"/>
      <c r="J3" s="3"/>
      <c r="K3" s="3"/>
      <c r="L3" s="70"/>
      <c r="M3" s="3"/>
      <c r="O3" s="11" t="s">
        <v>58</v>
      </c>
      <c r="Q3" s="176">
        <f>IF(Q2=0, Q4, (F18-K18-M18)/Q2)</f>
        <v>29.815227272727274</v>
      </c>
      <c r="T3" s="1"/>
    </row>
    <row r="4" spans="1:21" x14ac:dyDescent="0.25">
      <c r="B4" s="70"/>
      <c r="C4" s="4"/>
      <c r="D4" s="3"/>
      <c r="E4" s="3"/>
      <c r="F4" s="3"/>
      <c r="G4" s="70"/>
      <c r="H4" s="159"/>
      <c r="I4" s="3"/>
      <c r="J4" s="3"/>
      <c r="K4" s="3"/>
      <c r="L4" s="70"/>
      <c r="M4" s="4"/>
      <c r="O4" s="11" t="s">
        <v>66</v>
      </c>
      <c r="Q4" s="53">
        <v>28.46</v>
      </c>
      <c r="R4" s="420">
        <v>5.9999999999999995E-4</v>
      </c>
      <c r="T4" s="1"/>
    </row>
    <row r="5" spans="1:21" x14ac:dyDescent="0.25">
      <c r="B5" s="70"/>
      <c r="C5" s="4"/>
      <c r="D5" s="3"/>
      <c r="E5" s="3"/>
      <c r="F5" s="3"/>
      <c r="G5" s="70"/>
      <c r="H5" s="159"/>
      <c r="I5" s="3"/>
      <c r="J5" s="3"/>
      <c r="K5" s="3"/>
      <c r="L5" s="70"/>
      <c r="M5" s="4"/>
      <c r="O5" s="11" t="s">
        <v>67</v>
      </c>
      <c r="Q5" s="3">
        <f>Q4*Q2</f>
        <v>3756.7200000000003</v>
      </c>
      <c r="T5" s="688"/>
      <c r="U5" s="30"/>
    </row>
    <row r="6" spans="1:21" x14ac:dyDescent="0.25">
      <c r="B6" s="70"/>
      <c r="C6" s="4"/>
      <c r="D6" s="3"/>
      <c r="E6" s="3"/>
      <c r="F6" s="3"/>
      <c r="G6" s="70"/>
      <c r="H6" s="159"/>
      <c r="I6" s="3"/>
      <c r="J6" s="3"/>
      <c r="K6" s="3"/>
      <c r="L6" s="70"/>
      <c r="M6" s="3"/>
      <c r="O6" s="11" t="s">
        <v>64</v>
      </c>
      <c r="Q6" s="2">
        <f>Q3*Q2</f>
        <v>3935.61</v>
      </c>
      <c r="U6" s="400"/>
    </row>
    <row r="7" spans="1:21" x14ac:dyDescent="0.25">
      <c r="B7" s="70"/>
      <c r="C7" s="4"/>
      <c r="D7" s="3"/>
      <c r="E7" s="3"/>
      <c r="F7" s="3"/>
      <c r="G7" s="70"/>
      <c r="H7" s="159"/>
      <c r="I7" s="3"/>
      <c r="J7" s="3"/>
      <c r="K7" s="3"/>
      <c r="L7" s="4"/>
      <c r="M7" s="4"/>
      <c r="O7" s="11" t="s">
        <v>177</v>
      </c>
      <c r="Q7" s="2">
        <f>Q10+Q8</f>
        <v>-178.88999999999987</v>
      </c>
      <c r="R7">
        <v>66</v>
      </c>
    </row>
    <row r="8" spans="1:21" x14ac:dyDescent="0.25">
      <c r="B8" s="70"/>
      <c r="C8" s="4"/>
      <c r="D8" s="3"/>
      <c r="E8" s="3"/>
      <c r="F8" s="3"/>
      <c r="G8" s="70"/>
      <c r="H8" s="159"/>
      <c r="I8" s="3"/>
      <c r="J8" s="3"/>
      <c r="K8" s="3"/>
      <c r="L8" s="4"/>
      <c r="M8" s="4"/>
      <c r="O8" s="11" t="s">
        <v>179</v>
      </c>
      <c r="P8" s="33"/>
      <c r="Q8" s="2">
        <f>K18+M18-F18+Q2*Q4</f>
        <v>-178.88999999999987</v>
      </c>
      <c r="T8" s="1"/>
      <c r="U8" s="736"/>
    </row>
    <row r="9" spans="1:21" x14ac:dyDescent="0.25">
      <c r="B9" s="70"/>
      <c r="C9" s="4"/>
      <c r="D9" s="3"/>
      <c r="E9" s="3"/>
      <c r="F9" s="3"/>
      <c r="G9" s="4"/>
      <c r="H9" s="159"/>
      <c r="I9" s="3"/>
      <c r="J9" s="3"/>
      <c r="K9" s="3"/>
      <c r="L9" s="4"/>
      <c r="M9" s="4"/>
      <c r="O9" s="11" t="s">
        <v>204</v>
      </c>
      <c r="Q9" s="132">
        <f>IF(Q2=0, 0, Q8/Q6)</f>
        <v>-4.5454198967885502E-2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1.8271257905832748E-2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132</v>
      </c>
      <c r="D18" s="18"/>
      <c r="E18" s="18"/>
      <c r="F18" s="18">
        <f>SUM(F2:F12)</f>
        <v>3935.61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31.306000000000004</v>
      </c>
    </row>
    <row r="20" spans="1:20" x14ac:dyDescent="0.25">
      <c r="O20" s="79">
        <v>1.0900000000000001</v>
      </c>
      <c r="P20" s="79">
        <f t="shared" ref="P20:P39" si="0">O20*$Q$4</f>
        <v>31.021400000000003</v>
      </c>
    </row>
    <row r="21" spans="1:20" x14ac:dyDescent="0.25">
      <c r="O21" s="79">
        <v>1.08</v>
      </c>
      <c r="P21" s="79">
        <f t="shared" si="0"/>
        <v>30.736800000000002</v>
      </c>
      <c r="T21" s="1"/>
    </row>
    <row r="22" spans="1:20" x14ac:dyDescent="0.25">
      <c r="O22" s="79">
        <v>1.07</v>
      </c>
      <c r="P22" s="79">
        <f t="shared" si="0"/>
        <v>30.452200000000001</v>
      </c>
    </row>
    <row r="23" spans="1:20" x14ac:dyDescent="0.25">
      <c r="O23" s="79">
        <v>1.06</v>
      </c>
      <c r="P23" s="79">
        <f t="shared" si="0"/>
        <v>30.167600000000004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29.883000000000003</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29.598400000000002</v>
      </c>
    </row>
    <row r="26" spans="1:20" x14ac:dyDescent="0.25">
      <c r="B26" s="162">
        <v>43676</v>
      </c>
      <c r="C26" s="10">
        <v>66</v>
      </c>
      <c r="D26" s="39">
        <v>31.63</v>
      </c>
      <c r="E26" s="39">
        <v>29.13</v>
      </c>
      <c r="F26" s="39">
        <f>(E26-D26)*C26</f>
        <v>-165</v>
      </c>
      <c r="G26" s="39"/>
      <c r="H26" s="177"/>
      <c r="I26" s="39"/>
      <c r="J26" s="39"/>
      <c r="K26" s="39"/>
      <c r="L26" s="39"/>
      <c r="O26" s="79">
        <v>1.03</v>
      </c>
      <c r="P26" s="79">
        <f t="shared" si="0"/>
        <v>29.313800000000001</v>
      </c>
      <c r="T26" s="154"/>
    </row>
    <row r="27" spans="1:20" x14ac:dyDescent="0.25">
      <c r="B27" s="162">
        <v>43711</v>
      </c>
      <c r="C27" s="10">
        <v>132</v>
      </c>
      <c r="D27" s="39">
        <v>29.815200000000001</v>
      </c>
      <c r="E27" s="39">
        <v>28</v>
      </c>
      <c r="F27" s="39">
        <f>(E27-D27)*C27</f>
        <v>-239.60640000000012</v>
      </c>
      <c r="G27" s="39"/>
      <c r="H27" s="177"/>
      <c r="I27" s="39"/>
      <c r="J27" s="39"/>
      <c r="K27" s="39"/>
      <c r="L27" s="39"/>
      <c r="O27" s="79">
        <v>1.02</v>
      </c>
      <c r="P27" s="79">
        <f t="shared" si="0"/>
        <v>29.029200000000003</v>
      </c>
      <c r="T27" s="65"/>
    </row>
    <row r="28" spans="1:20" x14ac:dyDescent="0.25">
      <c r="B28" s="162"/>
      <c r="C28" s="10"/>
      <c r="D28" s="39"/>
      <c r="E28" s="39"/>
      <c r="F28" s="39"/>
      <c r="G28" s="39"/>
      <c r="H28" s="177"/>
      <c r="I28" s="39"/>
      <c r="J28" s="39"/>
      <c r="K28" s="39"/>
      <c r="L28" s="39"/>
      <c r="O28" s="79">
        <v>1.01</v>
      </c>
      <c r="P28" s="79">
        <f t="shared" si="0"/>
        <v>28.744600000000002</v>
      </c>
      <c r="T28" s="154"/>
    </row>
    <row r="29" spans="1:20" x14ac:dyDescent="0.25">
      <c r="B29" s="162"/>
      <c r="C29" s="10"/>
      <c r="D29" s="39"/>
      <c r="E29" s="39"/>
      <c r="F29" s="39"/>
      <c r="G29" s="39"/>
      <c r="H29" s="177"/>
      <c r="I29" s="39"/>
      <c r="J29" s="39"/>
      <c r="K29" s="39"/>
      <c r="L29" s="39"/>
      <c r="O29" s="79">
        <v>1</v>
      </c>
      <c r="P29" s="79">
        <f t="shared" si="0"/>
        <v>28.46</v>
      </c>
      <c r="T29" s="154"/>
    </row>
    <row r="30" spans="1:20" x14ac:dyDescent="0.25">
      <c r="B30" s="162"/>
      <c r="C30" s="10"/>
      <c r="D30" s="39"/>
      <c r="E30" s="39"/>
      <c r="F30" s="39"/>
      <c r="G30" s="39"/>
      <c r="H30" s="177"/>
      <c r="I30" s="39"/>
      <c r="J30" s="39"/>
      <c r="K30" s="39"/>
      <c r="L30" s="39"/>
      <c r="O30" s="79">
        <v>0.99</v>
      </c>
      <c r="P30" s="79">
        <f t="shared" si="0"/>
        <v>28.1754</v>
      </c>
      <c r="T30" s="154"/>
    </row>
    <row r="31" spans="1:20" x14ac:dyDescent="0.25">
      <c r="B31" s="162"/>
      <c r="C31" s="10"/>
      <c r="D31" s="39"/>
      <c r="E31" s="39"/>
      <c r="F31" s="39"/>
      <c r="G31" s="39"/>
      <c r="H31" s="177"/>
      <c r="I31" s="39"/>
      <c r="J31" s="39"/>
      <c r="K31" s="39"/>
      <c r="L31" s="39"/>
      <c r="O31" s="79">
        <v>0.98</v>
      </c>
      <c r="P31" s="79">
        <f t="shared" si="0"/>
        <v>27.890799999999999</v>
      </c>
    </row>
    <row r="32" spans="1:20" x14ac:dyDescent="0.25">
      <c r="B32" s="162"/>
      <c r="C32" s="10"/>
      <c r="D32" s="39"/>
      <c r="E32" s="39"/>
      <c r="F32" s="39"/>
      <c r="G32" s="39"/>
      <c r="H32" s="177"/>
      <c r="I32" s="39"/>
      <c r="J32" s="39"/>
      <c r="K32" s="39"/>
      <c r="L32" s="39"/>
      <c r="O32" s="79">
        <v>0.97</v>
      </c>
      <c r="P32" s="79">
        <f t="shared" si="0"/>
        <v>27.606200000000001</v>
      </c>
    </row>
    <row r="33" spans="2:17" x14ac:dyDescent="0.25">
      <c r="B33" s="162"/>
      <c r="C33" s="10"/>
      <c r="D33" s="39"/>
      <c r="E33" s="39"/>
      <c r="F33" s="39"/>
      <c r="G33" s="39"/>
      <c r="H33" s="177"/>
      <c r="I33" s="39"/>
      <c r="J33" s="39"/>
      <c r="K33" s="39"/>
      <c r="L33" s="39"/>
      <c r="O33" s="79">
        <v>0.96</v>
      </c>
      <c r="P33" s="79">
        <f t="shared" si="0"/>
        <v>27.3216</v>
      </c>
    </row>
    <row r="34" spans="2:17" x14ac:dyDescent="0.25">
      <c r="B34" s="162"/>
      <c r="C34" s="10"/>
      <c r="D34" s="39"/>
      <c r="E34" s="39"/>
      <c r="F34" s="39"/>
      <c r="G34" s="39"/>
      <c r="H34" s="177"/>
      <c r="I34" s="39"/>
      <c r="J34" s="39"/>
      <c r="K34" s="39"/>
      <c r="L34" s="39"/>
      <c r="O34" s="79">
        <v>0.95</v>
      </c>
      <c r="P34" s="79">
        <f t="shared" si="0"/>
        <v>27.036999999999999</v>
      </c>
    </row>
    <row r="35" spans="2:17" x14ac:dyDescent="0.25">
      <c r="B35" s="162"/>
      <c r="C35" s="10"/>
      <c r="D35" s="39"/>
      <c r="E35" s="39"/>
      <c r="F35" s="39"/>
      <c r="G35" s="39"/>
      <c r="H35" s="177"/>
      <c r="I35" s="39"/>
      <c r="J35" s="39"/>
      <c r="K35" s="39"/>
      <c r="L35" s="39"/>
      <c r="O35" s="79">
        <v>0.94</v>
      </c>
      <c r="P35" s="79">
        <f t="shared" si="0"/>
        <v>26.752399999999998</v>
      </c>
    </row>
    <row r="36" spans="2:17" x14ac:dyDescent="0.25">
      <c r="B36" s="162"/>
      <c r="C36" s="10"/>
      <c r="D36" s="39"/>
      <c r="E36" s="39"/>
      <c r="F36" s="39"/>
      <c r="G36" s="39"/>
      <c r="H36" s="177"/>
      <c r="I36" s="39"/>
      <c r="J36" s="39"/>
      <c r="K36" s="39"/>
      <c r="L36" s="39"/>
      <c r="O36" s="79">
        <v>0.93</v>
      </c>
      <c r="P36" s="79">
        <f t="shared" si="0"/>
        <v>26.4678</v>
      </c>
    </row>
    <row r="37" spans="2:17" x14ac:dyDescent="0.25">
      <c r="B37" s="162"/>
      <c r="C37" s="10"/>
      <c r="D37" s="39"/>
      <c r="E37" s="39"/>
      <c r="F37" s="39"/>
      <c r="G37" s="39"/>
      <c r="H37" s="177"/>
      <c r="I37" s="39"/>
      <c r="J37" s="39"/>
      <c r="K37" s="39"/>
      <c r="L37" s="39"/>
      <c r="O37" s="79">
        <v>0.92</v>
      </c>
      <c r="P37" s="79">
        <f t="shared" si="0"/>
        <v>26.183200000000003</v>
      </c>
    </row>
    <row r="38" spans="2:17" x14ac:dyDescent="0.25">
      <c r="B38" s="162"/>
      <c r="C38" s="10"/>
      <c r="D38" s="39"/>
      <c r="E38" s="39"/>
      <c r="F38" s="39"/>
      <c r="G38" s="39"/>
      <c r="H38" s="177"/>
      <c r="I38" s="39"/>
      <c r="J38" s="39"/>
      <c r="K38" s="39"/>
      <c r="L38" s="39"/>
      <c r="O38" s="79">
        <v>0.91</v>
      </c>
      <c r="P38" s="79">
        <f t="shared" si="0"/>
        <v>25.898600000000002</v>
      </c>
    </row>
    <row r="39" spans="2:17" x14ac:dyDescent="0.25">
      <c r="B39" s="162"/>
      <c r="C39" s="10"/>
      <c r="D39" s="39"/>
      <c r="E39" s="39"/>
      <c r="F39" s="39"/>
      <c r="G39" s="39"/>
      <c r="H39" s="177"/>
      <c r="I39" s="39"/>
      <c r="J39" s="39"/>
      <c r="K39" s="39"/>
      <c r="L39" s="39"/>
      <c r="O39" s="79">
        <v>0.9</v>
      </c>
      <c r="P39" s="79">
        <f t="shared" si="0"/>
        <v>25.614000000000001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628" priority="33">
      <formula>Q7&gt;0</formula>
    </cfRule>
    <cfRule type="expression" dxfId="3627" priority="34">
      <formula>Q7&lt;0</formula>
    </cfRule>
  </conditionalFormatting>
  <conditionalFormatting sqref="Q8">
    <cfRule type="expression" dxfId="3626" priority="31">
      <formula>Q8&gt;0</formula>
    </cfRule>
    <cfRule type="expression" dxfId="3625" priority="32">
      <formula>Q8&lt;0</formula>
    </cfRule>
  </conditionalFormatting>
  <conditionalFormatting sqref="F34:F54 F58:F63">
    <cfRule type="expression" dxfId="3624" priority="29">
      <formula>F34&gt;0</formula>
    </cfRule>
    <cfRule type="expression" dxfId="3623" priority="30">
      <formula>F34&lt;0</formula>
    </cfRule>
  </conditionalFormatting>
  <conditionalFormatting sqref="H34:H54 H58:H63">
    <cfRule type="expression" dxfId="3622" priority="27">
      <formula>H34&gt;0</formula>
    </cfRule>
    <cfRule type="expression" dxfId="3621" priority="28">
      <formula>H34&lt;0</formula>
    </cfRule>
  </conditionalFormatting>
  <conditionalFormatting sqref="Q10">
    <cfRule type="expression" dxfId="3620" priority="25">
      <formula>Q10&gt;0</formula>
    </cfRule>
    <cfRule type="expression" dxfId="3619" priority="26">
      <formula>Q10&lt;0</formula>
    </cfRule>
  </conditionalFormatting>
  <conditionalFormatting sqref="J25:J38">
    <cfRule type="expression" dxfId="3618" priority="23">
      <formula>J25&gt;0</formula>
    </cfRule>
    <cfRule type="expression" dxfId="3617" priority="24">
      <formula>J25&lt;0</formula>
    </cfRule>
  </conditionalFormatting>
  <conditionalFormatting sqref="K25:K35 K37:K38">
    <cfRule type="expression" dxfId="3616" priority="21">
      <formula>K25&gt;0</formula>
    </cfRule>
    <cfRule type="expression" dxfId="3615" priority="22">
      <formula>K25&lt;0</formula>
    </cfRule>
  </conditionalFormatting>
  <conditionalFormatting sqref="F89:F110">
    <cfRule type="expression" dxfId="3614" priority="19">
      <formula>F89&gt;0</formula>
    </cfRule>
    <cfRule type="expression" dxfId="3613" priority="20">
      <formula>F89&lt;0</formula>
    </cfRule>
  </conditionalFormatting>
  <conditionalFormatting sqref="H89:H110">
    <cfRule type="expression" dxfId="3612" priority="17">
      <formula>H89&gt;0</formula>
    </cfRule>
    <cfRule type="expression" dxfId="3611" priority="18">
      <formula>H89&lt;0</formula>
    </cfRule>
  </conditionalFormatting>
  <conditionalFormatting sqref="J89:J102">
    <cfRule type="expression" dxfId="3610" priority="15">
      <formula>J89&gt;0</formula>
    </cfRule>
    <cfRule type="expression" dxfId="3609" priority="16">
      <formula>J89&lt;0</formula>
    </cfRule>
  </conditionalFormatting>
  <conditionalFormatting sqref="K89:K102">
    <cfRule type="expression" dxfId="3608" priority="13">
      <formula>K89&gt;0</formula>
    </cfRule>
    <cfRule type="expression" dxfId="3607" priority="14">
      <formula>K89&lt;0</formula>
    </cfRule>
  </conditionalFormatting>
  <conditionalFormatting sqref="L89:L102">
    <cfRule type="expression" dxfId="3606" priority="11">
      <formula>L89&gt;0</formula>
    </cfRule>
    <cfRule type="expression" dxfId="3605" priority="12">
      <formula>L89&lt;0</formula>
    </cfRule>
  </conditionalFormatting>
  <conditionalFormatting sqref="F25:F33">
    <cfRule type="expression" dxfId="3604" priority="9">
      <formula>F25&gt;0</formula>
    </cfRule>
    <cfRule type="expression" dxfId="3603" priority="10">
      <formula>F25&lt;0</formula>
    </cfRule>
  </conditionalFormatting>
  <conditionalFormatting sqref="H25:H33">
    <cfRule type="expression" dxfId="3602" priority="7">
      <formula>H25&gt;0</formula>
    </cfRule>
    <cfRule type="expression" dxfId="3601" priority="8">
      <formula>H25&lt;0</formula>
    </cfRule>
  </conditionalFormatting>
  <conditionalFormatting sqref="J54">
    <cfRule type="expression" dxfId="3600" priority="5">
      <formula>J54&gt;0</formula>
    </cfRule>
    <cfRule type="expression" dxfId="3599" priority="6">
      <formula>J54&lt;0</formula>
    </cfRule>
  </conditionalFormatting>
  <conditionalFormatting sqref="F55:F57">
    <cfRule type="expression" dxfId="3598" priority="3">
      <formula>F55&gt;0</formula>
    </cfRule>
    <cfRule type="expression" dxfId="3597" priority="4">
      <formula>F55&lt;0</formula>
    </cfRule>
  </conditionalFormatting>
  <conditionalFormatting sqref="H55:H57">
    <cfRule type="expression" dxfId="3596" priority="1">
      <formula>H55&gt;0</formula>
    </cfRule>
    <cfRule type="expression" dxfId="359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274.10000000000002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274.10000000000002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1.8241517694272162E-3</v>
      </c>
      <c r="S11">
        <v>0.5</v>
      </c>
      <c r="W11" s="132"/>
    </row>
    <row r="12" spans="1:23" x14ac:dyDescent="0.25">
      <c r="H12" s="68"/>
      <c r="O12" s="11" t="s">
        <v>921</v>
      </c>
      <c r="Q12" s="1" t="s">
        <v>1345</v>
      </c>
      <c r="W12" s="132"/>
    </row>
    <row r="13" spans="1:23" x14ac:dyDescent="0.25">
      <c r="H13" s="68"/>
      <c r="O13" s="11" t="s">
        <v>947</v>
      </c>
      <c r="Q13" s="2">
        <f>Q4/6.86</f>
        <v>39.956268221574348</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301.51000000000005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298.76900000000006</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296.02800000000002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293.28700000000003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290.54600000000005</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287.80500000000006</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285.06400000000002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282.32300000000004</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279.58200000000005</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276.84100000000001</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274.10000000000002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271.35900000000004</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268.61799999999999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265.87700000000001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263.13600000000002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260.39499999999998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257.654</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254.91300000000004</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252.17200000000003</v>
      </c>
    </row>
    <row r="44" spans="1:23" x14ac:dyDescent="0.25">
      <c r="B44" s="162">
        <v>43293</v>
      </c>
      <c r="C44" s="10">
        <v>0</v>
      </c>
      <c r="D44" s="39"/>
      <c r="E44" s="39"/>
      <c r="F44" s="39">
        <v>1411.74</v>
      </c>
      <c r="G44" s="39"/>
      <c r="H44" s="177"/>
      <c r="I44" s="39"/>
      <c r="J44" s="768">
        <v>1554.77</v>
      </c>
      <c r="K44" s="39"/>
      <c r="L44" s="39"/>
      <c r="O44" s="79">
        <v>0.91</v>
      </c>
      <c r="P44" s="79">
        <f t="shared" si="3"/>
        <v>249.43100000000004</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246.69000000000003</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594" priority="32">
      <formula>F51&gt;0</formula>
    </cfRule>
    <cfRule type="expression" dxfId="3593" priority="33">
      <formula>F51&lt;0</formula>
    </cfRule>
  </conditionalFormatting>
  <conditionalFormatting sqref="Q7">
    <cfRule type="expression" dxfId="3592" priority="30">
      <formula>Q7&gt;0</formula>
    </cfRule>
    <cfRule type="expression" dxfId="3591" priority="31">
      <formula>Q7&lt;0</formula>
    </cfRule>
  </conditionalFormatting>
  <conditionalFormatting sqref="Q8">
    <cfRule type="expression" dxfId="3590" priority="28">
      <formula>Q8&gt;0</formula>
    </cfRule>
    <cfRule type="expression" dxfId="3589" priority="29">
      <formula>Q8&lt;0</formula>
    </cfRule>
  </conditionalFormatting>
  <conditionalFormatting sqref="F25:F44 F46:F50">
    <cfRule type="expression" dxfId="3588" priority="26">
      <formula>F25&gt;0</formula>
    </cfRule>
    <cfRule type="expression" dxfId="3587" priority="27">
      <formula>F25&lt;0</formula>
    </cfRule>
  </conditionalFormatting>
  <conditionalFormatting sqref="H25:H44 H46:H50">
    <cfRule type="expression" dxfId="3586" priority="24">
      <formula>H25&gt;0</formula>
    </cfRule>
    <cfRule type="expression" dxfId="3585" priority="25">
      <formula>H25&lt;0</formula>
    </cfRule>
  </conditionalFormatting>
  <conditionalFormatting sqref="F89:F110">
    <cfRule type="expression" dxfId="3584" priority="22">
      <formula>F89&gt;0</formula>
    </cfRule>
    <cfRule type="expression" dxfId="3583" priority="23">
      <formula>F89&lt;0</formula>
    </cfRule>
  </conditionalFormatting>
  <conditionalFormatting sqref="H89:H110">
    <cfRule type="expression" dxfId="3582" priority="20">
      <formula>H89&gt;0</formula>
    </cfRule>
    <cfRule type="expression" dxfId="3581" priority="21">
      <formula>H89&lt;0</formula>
    </cfRule>
  </conditionalFormatting>
  <conditionalFormatting sqref="Q10">
    <cfRule type="expression" dxfId="3580" priority="18">
      <formula>Q10&gt;0</formula>
    </cfRule>
    <cfRule type="expression" dxfId="3579" priority="19">
      <formula>Q10&lt;0</formula>
    </cfRule>
  </conditionalFormatting>
  <conditionalFormatting sqref="J25:J39">
    <cfRule type="expression" dxfId="3578" priority="16">
      <formula>J25&gt;0</formula>
    </cfRule>
    <cfRule type="expression" dxfId="3577" priority="17">
      <formula>J25&lt;0</formula>
    </cfRule>
  </conditionalFormatting>
  <conditionalFormatting sqref="K25:K38">
    <cfRule type="expression" dxfId="3576" priority="14">
      <formula>K25&gt;0</formula>
    </cfRule>
    <cfRule type="expression" dxfId="3575" priority="15">
      <formula>K25&lt;0</formula>
    </cfRule>
  </conditionalFormatting>
  <conditionalFormatting sqref="L25:L38">
    <cfRule type="expression" dxfId="3574" priority="12">
      <formula>L25&gt;0</formula>
    </cfRule>
    <cfRule type="expression" dxfId="357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572" priority="9">
      <formula>J40&gt;0</formula>
    </cfRule>
    <cfRule type="expression" dxfId="357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570" priority="7">
      <formula>F45&gt;0</formula>
    </cfRule>
    <cfRule type="expression" dxfId="3569" priority="8">
      <formula>F45&lt;0</formula>
    </cfRule>
  </conditionalFormatting>
  <conditionalFormatting sqref="H45">
    <cfRule type="expression" dxfId="3568" priority="5">
      <formula>H45&gt;0</formula>
    </cfRule>
    <cfRule type="expression" dxfId="3567" priority="6">
      <formula>H45&lt;0</formula>
    </cfRule>
  </conditionalFormatting>
  <conditionalFormatting sqref="J45">
    <cfRule type="expression" dxfId="3566" priority="3">
      <formula>J45&gt;0</formula>
    </cfRule>
    <cfRule type="expression" dxfId="3565" priority="4">
      <formula>J45&lt;0</formula>
    </cfRule>
  </conditionalFormatting>
  <conditionalFormatting sqref="J46">
    <cfRule type="expression" dxfId="3564" priority="1">
      <formula>J46&gt;0</formula>
    </cfRule>
    <cfRule type="expression" dxfId="356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17.52</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17.52</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19.272000000000002</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19.096800000000002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18.921600000000002</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18.746400000000001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18.571200000000001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18.396000000000001</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18.220800000000001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18.0456</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17.8704</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17.6952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17.52</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17.344799999999999</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17.169599999999999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16.994399999999999</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16.819199999999999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16.643999999999998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16.468799999999998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16.293600000000001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16.118400000000001</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15.943200000000001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15.768000000000001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562" priority="66">
      <formula>F22&gt;0</formula>
    </cfRule>
    <cfRule type="expression" dxfId="356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560" priority="53">
      <formula>F41&gt;0</formula>
    </cfRule>
    <cfRule type="expression" dxfId="3559" priority="54">
      <formula>F41&lt;0</formula>
    </cfRule>
  </conditionalFormatting>
  <conditionalFormatting sqref="F41">
    <cfRule type="expression" dxfId="3558" priority="57">
      <formula>F41&gt;0</formula>
    </cfRule>
    <cfRule type="expression" dxfId="3557" priority="58">
      <formula>F41&lt;0</formula>
    </cfRule>
  </conditionalFormatting>
  <conditionalFormatting sqref="H41">
    <cfRule type="expression" dxfId="3556" priority="35">
      <formula>H41&gt;0</formula>
    </cfRule>
    <cfRule type="expression" dxfId="3555" priority="36">
      <formula>H41&lt;0</formula>
    </cfRule>
  </conditionalFormatting>
  <conditionalFormatting sqref="F89:F95">
    <cfRule type="expression" dxfId="3554" priority="29">
      <formula>F89&gt;0</formula>
    </cfRule>
    <cfRule type="expression" dxfId="3553" priority="30">
      <formula>F89&lt;0</formula>
    </cfRule>
  </conditionalFormatting>
  <conditionalFormatting sqref="F96:F110">
    <cfRule type="expression" dxfId="3552" priority="25">
      <formula>F96&gt;0</formula>
    </cfRule>
    <cfRule type="expression" dxfId="3551" priority="26">
      <formula>F96&lt;0</formula>
    </cfRule>
  </conditionalFormatting>
  <conditionalFormatting sqref="F96:F110">
    <cfRule type="expression" dxfId="3550" priority="27">
      <formula>F96&gt;0</formula>
    </cfRule>
    <cfRule type="expression" dxfId="3549" priority="28">
      <formula>F96&lt;0</formula>
    </cfRule>
  </conditionalFormatting>
  <conditionalFormatting sqref="H89:H100">
    <cfRule type="expression" dxfId="3548" priority="23">
      <formula>H89&gt;0</formula>
    </cfRule>
    <cfRule type="expression" dxfId="3547" priority="24">
      <formula>H89&lt;0</formula>
    </cfRule>
  </conditionalFormatting>
  <conditionalFormatting sqref="H101">
    <cfRule type="expression" dxfId="3546" priority="21">
      <formula>H101&gt;0</formula>
    </cfRule>
    <cfRule type="expression" dxfId="3545" priority="22">
      <formula>H101&lt;0</formula>
    </cfRule>
  </conditionalFormatting>
  <conditionalFormatting sqref="F111:F116">
    <cfRule type="expression" dxfId="3544" priority="19">
      <formula>F111&gt;0</formula>
    </cfRule>
    <cfRule type="expression" dxfId="3543" priority="20">
      <formula>F111&lt;0</formula>
    </cfRule>
  </conditionalFormatting>
  <conditionalFormatting sqref="H103:H116">
    <cfRule type="expression" dxfId="3542" priority="17">
      <formula>H103&gt;0</formula>
    </cfRule>
    <cfRule type="expression" dxfId="3541" priority="18">
      <formula>H103&lt;0</formula>
    </cfRule>
  </conditionalFormatting>
  <conditionalFormatting sqref="H102">
    <cfRule type="expression" dxfId="3540" priority="15">
      <formula>H102&gt;0</formula>
    </cfRule>
    <cfRule type="expression" dxfId="3539" priority="16">
      <formula>H102&lt;0</formula>
    </cfRule>
  </conditionalFormatting>
  <conditionalFormatting sqref="M42">
    <cfRule type="expression" dxfId="3538" priority="13">
      <formula>M42&gt;0</formula>
    </cfRule>
    <cfRule type="expression" dxfId="3537" priority="14">
      <formula>M42&lt;0</formula>
    </cfRule>
  </conditionalFormatting>
  <conditionalFormatting sqref="Q7">
    <cfRule type="expression" dxfId="3536" priority="9">
      <formula>Q7&gt;0</formula>
    </cfRule>
    <cfRule type="expression" dxfId="3535" priority="10">
      <formula>Q7&lt;0</formula>
    </cfRule>
  </conditionalFormatting>
  <conditionalFormatting sqref="Q8">
    <cfRule type="expression" dxfId="3534" priority="7">
      <formula>Q8&gt;0</formula>
    </cfRule>
    <cfRule type="expression" dxfId="3533" priority="8">
      <formula>Q8&lt;0</formula>
    </cfRule>
  </conditionalFormatting>
  <conditionalFormatting sqref="F117:F130 H117:H130">
    <cfRule type="expression" dxfId="3532" priority="1">
      <formula>F117&gt;0</formula>
    </cfRule>
    <cfRule type="expression" dxfId="353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287.45</v>
      </c>
      <c r="T3" s="1"/>
    </row>
    <row r="4" spans="1:21" x14ac:dyDescent="0.25">
      <c r="B4" s="70"/>
      <c r="C4" s="4"/>
      <c r="D4" s="3"/>
      <c r="E4" s="3"/>
      <c r="F4" s="3"/>
      <c r="G4" s="70"/>
      <c r="H4" s="159"/>
      <c r="I4" s="3"/>
      <c r="J4" s="3"/>
      <c r="K4" s="3"/>
      <c r="L4" s="4"/>
      <c r="M4" s="4"/>
      <c r="O4" s="11" t="s">
        <v>66</v>
      </c>
      <c r="Q4" s="53">
        <v>287.45</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316.19499999999999</v>
      </c>
      <c r="Q41" s="2"/>
    </row>
    <row r="42" spans="1:17" x14ac:dyDescent="0.25">
      <c r="B42" s="162"/>
      <c r="C42" s="10"/>
      <c r="D42" s="39"/>
      <c r="E42" s="39"/>
      <c r="F42" s="39"/>
      <c r="G42" s="39"/>
      <c r="H42" s="177"/>
      <c r="I42" s="39"/>
      <c r="J42" s="39"/>
      <c r="K42" s="39"/>
      <c r="L42" s="39"/>
      <c r="O42" s="79">
        <v>1.0900000000000001</v>
      </c>
      <c r="P42" s="79">
        <f t="shared" ref="P42:P61" si="0">O42*$Q$4</f>
        <v>313.32050000000004</v>
      </c>
      <c r="Q42" s="2"/>
    </row>
    <row r="43" spans="1:17" x14ac:dyDescent="0.25">
      <c r="B43" s="162"/>
      <c r="C43" s="10"/>
      <c r="D43" s="39"/>
      <c r="E43" s="39"/>
      <c r="F43" s="39"/>
      <c r="G43" s="39"/>
      <c r="H43" s="177"/>
      <c r="I43" s="39"/>
      <c r="J43" s="39"/>
      <c r="K43" s="39"/>
      <c r="L43" s="39"/>
      <c r="O43" s="79">
        <v>1.08</v>
      </c>
      <c r="P43" s="79">
        <f t="shared" si="0"/>
        <v>310.44600000000003</v>
      </c>
      <c r="Q43" s="2"/>
    </row>
    <row r="44" spans="1:17" x14ac:dyDescent="0.25">
      <c r="B44" s="162"/>
      <c r="C44" s="10"/>
      <c r="D44" s="39"/>
      <c r="E44" s="39"/>
      <c r="F44" s="39"/>
      <c r="G44" s="39"/>
      <c r="H44" s="177"/>
      <c r="I44" s="39"/>
      <c r="J44" s="39"/>
      <c r="K44" s="39"/>
      <c r="L44" s="39"/>
      <c r="O44" s="79">
        <v>1.07</v>
      </c>
      <c r="P44" s="79">
        <f t="shared" si="0"/>
        <v>307.57150000000001</v>
      </c>
      <c r="Q44" s="2"/>
    </row>
    <row r="45" spans="1:17" x14ac:dyDescent="0.25">
      <c r="B45" s="162"/>
      <c r="C45" s="10"/>
      <c r="D45" s="39"/>
      <c r="E45" s="39"/>
      <c r="F45" s="39"/>
      <c r="G45" s="39"/>
      <c r="H45" s="177"/>
      <c r="I45" s="39"/>
      <c r="J45" s="39"/>
      <c r="K45" s="39"/>
      <c r="L45" s="39"/>
      <c r="O45" s="79">
        <v>1.06</v>
      </c>
      <c r="P45" s="79">
        <f t="shared" si="0"/>
        <v>304.697</v>
      </c>
      <c r="Q45" s="2"/>
    </row>
    <row r="46" spans="1:17" x14ac:dyDescent="0.25">
      <c r="B46" s="162"/>
      <c r="C46" s="10"/>
      <c r="D46" s="39"/>
      <c r="E46" s="39"/>
      <c r="F46" s="39"/>
      <c r="G46" s="39"/>
      <c r="H46" s="177"/>
      <c r="I46" s="39"/>
      <c r="J46" s="39"/>
      <c r="K46" s="39"/>
      <c r="L46" s="39"/>
      <c r="O46" s="79">
        <v>1.05</v>
      </c>
      <c r="P46" s="79">
        <f t="shared" si="0"/>
        <v>301.82249999999999</v>
      </c>
      <c r="Q46" s="2"/>
    </row>
    <row r="47" spans="1:17" x14ac:dyDescent="0.25">
      <c r="B47" s="70"/>
      <c r="C47" s="4"/>
      <c r="D47" s="3"/>
      <c r="E47" s="3"/>
      <c r="F47" s="3"/>
      <c r="G47" s="3"/>
      <c r="H47" s="214"/>
      <c r="I47" s="212"/>
      <c r="O47" s="79">
        <v>1.04</v>
      </c>
      <c r="P47" s="79">
        <f t="shared" si="0"/>
        <v>298.94799999999998</v>
      </c>
      <c r="Q47" s="2"/>
    </row>
    <row r="48" spans="1:17" x14ac:dyDescent="0.25">
      <c r="B48" s="70"/>
      <c r="C48" s="4"/>
      <c r="D48" s="3"/>
      <c r="E48" s="3"/>
      <c r="F48" s="3"/>
      <c r="G48" s="3"/>
      <c r="H48" s="214"/>
      <c r="I48" s="3"/>
      <c r="O48" s="79">
        <v>1.03</v>
      </c>
      <c r="P48" s="79">
        <f t="shared" si="0"/>
        <v>296.07350000000002</v>
      </c>
      <c r="Q48" s="2"/>
    </row>
    <row r="49" spans="1:17" x14ac:dyDescent="0.25">
      <c r="B49" s="70"/>
      <c r="C49" s="4"/>
      <c r="D49" s="3"/>
      <c r="E49" s="3"/>
      <c r="F49" s="3"/>
      <c r="G49" s="3"/>
      <c r="H49" s="214"/>
      <c r="I49" s="3"/>
      <c r="O49" s="79">
        <v>1.02</v>
      </c>
      <c r="P49" s="79">
        <f t="shared" si="0"/>
        <v>293.19900000000001</v>
      </c>
      <c r="Q49" s="2"/>
    </row>
    <row r="50" spans="1:17" x14ac:dyDescent="0.25">
      <c r="B50" s="70"/>
      <c r="C50" s="4"/>
      <c r="D50" s="3"/>
      <c r="E50" s="3"/>
      <c r="F50" s="3"/>
      <c r="G50" s="3"/>
      <c r="H50" s="214"/>
      <c r="I50" s="3"/>
      <c r="O50" s="79">
        <v>1.01</v>
      </c>
      <c r="P50" s="79">
        <f t="shared" si="0"/>
        <v>290.3245</v>
      </c>
      <c r="Q50" s="2"/>
    </row>
    <row r="51" spans="1:17" x14ac:dyDescent="0.25">
      <c r="B51" s="70"/>
      <c r="C51" s="4"/>
      <c r="D51" s="3"/>
      <c r="E51" s="3"/>
      <c r="F51" s="3"/>
      <c r="G51" s="3"/>
      <c r="H51" s="214"/>
      <c r="I51" s="3"/>
      <c r="O51" s="79">
        <v>1</v>
      </c>
      <c r="P51" s="79">
        <f t="shared" si="0"/>
        <v>287.45</v>
      </c>
      <c r="Q51" s="2"/>
    </row>
    <row r="52" spans="1:17" x14ac:dyDescent="0.25">
      <c r="B52" s="70"/>
      <c r="C52" s="4"/>
      <c r="D52" s="3"/>
      <c r="E52" s="3"/>
      <c r="F52" s="3"/>
      <c r="G52" s="3"/>
      <c r="H52" s="214"/>
      <c r="I52" s="3"/>
      <c r="O52" s="79">
        <v>0.99</v>
      </c>
      <c r="P52" s="79">
        <f t="shared" si="0"/>
        <v>284.57549999999998</v>
      </c>
      <c r="Q52" s="2"/>
    </row>
    <row r="53" spans="1:17" x14ac:dyDescent="0.25">
      <c r="B53" s="70"/>
      <c r="C53" s="4"/>
      <c r="D53" s="3"/>
      <c r="E53" s="3"/>
      <c r="F53" s="3"/>
      <c r="G53" s="3"/>
      <c r="H53" s="214"/>
      <c r="I53" s="3"/>
      <c r="O53" s="79">
        <v>0.98</v>
      </c>
      <c r="P53" s="79">
        <f t="shared" si="0"/>
        <v>281.70099999999996</v>
      </c>
      <c r="Q53" s="2"/>
    </row>
    <row r="54" spans="1:17" x14ac:dyDescent="0.25">
      <c r="A54" s="4"/>
      <c r="B54" s="70"/>
      <c r="C54" s="4"/>
      <c r="D54" s="3"/>
      <c r="E54" s="3"/>
      <c r="F54" s="3"/>
      <c r="G54" s="3"/>
      <c r="H54" s="214"/>
      <c r="I54" s="3"/>
      <c r="J54" s="3"/>
      <c r="K54" s="3"/>
      <c r="L54" s="4"/>
      <c r="O54" s="79">
        <v>0.97</v>
      </c>
      <c r="P54" s="79">
        <f t="shared" si="0"/>
        <v>278.82649999999995</v>
      </c>
    </row>
    <row r="55" spans="1:17" x14ac:dyDescent="0.25">
      <c r="A55" s="4"/>
      <c r="B55" s="70"/>
      <c r="C55" s="4"/>
      <c r="D55" s="3"/>
      <c r="E55" s="3"/>
      <c r="F55" s="3"/>
      <c r="G55" s="3"/>
      <c r="H55" s="214"/>
      <c r="I55" s="3"/>
      <c r="J55" s="3"/>
      <c r="K55" s="3"/>
      <c r="L55" s="4"/>
      <c r="O55" s="79">
        <v>0.96</v>
      </c>
      <c r="P55" s="79">
        <f t="shared" si="0"/>
        <v>275.952</v>
      </c>
    </row>
    <row r="56" spans="1:17" x14ac:dyDescent="0.25">
      <c r="A56" s="4"/>
      <c r="B56" s="70"/>
      <c r="C56" s="4"/>
      <c r="D56" s="3"/>
      <c r="E56" s="3"/>
      <c r="F56" s="3"/>
      <c r="G56" s="3"/>
      <c r="H56" s="214"/>
      <c r="I56" s="3"/>
      <c r="J56" s="3"/>
      <c r="K56" s="3"/>
      <c r="L56" s="4"/>
      <c r="O56" s="79">
        <v>0.95</v>
      </c>
      <c r="P56" s="79">
        <f t="shared" si="0"/>
        <v>273.07749999999999</v>
      </c>
    </row>
    <row r="57" spans="1:17" x14ac:dyDescent="0.25">
      <c r="A57" s="4"/>
      <c r="B57" s="70"/>
      <c r="C57" s="4"/>
      <c r="D57" s="3"/>
      <c r="E57" s="3"/>
      <c r="F57" s="3"/>
      <c r="G57" s="3"/>
      <c r="H57" s="214"/>
      <c r="I57" s="3"/>
      <c r="J57" s="3"/>
      <c r="K57" s="3"/>
      <c r="L57" s="4"/>
      <c r="O57" s="79">
        <v>0.94</v>
      </c>
      <c r="P57" s="79">
        <f t="shared" si="0"/>
        <v>270.20299999999997</v>
      </c>
    </row>
    <row r="58" spans="1:17" x14ac:dyDescent="0.25">
      <c r="A58" s="4"/>
      <c r="B58" s="70"/>
      <c r="C58" s="4"/>
      <c r="D58" s="3"/>
      <c r="E58" s="3"/>
      <c r="F58" s="3"/>
      <c r="G58" s="3"/>
      <c r="H58" s="214"/>
      <c r="I58" s="3"/>
      <c r="J58" s="3"/>
      <c r="K58" s="3"/>
      <c r="L58" s="4"/>
      <c r="O58" s="79">
        <v>0.93</v>
      </c>
      <c r="P58" s="79">
        <f t="shared" si="0"/>
        <v>267.32850000000002</v>
      </c>
    </row>
    <row r="59" spans="1:17" x14ac:dyDescent="0.25">
      <c r="A59" s="4"/>
      <c r="B59" s="70"/>
      <c r="C59" s="4"/>
      <c r="D59" s="3"/>
      <c r="E59" s="3"/>
      <c r="F59" s="3"/>
      <c r="G59" s="3"/>
      <c r="H59" s="214"/>
      <c r="I59" s="3"/>
      <c r="J59" s="3"/>
      <c r="K59" s="3"/>
      <c r="L59" s="4"/>
      <c r="O59" s="79">
        <v>0.92</v>
      </c>
      <c r="P59" s="79">
        <f t="shared" si="0"/>
        <v>264.45400000000001</v>
      </c>
    </row>
    <row r="60" spans="1:17" x14ac:dyDescent="0.25">
      <c r="A60" s="4"/>
      <c r="B60" s="70"/>
      <c r="C60" s="4"/>
      <c r="D60" s="3"/>
      <c r="E60" s="3"/>
      <c r="F60" s="3"/>
      <c r="G60" s="3"/>
      <c r="H60" s="214"/>
      <c r="I60" s="3"/>
      <c r="J60" s="3"/>
      <c r="K60" s="3"/>
      <c r="L60" s="4"/>
      <c r="O60" s="79">
        <v>0.91</v>
      </c>
      <c r="P60" s="79">
        <f t="shared" si="0"/>
        <v>261.5795</v>
      </c>
    </row>
    <row r="61" spans="1:17" x14ac:dyDescent="0.25">
      <c r="A61" s="4"/>
      <c r="B61" s="70"/>
      <c r="C61" s="4"/>
      <c r="D61" s="3"/>
      <c r="E61" s="3"/>
      <c r="F61" s="3"/>
      <c r="G61" s="3"/>
      <c r="H61" s="214"/>
      <c r="I61" s="3"/>
      <c r="J61" s="3"/>
      <c r="K61" s="3"/>
      <c r="L61" s="4"/>
      <c r="O61" s="79">
        <v>0.9</v>
      </c>
      <c r="P61" s="79">
        <f t="shared" si="0"/>
        <v>258.70499999999998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30" priority="21">
      <formula>F47&gt;0</formula>
    </cfRule>
    <cfRule type="expression" dxfId="3529" priority="22">
      <formula>F47&lt;0</formula>
    </cfRule>
  </conditionalFormatting>
  <conditionalFormatting sqref="Q7">
    <cfRule type="expression" dxfId="3528" priority="19">
      <formula>Q7&gt;0</formula>
    </cfRule>
    <cfRule type="expression" dxfId="3527" priority="20">
      <formula>Q7&lt;0</formula>
    </cfRule>
  </conditionalFormatting>
  <conditionalFormatting sqref="Q8">
    <cfRule type="expression" dxfId="3526" priority="17">
      <formula>Q8&gt;0</formula>
    </cfRule>
    <cfRule type="expression" dxfId="3525" priority="18">
      <formula>Q8&lt;0</formula>
    </cfRule>
  </conditionalFormatting>
  <conditionalFormatting sqref="F25:F46">
    <cfRule type="expression" dxfId="3524" priority="15">
      <formula>F25&gt;0</formula>
    </cfRule>
    <cfRule type="expression" dxfId="3523" priority="16">
      <formula>F25&lt;0</formula>
    </cfRule>
  </conditionalFormatting>
  <conditionalFormatting sqref="H25:H46">
    <cfRule type="expression" dxfId="3522" priority="13">
      <formula>H25&gt;0</formula>
    </cfRule>
    <cfRule type="expression" dxfId="3521" priority="14">
      <formula>H25&lt;0</formula>
    </cfRule>
  </conditionalFormatting>
  <conditionalFormatting sqref="F89:F110">
    <cfRule type="expression" dxfId="3520" priority="11">
      <formula>F89&gt;0</formula>
    </cfRule>
    <cfRule type="expression" dxfId="3519" priority="12">
      <formula>F89&lt;0</formula>
    </cfRule>
  </conditionalFormatting>
  <conditionalFormatting sqref="H89:H110">
    <cfRule type="expression" dxfId="3518" priority="9">
      <formula>H89&gt;0</formula>
    </cfRule>
    <cfRule type="expression" dxfId="3517" priority="10">
      <formula>H89&lt;0</formula>
    </cfRule>
  </conditionalFormatting>
  <conditionalFormatting sqref="Q10">
    <cfRule type="expression" dxfId="3516" priority="7">
      <formula>Q10&gt;0</formula>
    </cfRule>
    <cfRule type="expression" dxfId="3515" priority="8">
      <formula>Q10&lt;0</formula>
    </cfRule>
  </conditionalFormatting>
  <conditionalFormatting sqref="J25:J38">
    <cfRule type="expression" dxfId="3514" priority="5">
      <formula>J25&gt;0</formula>
    </cfRule>
    <cfRule type="expression" dxfId="3513" priority="6">
      <formula>J25&lt;0</formula>
    </cfRule>
  </conditionalFormatting>
  <conditionalFormatting sqref="K25:K38">
    <cfRule type="expression" dxfId="3512" priority="3">
      <formula>K25&gt;0</formula>
    </cfRule>
    <cfRule type="expression" dxfId="3511" priority="4">
      <formula>K25&lt;0</formula>
    </cfRule>
  </conditionalFormatting>
  <conditionalFormatting sqref="L25:L38">
    <cfRule type="expression" dxfId="3510" priority="1">
      <formula>L25&gt;0</formula>
    </cfRule>
    <cfRule type="expression" dxfId="3509"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46.27</v>
      </c>
      <c r="T3" s="1"/>
      <c r="U3" s="22"/>
    </row>
    <row r="4" spans="1:21" x14ac:dyDescent="0.25">
      <c r="B4" s="70"/>
      <c r="C4" s="4"/>
      <c r="D4" s="3"/>
      <c r="E4" s="3"/>
      <c r="F4" s="3"/>
      <c r="G4" s="70"/>
      <c r="H4" s="159"/>
      <c r="I4" s="3"/>
      <c r="J4" s="3"/>
      <c r="K4" s="3"/>
      <c r="L4" s="4"/>
      <c r="M4" s="4"/>
      <c r="O4" s="11" t="s">
        <v>66</v>
      </c>
      <c r="Q4" s="53">
        <v>46.27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2.4966500972552409E-2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50.897000000000006</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50.434300000000007</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49.971600000000009</v>
      </c>
    </row>
    <row r="20" spans="1:16" x14ac:dyDescent="0.25">
      <c r="O20" s="79">
        <v>1.07</v>
      </c>
      <c r="P20" s="79">
        <f t="shared" si="0"/>
        <v>49.508900000000004</v>
      </c>
    </row>
    <row r="21" spans="1:16" x14ac:dyDescent="0.25">
      <c r="O21" s="79">
        <v>1.06</v>
      </c>
      <c r="P21" s="79">
        <f t="shared" si="0"/>
        <v>49.046200000000006</v>
      </c>
    </row>
    <row r="22" spans="1:16" x14ac:dyDescent="0.25">
      <c r="O22" s="79">
        <v>1.05</v>
      </c>
      <c r="P22" s="79">
        <f t="shared" si="0"/>
        <v>48.583500000000008</v>
      </c>
    </row>
    <row r="23" spans="1:16" x14ac:dyDescent="0.25">
      <c r="O23" s="79">
        <v>1.04</v>
      </c>
      <c r="P23" s="79">
        <f t="shared" si="0"/>
        <v>48.120800000000003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47.658100000000005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47.195400000000006</v>
      </c>
    </row>
    <row r="26" spans="1:16" x14ac:dyDescent="0.25">
      <c r="B26" s="162">
        <v>43473</v>
      </c>
      <c r="C26" s="10">
        <v>0</v>
      </c>
      <c r="D26" s="39"/>
      <c r="E26" s="39"/>
      <c r="F26" s="39"/>
      <c r="G26" s="39"/>
      <c r="H26" s="177"/>
      <c r="I26" s="39"/>
      <c r="J26" s="39">
        <v>229.94</v>
      </c>
      <c r="K26" s="39"/>
      <c r="L26" s="39"/>
      <c r="O26" s="79">
        <v>1.01</v>
      </c>
      <c r="P26" s="79">
        <f t="shared" si="0"/>
        <v>46.732700000000001</v>
      </c>
    </row>
    <row r="27" spans="1:16" x14ac:dyDescent="0.25">
      <c r="B27" s="162"/>
      <c r="C27" s="10"/>
      <c r="D27" s="39"/>
      <c r="E27" s="39"/>
      <c r="F27" s="39"/>
      <c r="G27" s="39"/>
      <c r="H27" s="177"/>
      <c r="I27" s="39"/>
      <c r="J27" s="39"/>
      <c r="K27" s="39"/>
      <c r="L27" s="39"/>
      <c r="O27" s="79">
        <v>1</v>
      </c>
      <c r="P27" s="79">
        <f t="shared" si="0"/>
        <v>46.27</v>
      </c>
    </row>
    <row r="28" spans="1:16" x14ac:dyDescent="0.25">
      <c r="B28" s="162"/>
      <c r="C28" s="10"/>
      <c r="D28" s="39"/>
      <c r="E28" s="39"/>
      <c r="F28" s="39"/>
      <c r="G28" s="39"/>
      <c r="H28" s="177"/>
      <c r="I28" s="39"/>
      <c r="J28" s="39"/>
      <c r="K28" s="39"/>
      <c r="L28" s="39"/>
      <c r="O28" s="79">
        <v>0.99</v>
      </c>
      <c r="P28" s="79">
        <f t="shared" si="0"/>
        <v>45.807300000000005</v>
      </c>
    </row>
    <row r="29" spans="1:16" x14ac:dyDescent="0.25">
      <c r="B29" s="162"/>
      <c r="C29" s="10"/>
      <c r="D29" s="39"/>
      <c r="E29" s="39"/>
      <c r="F29" s="39"/>
      <c r="G29" s="39"/>
      <c r="H29" s="177"/>
      <c r="I29" s="39"/>
      <c r="J29" s="39"/>
      <c r="K29" s="39"/>
      <c r="L29" s="39"/>
      <c r="O29" s="79">
        <v>0.98</v>
      </c>
      <c r="P29" s="79">
        <f t="shared" si="0"/>
        <v>45.3446</v>
      </c>
    </row>
    <row r="30" spans="1:16" x14ac:dyDescent="0.25">
      <c r="B30" s="162"/>
      <c r="C30" s="10"/>
      <c r="D30" s="39"/>
      <c r="E30" s="39"/>
      <c r="F30" s="39"/>
      <c r="G30" s="39"/>
      <c r="H30" s="177"/>
      <c r="I30" s="39"/>
      <c r="J30" s="39"/>
      <c r="K30" s="39"/>
      <c r="L30" s="39"/>
      <c r="O30" s="79">
        <v>0.97</v>
      </c>
      <c r="P30" s="79">
        <f t="shared" si="0"/>
        <v>44.881900000000002</v>
      </c>
    </row>
    <row r="31" spans="1:16" x14ac:dyDescent="0.25">
      <c r="B31" s="162"/>
      <c r="C31" s="10"/>
      <c r="D31" s="39"/>
      <c r="E31" s="39"/>
      <c r="F31" s="39"/>
      <c r="G31" s="39"/>
      <c r="H31" s="177"/>
      <c r="I31" s="39"/>
      <c r="J31" s="39"/>
      <c r="K31" s="39"/>
      <c r="L31" s="39"/>
      <c r="O31" s="79">
        <v>0.96</v>
      </c>
      <c r="P31" s="79">
        <f t="shared" si="0"/>
        <v>44.419200000000004</v>
      </c>
    </row>
    <row r="32" spans="1:16" x14ac:dyDescent="0.25">
      <c r="B32" s="162"/>
      <c r="C32" s="10"/>
      <c r="D32" s="39"/>
      <c r="E32" s="39"/>
      <c r="F32" s="39"/>
      <c r="G32" s="39"/>
      <c r="H32" s="177"/>
      <c r="I32" s="39"/>
      <c r="J32" s="39"/>
      <c r="K32" s="39"/>
      <c r="L32" s="39"/>
      <c r="O32" s="79">
        <v>0.95</v>
      </c>
      <c r="P32" s="79">
        <f t="shared" si="0"/>
        <v>43.956499999999998</v>
      </c>
    </row>
    <row r="33" spans="2:17" x14ac:dyDescent="0.25">
      <c r="B33" s="162"/>
      <c r="C33" s="10"/>
      <c r="D33" s="39"/>
      <c r="E33" s="39"/>
      <c r="F33" s="39"/>
      <c r="G33" s="39"/>
      <c r="H33" s="177"/>
      <c r="I33" s="39"/>
      <c r="J33" s="39"/>
      <c r="K33" s="39"/>
      <c r="L33" s="39"/>
      <c r="O33" s="79">
        <v>0.94</v>
      </c>
      <c r="P33" s="79">
        <f t="shared" si="0"/>
        <v>43.4938</v>
      </c>
    </row>
    <row r="34" spans="2:17" x14ac:dyDescent="0.25">
      <c r="B34" s="162"/>
      <c r="C34" s="10"/>
      <c r="D34" s="39"/>
      <c r="E34" s="39"/>
      <c r="F34" s="39"/>
      <c r="G34" s="39"/>
      <c r="H34" s="177"/>
      <c r="I34" s="39"/>
      <c r="J34" s="39"/>
      <c r="K34" s="39"/>
      <c r="L34" s="39"/>
      <c r="O34" s="79">
        <v>0.93</v>
      </c>
      <c r="P34" s="79">
        <f t="shared" si="0"/>
        <v>43.031100000000002</v>
      </c>
    </row>
    <row r="35" spans="2:17" x14ac:dyDescent="0.25">
      <c r="B35" s="162"/>
      <c r="C35" s="10"/>
      <c r="D35" s="39"/>
      <c r="E35" s="39"/>
      <c r="F35" s="39"/>
      <c r="G35" s="39"/>
      <c r="H35" s="177"/>
      <c r="I35" s="39"/>
      <c r="J35" s="39"/>
      <c r="K35" s="39"/>
      <c r="L35" s="39"/>
      <c r="O35" s="79">
        <v>0.92</v>
      </c>
      <c r="P35" s="79">
        <f t="shared" si="0"/>
        <v>42.568400000000004</v>
      </c>
    </row>
    <row r="36" spans="2:17" x14ac:dyDescent="0.25">
      <c r="B36" s="162"/>
      <c r="C36" s="10"/>
      <c r="D36" s="39"/>
      <c r="E36" s="39"/>
      <c r="F36" s="39"/>
      <c r="G36" s="39"/>
      <c r="H36" s="177"/>
      <c r="I36" s="39"/>
      <c r="J36" s="39"/>
      <c r="K36" s="39"/>
      <c r="L36" s="39"/>
      <c r="O36" s="79">
        <v>0.91</v>
      </c>
      <c r="P36" s="79">
        <f t="shared" si="0"/>
        <v>42.105700000000006</v>
      </c>
    </row>
    <row r="37" spans="2:17" x14ac:dyDescent="0.25">
      <c r="B37" s="162"/>
      <c r="C37" s="10"/>
      <c r="D37" s="39"/>
      <c r="E37" s="39"/>
      <c r="F37" s="39"/>
      <c r="G37" s="39"/>
      <c r="H37" s="177"/>
      <c r="I37" s="39"/>
      <c r="J37" s="39"/>
      <c r="K37" s="39"/>
      <c r="L37" s="39"/>
      <c r="O37" s="79">
        <v>0.9</v>
      </c>
      <c r="P37" s="79">
        <f t="shared" si="0"/>
        <v>41.643000000000001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08" priority="35">
      <formula>F47&gt;0</formula>
    </cfRule>
    <cfRule type="expression" dxfId="3507" priority="36">
      <formula>F47&lt;0</formula>
    </cfRule>
  </conditionalFormatting>
  <conditionalFormatting sqref="Q7">
    <cfRule type="expression" dxfId="3506" priority="33">
      <formula>Q7&gt;0</formula>
    </cfRule>
    <cfRule type="expression" dxfId="3505" priority="34">
      <formula>Q7&lt;0</formula>
    </cfRule>
  </conditionalFormatting>
  <conditionalFormatting sqref="Q8">
    <cfRule type="expression" dxfId="3504" priority="31">
      <formula>Q8&gt;0</formula>
    </cfRule>
    <cfRule type="expression" dxfId="3503" priority="32">
      <formula>Q8&lt;0</formula>
    </cfRule>
  </conditionalFormatting>
  <conditionalFormatting sqref="F30:F46">
    <cfRule type="expression" dxfId="3502" priority="29">
      <formula>F30&gt;0</formula>
    </cfRule>
    <cfRule type="expression" dxfId="3501" priority="30">
      <formula>F30&lt;0</formula>
    </cfRule>
  </conditionalFormatting>
  <conditionalFormatting sqref="H30:H46">
    <cfRule type="expression" dxfId="3500" priority="27">
      <formula>H30&gt;0</formula>
    </cfRule>
    <cfRule type="expression" dxfId="3499" priority="28">
      <formula>H30&lt;0</formula>
    </cfRule>
  </conditionalFormatting>
  <conditionalFormatting sqref="Q10">
    <cfRule type="expression" dxfId="3498" priority="25">
      <formula>Q10&gt;0</formula>
    </cfRule>
    <cfRule type="expression" dxfId="3497" priority="26">
      <formula>Q10&lt;0</formula>
    </cfRule>
  </conditionalFormatting>
  <conditionalFormatting sqref="J25:J38">
    <cfRule type="expression" dxfId="3496" priority="23">
      <formula>J25&gt;0</formula>
    </cfRule>
    <cfRule type="expression" dxfId="3495" priority="24">
      <formula>J25&lt;0</formula>
    </cfRule>
  </conditionalFormatting>
  <conditionalFormatting sqref="K25:K38">
    <cfRule type="expression" dxfId="3494" priority="21">
      <formula>K25&gt;0</formula>
    </cfRule>
    <cfRule type="expression" dxfId="3493" priority="22">
      <formula>K25&lt;0</formula>
    </cfRule>
  </conditionalFormatting>
  <conditionalFormatting sqref="L25 L38">
    <cfRule type="expression" dxfId="3492" priority="19">
      <formula>L25&gt;0</formula>
    </cfRule>
    <cfRule type="expression" dxfId="3491" priority="20">
      <formula>L25&lt;0</formula>
    </cfRule>
  </conditionalFormatting>
  <conditionalFormatting sqref="F89:F110">
    <cfRule type="expression" dxfId="3490" priority="17">
      <formula>F89&gt;0</formula>
    </cfRule>
    <cfRule type="expression" dxfId="3489" priority="18">
      <formula>F89&lt;0</formula>
    </cfRule>
  </conditionalFormatting>
  <conditionalFormatting sqref="H89:H110">
    <cfRule type="expression" dxfId="3488" priority="15">
      <formula>H89&gt;0</formula>
    </cfRule>
    <cfRule type="expression" dxfId="3487" priority="16">
      <formula>H89&lt;0</formula>
    </cfRule>
  </conditionalFormatting>
  <conditionalFormatting sqref="J89:J102">
    <cfRule type="expression" dxfId="3486" priority="13">
      <formula>J89&gt;0</formula>
    </cfRule>
    <cfRule type="expression" dxfId="3485" priority="14">
      <formula>J89&lt;0</formula>
    </cfRule>
  </conditionalFormatting>
  <conditionalFormatting sqref="K89:K102">
    <cfRule type="expression" dxfId="3484" priority="11">
      <formula>K89&gt;0</formula>
    </cfRule>
    <cfRule type="expression" dxfId="3483" priority="12">
      <formula>K89&lt;0</formula>
    </cfRule>
  </conditionalFormatting>
  <conditionalFormatting sqref="L89:L102">
    <cfRule type="expression" dxfId="3482" priority="9">
      <formula>L89&gt;0</formula>
    </cfRule>
    <cfRule type="expression" dxfId="3481" priority="10">
      <formula>L89&lt;0</formula>
    </cfRule>
  </conditionalFormatting>
  <conditionalFormatting sqref="F29 F25:F26">
    <cfRule type="expression" dxfId="3480" priority="7">
      <formula>F25&gt;0</formula>
    </cfRule>
    <cfRule type="expression" dxfId="3479" priority="8">
      <formula>F25&lt;0</formula>
    </cfRule>
  </conditionalFormatting>
  <conditionalFormatting sqref="H29 H25:H27">
    <cfRule type="expression" dxfId="3478" priority="5">
      <formula>H25&gt;0</formula>
    </cfRule>
    <cfRule type="expression" dxfId="3477" priority="6">
      <formula>H25&lt;0</formula>
    </cfRule>
  </conditionalFormatting>
  <conditionalFormatting sqref="F27:F28">
    <cfRule type="expression" dxfId="3476" priority="3">
      <formula>F27&gt;0</formula>
    </cfRule>
    <cfRule type="expression" dxfId="3475" priority="4">
      <formula>F27&lt;0</formula>
    </cfRule>
  </conditionalFormatting>
  <conditionalFormatting sqref="H28">
    <cfRule type="expression" dxfId="3474" priority="1">
      <formula>H28&gt;0</formula>
    </cfRule>
    <cfRule type="expression" dxfId="3473"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136.59</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136.59</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20.417040358744394</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150.24900000000002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148.88310000000001</v>
      </c>
      <c r="Q19" s="2"/>
    </row>
    <row r="20" spans="1:17" x14ac:dyDescent="0.25">
      <c r="O20" s="79">
        <v>1.08</v>
      </c>
      <c r="P20" s="79">
        <f t="shared" si="2"/>
        <v>147.5172</v>
      </c>
      <c r="Q20" s="2"/>
    </row>
    <row r="21" spans="1:17" x14ac:dyDescent="0.25">
      <c r="O21" s="79">
        <v>1.07</v>
      </c>
      <c r="P21" s="79">
        <f t="shared" si="2"/>
        <v>146.15130000000002</v>
      </c>
      <c r="Q21" s="2"/>
    </row>
    <row r="22" spans="1:17" x14ac:dyDescent="0.25">
      <c r="O22" s="79">
        <v>1.06</v>
      </c>
      <c r="P22" s="79">
        <f t="shared" si="2"/>
        <v>144.78540000000001</v>
      </c>
      <c r="Q22" s="2"/>
    </row>
    <row r="23" spans="1:17" x14ac:dyDescent="0.25">
      <c r="O23" s="79">
        <v>1.05</v>
      </c>
      <c r="P23" s="79">
        <f t="shared" si="2"/>
        <v>143.4195</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142.05360000000002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140.68770000000001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139.3218</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137.95590000000001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136.59</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135.22409999999999</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133.85820000000001</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132.4923</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131.12639999999999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129.76050000000001</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128.3946</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127.02870000000001</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125.6628</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124.29690000000001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122.93100000000001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472" priority="25">
      <formula>F7&gt;0</formula>
    </cfRule>
    <cfRule type="expression" dxfId="3471" priority="26">
      <formula>F7&lt;0</formula>
    </cfRule>
  </conditionalFormatting>
  <conditionalFormatting sqref="Q8">
    <cfRule type="expression" dxfId="3470" priority="23">
      <formula>Q8&gt;0</formula>
    </cfRule>
    <cfRule type="expression" dxfId="3469" priority="24">
      <formula>Q8&lt;0</formula>
    </cfRule>
  </conditionalFormatting>
  <conditionalFormatting sqref="F93:F114">
    <cfRule type="expression" dxfId="3468" priority="17">
      <formula>F93&gt;0</formula>
    </cfRule>
    <cfRule type="expression" dxfId="3467" priority="18">
      <formula>F93&lt;0</formula>
    </cfRule>
  </conditionalFormatting>
  <conditionalFormatting sqref="H93:H114">
    <cfRule type="expression" dxfId="3466" priority="15">
      <formula>H93&gt;0</formula>
    </cfRule>
    <cfRule type="expression" dxfId="3465" priority="16">
      <formula>H93&lt;0</formula>
    </cfRule>
  </conditionalFormatting>
  <conditionalFormatting sqref="Q10">
    <cfRule type="expression" dxfId="3464" priority="13">
      <formula>Q10&gt;0</formula>
    </cfRule>
    <cfRule type="expression" dxfId="3463" priority="14">
      <formula>Q10&lt;0</formula>
    </cfRule>
  </conditionalFormatting>
  <conditionalFormatting sqref="J25:J38">
    <cfRule type="expression" dxfId="3462" priority="11">
      <formula>J25&gt;0</formula>
    </cfRule>
    <cfRule type="expression" dxfId="3461" priority="12">
      <formula>J25&lt;0</formula>
    </cfRule>
  </conditionalFormatting>
  <conditionalFormatting sqref="K25:K38">
    <cfRule type="expression" dxfId="3460" priority="9">
      <formula>K25&gt;0</formula>
    </cfRule>
    <cfRule type="expression" dxfId="3459" priority="10">
      <formula>K25&lt;0</formula>
    </cfRule>
  </conditionalFormatting>
  <conditionalFormatting sqref="L25:L34">
    <cfRule type="expression" dxfId="3458" priority="7">
      <formula>L25&gt;0</formula>
    </cfRule>
    <cfRule type="expression" dxfId="3457" priority="8">
      <formula>L25&lt;0</formula>
    </cfRule>
  </conditionalFormatting>
  <conditionalFormatting sqref="J43">
    <cfRule type="expression" dxfId="3456" priority="5">
      <formula>J43&gt;0</formula>
    </cfRule>
    <cfRule type="expression" dxfId="3455" priority="6">
      <formula>J43&lt;0</formula>
    </cfRule>
  </conditionalFormatting>
  <conditionalFormatting sqref="M25:M34">
    <cfRule type="expression" dxfId="3454" priority="3">
      <formula>M25&gt;0</formula>
    </cfRule>
    <cfRule type="expression" dxfId="3453" priority="4">
      <formula>M25&lt;0</formula>
    </cfRule>
  </conditionalFormatting>
  <conditionalFormatting sqref="H61:H64 F61:F64">
    <cfRule type="expression" dxfId="3452" priority="1">
      <formula>F61&gt;0</formula>
    </cfRule>
    <cfRule type="expression" dxfId="3451"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1091.74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1091.74</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1200.9140000000002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1189.9966000000002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1179.0792000000001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1168.1618000000001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1157.2444</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1146.327</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1135.4096</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1124.4922000000001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1113.5748000000001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1102.6574000000001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1091.74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1080.8226</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1069.9051999999999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1058.9877999999999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1048.0704000000001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1037.153</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1026.2356</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1015.3182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1004.4008</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993.48340000000007</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982.56600000000003</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50" priority="21">
      <formula>F47&gt;0</formula>
    </cfRule>
    <cfRule type="expression" dxfId="3449" priority="22">
      <formula>F47&lt;0</formula>
    </cfRule>
  </conditionalFormatting>
  <conditionalFormatting sqref="Q7">
    <cfRule type="expression" dxfId="3448" priority="19">
      <formula>Q7&gt;0</formula>
    </cfRule>
    <cfRule type="expression" dxfId="3447" priority="20">
      <formula>Q7&lt;0</formula>
    </cfRule>
  </conditionalFormatting>
  <conditionalFormatting sqref="Q8">
    <cfRule type="expression" dxfId="3446" priority="17">
      <formula>Q8&gt;0</formula>
    </cfRule>
    <cfRule type="expression" dxfId="3445" priority="18">
      <formula>Q8&lt;0</formula>
    </cfRule>
  </conditionalFormatting>
  <conditionalFormatting sqref="F25:F46">
    <cfRule type="expression" dxfId="3444" priority="15">
      <formula>F25&gt;0</formula>
    </cfRule>
    <cfRule type="expression" dxfId="3443" priority="16">
      <formula>F25&lt;0</formula>
    </cfRule>
  </conditionalFormatting>
  <conditionalFormatting sqref="H25:H46">
    <cfRule type="expression" dxfId="3442" priority="13">
      <formula>H25&gt;0</formula>
    </cfRule>
    <cfRule type="expression" dxfId="3441" priority="14">
      <formula>H25&lt;0</formula>
    </cfRule>
  </conditionalFormatting>
  <conditionalFormatting sqref="F89:F110">
    <cfRule type="expression" dxfId="3440" priority="11">
      <formula>F89&gt;0</formula>
    </cfRule>
    <cfRule type="expression" dxfId="3439" priority="12">
      <formula>F89&lt;0</formula>
    </cfRule>
  </conditionalFormatting>
  <conditionalFormatting sqref="H89:H110">
    <cfRule type="expression" dxfId="3438" priority="9">
      <formula>H89&gt;0</formula>
    </cfRule>
    <cfRule type="expression" dxfId="3437" priority="10">
      <formula>H89&lt;0</formula>
    </cfRule>
  </conditionalFormatting>
  <conditionalFormatting sqref="Q10">
    <cfRule type="expression" dxfId="3436" priority="7">
      <formula>Q10&gt;0</formula>
    </cfRule>
    <cfRule type="expression" dxfId="3435" priority="8">
      <formula>Q10&lt;0</formula>
    </cfRule>
  </conditionalFormatting>
  <conditionalFormatting sqref="J25:J38">
    <cfRule type="expression" dxfId="3434" priority="5">
      <formula>J25&gt;0</formula>
    </cfRule>
    <cfRule type="expression" dxfId="3433" priority="6">
      <formula>J25&lt;0</formula>
    </cfRule>
  </conditionalFormatting>
  <conditionalFormatting sqref="K25:K38">
    <cfRule type="expression" dxfId="3432" priority="3">
      <formula>K25&gt;0</formula>
    </cfRule>
    <cfRule type="expression" dxfId="3431" priority="4">
      <formula>K25&lt;0</formula>
    </cfRule>
  </conditionalFormatting>
  <conditionalFormatting sqref="L25:L38">
    <cfRule type="expression" dxfId="3430" priority="1">
      <formula>L25&gt;0</formula>
    </cfRule>
    <cfRule type="expression" dxfId="342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817.2</v>
      </c>
      <c r="T3" s="1"/>
      <c r="W3" s="132"/>
    </row>
    <row r="4" spans="1:23" x14ac:dyDescent="0.25">
      <c r="B4" s="70"/>
      <c r="C4" s="4"/>
      <c r="D4" s="3"/>
      <c r="E4" s="3"/>
      <c r="F4" s="3"/>
      <c r="G4" s="70"/>
      <c r="H4" s="159"/>
      <c r="I4" s="3"/>
      <c r="J4" s="3"/>
      <c r="K4" s="3"/>
      <c r="L4" s="4"/>
      <c r="M4" s="4"/>
      <c r="O4" s="11" t="s">
        <v>66</v>
      </c>
      <c r="Q4" s="53">
        <v>817.2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898.92000000000007</v>
      </c>
      <c r="W15" s="132"/>
    </row>
    <row r="16" spans="1:23" x14ac:dyDescent="0.25">
      <c r="H16" s="68"/>
      <c r="O16" s="79">
        <v>1.0900000000000001</v>
      </c>
      <c r="P16" s="79">
        <f t="shared" ref="P16:P35" si="0">O16*$Q$4</f>
        <v>890.74800000000016</v>
      </c>
      <c r="W16" s="132"/>
    </row>
    <row r="17" spans="1:23" x14ac:dyDescent="0.25">
      <c r="O17" s="79">
        <v>1.08</v>
      </c>
      <c r="P17" s="79">
        <f t="shared" si="0"/>
        <v>882.57600000000014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874.40400000000011</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866.23200000000008</v>
      </c>
      <c r="W19" s="132"/>
    </row>
    <row r="20" spans="1:23" x14ac:dyDescent="0.25">
      <c r="O20" s="79">
        <v>1.05</v>
      </c>
      <c r="P20" s="79">
        <f t="shared" si="0"/>
        <v>858.06000000000006</v>
      </c>
      <c r="W20" s="132"/>
    </row>
    <row r="21" spans="1:23" x14ac:dyDescent="0.25">
      <c r="O21" s="79">
        <v>1.04</v>
      </c>
      <c r="P21" s="79">
        <f t="shared" si="0"/>
        <v>849.88800000000003</v>
      </c>
      <c r="W21" s="132"/>
    </row>
    <row r="22" spans="1:23" x14ac:dyDescent="0.25">
      <c r="O22" s="79">
        <v>1.03</v>
      </c>
      <c r="P22" s="79">
        <f t="shared" si="0"/>
        <v>841.71600000000012</v>
      </c>
      <c r="W22" s="132"/>
    </row>
    <row r="23" spans="1:23" x14ac:dyDescent="0.25">
      <c r="O23" s="79">
        <v>1.02</v>
      </c>
      <c r="P23" s="79">
        <f t="shared" si="0"/>
        <v>833.5440000000001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825.37200000000007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817.2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809.02800000000002</v>
      </c>
      <c r="W26" s="132"/>
    </row>
    <row r="27" spans="1:23" x14ac:dyDescent="0.25">
      <c r="B27" s="162">
        <v>43180</v>
      </c>
      <c r="C27" s="10">
        <v>0</v>
      </c>
      <c r="D27" s="39"/>
      <c r="E27" s="39"/>
      <c r="F27" s="39">
        <v>707.92</v>
      </c>
      <c r="G27" s="39"/>
      <c r="H27" s="177"/>
      <c r="I27" s="39"/>
      <c r="J27" s="39"/>
      <c r="K27" s="39">
        <v>1164.8599999999999</v>
      </c>
      <c r="L27" s="153"/>
      <c r="O27" s="79">
        <v>0.98</v>
      </c>
      <c r="P27" s="79">
        <f t="shared" si="0"/>
        <v>800.85599999999999</v>
      </c>
      <c r="W27" s="132"/>
    </row>
    <row r="28" spans="1:23" x14ac:dyDescent="0.25">
      <c r="B28" s="162"/>
      <c r="C28" s="10"/>
      <c r="D28" s="39"/>
      <c r="E28" s="39"/>
      <c r="F28" s="39"/>
      <c r="G28" s="39"/>
      <c r="H28" s="177"/>
      <c r="I28" s="39"/>
      <c r="J28" s="39"/>
      <c r="K28" s="39"/>
      <c r="L28" s="153"/>
      <c r="O28" s="79">
        <v>0.97</v>
      </c>
      <c r="P28" s="79">
        <f t="shared" si="0"/>
        <v>792.68399999999997</v>
      </c>
      <c r="W28" s="132"/>
    </row>
    <row r="29" spans="1:23" x14ac:dyDescent="0.25">
      <c r="B29" s="162"/>
      <c r="C29" s="10"/>
      <c r="D29" s="39"/>
      <c r="E29" s="39"/>
      <c r="F29" s="39"/>
      <c r="G29" s="39"/>
      <c r="H29" s="177"/>
      <c r="I29" s="39"/>
      <c r="J29" s="39"/>
      <c r="K29" s="39"/>
      <c r="L29" s="153"/>
      <c r="O29" s="79">
        <v>0.96</v>
      </c>
      <c r="P29" s="79">
        <f t="shared" si="0"/>
        <v>784.51200000000006</v>
      </c>
      <c r="W29" s="132"/>
    </row>
    <row r="30" spans="1:23" x14ac:dyDescent="0.25">
      <c r="B30" s="162"/>
      <c r="C30" s="10"/>
      <c r="D30" s="39"/>
      <c r="E30" s="39"/>
      <c r="F30" s="39"/>
      <c r="G30" s="39"/>
      <c r="H30" s="177"/>
      <c r="I30" s="39"/>
      <c r="J30" s="39"/>
      <c r="K30" s="39"/>
      <c r="L30" s="153"/>
      <c r="O30" s="79">
        <v>0.95</v>
      </c>
      <c r="P30" s="79">
        <f t="shared" si="0"/>
        <v>776.34</v>
      </c>
      <c r="W30" s="132"/>
    </row>
    <row r="31" spans="1:23" x14ac:dyDescent="0.25">
      <c r="B31" s="162"/>
      <c r="C31" s="10"/>
      <c r="D31" s="39"/>
      <c r="E31" s="39"/>
      <c r="F31" s="39"/>
      <c r="G31" s="39"/>
      <c r="H31" s="177"/>
      <c r="I31" s="39"/>
      <c r="J31" s="39"/>
      <c r="K31" s="39"/>
      <c r="L31" s="153"/>
      <c r="O31" s="79">
        <v>0.94</v>
      </c>
      <c r="P31" s="79">
        <f t="shared" si="0"/>
        <v>768.16800000000001</v>
      </c>
      <c r="W31" s="132"/>
    </row>
    <row r="32" spans="1:23" x14ac:dyDescent="0.25">
      <c r="B32" s="162"/>
      <c r="C32" s="10"/>
      <c r="D32" s="39"/>
      <c r="E32" s="39"/>
      <c r="F32" s="39"/>
      <c r="G32" s="39"/>
      <c r="H32" s="177"/>
      <c r="I32" s="39"/>
      <c r="J32" s="39"/>
      <c r="K32" s="39"/>
      <c r="L32" s="153"/>
      <c r="O32" s="79">
        <v>0.93</v>
      </c>
      <c r="P32" s="79">
        <f t="shared" si="0"/>
        <v>759.99600000000009</v>
      </c>
      <c r="W32" s="132"/>
    </row>
    <row r="33" spans="1:23" x14ac:dyDescent="0.25">
      <c r="A33" s="29"/>
      <c r="B33" s="162"/>
      <c r="C33" s="10"/>
      <c r="D33" s="39"/>
      <c r="E33" s="39"/>
      <c r="F33" s="39"/>
      <c r="G33" s="39"/>
      <c r="H33" s="177"/>
      <c r="I33" s="39"/>
      <c r="J33" s="39"/>
      <c r="K33" s="39"/>
      <c r="L33" s="39"/>
      <c r="O33" s="79">
        <v>0.92</v>
      </c>
      <c r="P33" s="79">
        <f t="shared" si="0"/>
        <v>751.82400000000007</v>
      </c>
      <c r="W33" s="132"/>
    </row>
    <row r="34" spans="1:23" x14ac:dyDescent="0.25">
      <c r="B34" s="162"/>
      <c r="C34" s="10"/>
      <c r="D34" s="39"/>
      <c r="E34" s="39"/>
      <c r="F34" s="39"/>
      <c r="G34" s="39"/>
      <c r="H34" s="177"/>
      <c r="I34" s="39"/>
      <c r="J34" s="39"/>
      <c r="K34" s="39"/>
      <c r="L34" s="153"/>
      <c r="O34" s="79">
        <v>0.91</v>
      </c>
      <c r="P34" s="79">
        <f t="shared" si="0"/>
        <v>743.65200000000004</v>
      </c>
      <c r="W34" s="132"/>
    </row>
    <row r="35" spans="1:23" x14ac:dyDescent="0.25">
      <c r="B35" s="162"/>
      <c r="C35" s="10"/>
      <c r="D35" s="39"/>
      <c r="E35" s="39"/>
      <c r="F35" s="39"/>
      <c r="G35" s="39"/>
      <c r="H35" s="177"/>
      <c r="I35" s="39"/>
      <c r="J35" s="39"/>
      <c r="K35" s="39"/>
      <c r="L35" s="153"/>
      <c r="O35" s="79">
        <v>0.9</v>
      </c>
      <c r="P35" s="79">
        <f t="shared" si="0"/>
        <v>735.48</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28" priority="29">
      <formula>F29&gt;0</formula>
    </cfRule>
    <cfRule type="expression" dxfId="3427" priority="30">
      <formula>F29&lt;0</formula>
    </cfRule>
  </conditionalFormatting>
  <conditionalFormatting sqref="Q7">
    <cfRule type="expression" dxfId="3426" priority="27">
      <formula>Q7&gt;0</formula>
    </cfRule>
    <cfRule type="expression" dxfId="3425" priority="28">
      <formula>Q7&lt;0</formula>
    </cfRule>
  </conditionalFormatting>
  <conditionalFormatting sqref="Q8">
    <cfRule type="expression" dxfId="3424" priority="25">
      <formula>Q8&gt;0</formula>
    </cfRule>
    <cfRule type="expression" dxfId="3423" priority="26">
      <formula>Q8&lt;0</formula>
    </cfRule>
  </conditionalFormatting>
  <conditionalFormatting sqref="F96:F110">
    <cfRule type="expression" dxfId="3422" priority="19">
      <formula>F96&gt;0</formula>
    </cfRule>
    <cfRule type="expression" dxfId="3421" priority="20">
      <formula>F96&lt;0</formula>
    </cfRule>
  </conditionalFormatting>
  <conditionalFormatting sqref="H96:H110">
    <cfRule type="expression" dxfId="3420" priority="17">
      <formula>H96&gt;0</formula>
    </cfRule>
    <cfRule type="expression" dxfId="3419" priority="18">
      <formula>H96&lt;0</formula>
    </cfRule>
  </conditionalFormatting>
  <conditionalFormatting sqref="Q10">
    <cfRule type="expression" dxfId="3418" priority="15">
      <formula>Q10&gt;0</formula>
    </cfRule>
    <cfRule type="expression" dxfId="3417" priority="16">
      <formula>Q10&lt;0</formula>
    </cfRule>
  </conditionalFormatting>
  <conditionalFormatting sqref="L29:L38">
    <cfRule type="expression" dxfId="3416" priority="9">
      <formula>L29&gt;0</formula>
    </cfRule>
    <cfRule type="expression" dxfId="3415" priority="10">
      <formula>L29&lt;0</formula>
    </cfRule>
  </conditionalFormatting>
  <conditionalFormatting sqref="F27:F29 H27:H29 J25:K29">
    <cfRule type="expression" dxfId="3414" priority="7">
      <formula>F25&gt;0</formula>
    </cfRule>
    <cfRule type="expression" dxfId="3413" priority="8">
      <formula>F25&lt;0</formula>
    </cfRule>
  </conditionalFormatting>
  <conditionalFormatting sqref="L25:L29">
    <cfRule type="expression" dxfId="3412" priority="5">
      <formula>L25&gt;0</formula>
    </cfRule>
    <cfRule type="expression" dxfId="3411" priority="6">
      <formula>L25&lt;0</formula>
    </cfRule>
  </conditionalFormatting>
  <conditionalFormatting sqref="F25:F26">
    <cfRule type="expression" dxfId="3410" priority="3">
      <formula>F25&gt;0</formula>
    </cfRule>
    <cfRule type="expression" dxfId="3409" priority="4">
      <formula>F25&lt;0</formula>
    </cfRule>
  </conditionalFormatting>
  <conditionalFormatting sqref="H25:H26">
    <cfRule type="expression" dxfId="3408" priority="1">
      <formula>H25&gt;0</formula>
    </cfRule>
    <cfRule type="expression" dxfId="340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36.440999999999988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62.76</v>
      </c>
      <c r="R4" s="400">
        <v>4.1999999999999997E-3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6276</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3644.099999999999</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2829.1099999999969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2631.9000000000015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0.72223594303120175</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3.1867431485022309E-2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1400</v>
      </c>
      <c r="T12" s="1">
        <v>43516</v>
      </c>
      <c r="U12" t="s">
        <v>1375</v>
      </c>
    </row>
    <row r="13" spans="1:21" ht="15" customHeight="1" x14ac:dyDescent="0.25">
      <c r="B13" s="70">
        <v>43658</v>
      </c>
      <c r="C13" s="7">
        <v>50</v>
      </c>
      <c r="D13" s="43">
        <v>57.5</v>
      </c>
      <c r="E13" s="43">
        <v>0</v>
      </c>
      <c r="F13" s="43">
        <f t="shared" ref="F13" si="2">C13*D13+E13</f>
        <v>2875</v>
      </c>
      <c r="H13" s="68"/>
      <c r="O13" s="11" t="s">
        <v>947</v>
      </c>
      <c r="Q13" s="2">
        <f>Q4/(6.78)</f>
        <v>9.2566371681415927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375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375</v>
      </c>
      <c r="U19" s="892"/>
    </row>
    <row r="20" spans="1:21" ht="20.25" thickBot="1" x14ac:dyDescent="0.35">
      <c r="O20" s="760" t="s">
        <v>78</v>
      </c>
      <c r="P20" s="760"/>
      <c r="U20" s="892"/>
    </row>
    <row r="21" spans="1:21" ht="15.75" thickTop="1" x14ac:dyDescent="0.25">
      <c r="O21" s="79">
        <v>1.1000000000000001</v>
      </c>
      <c r="P21" s="79">
        <f>O21*$Q$4</f>
        <v>69.036000000000001</v>
      </c>
      <c r="U21" s="892"/>
    </row>
    <row r="22" spans="1:21" x14ac:dyDescent="0.25">
      <c r="O22" s="79">
        <v>1.0900000000000001</v>
      </c>
      <c r="P22" s="79">
        <f t="shared" ref="P22:P41" si="3">O22*$Q$4</f>
        <v>68.4084</v>
      </c>
      <c r="U22" s="892"/>
    </row>
    <row r="23" spans="1:21" x14ac:dyDescent="0.25">
      <c r="O23" s="79">
        <v>1.08</v>
      </c>
      <c r="P23" s="79">
        <f t="shared" si="3"/>
        <v>67.780799999999999</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67.153199999999998</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66.525599999999997</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65.897999999999996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65.270399999999995</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64.642799999999994</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64.015199999999993</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63.387599999999999</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62.76</v>
      </c>
    </row>
    <row r="32" spans="1:21" x14ac:dyDescent="0.25">
      <c r="B32" s="162">
        <v>43329</v>
      </c>
      <c r="C32" s="10">
        <v>150</v>
      </c>
      <c r="D32" s="39">
        <v>64.313329999999993</v>
      </c>
      <c r="E32" s="39">
        <v>73.680000000000007</v>
      </c>
      <c r="F32" s="39">
        <f t="shared" ref="F32:F59"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62.132399999999997</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61.504799999999996</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60.877199999999995</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60.249599999999994</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59.621999999999993</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58.994399999999992</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58.366799999999998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57.739200000000004</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57.111600000000003</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56.484000000000002</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59" si="13">D54*C54</f>
        <v>10020</v>
      </c>
      <c r="H54" s="177">
        <f t="shared" ref="H54:H59" si="14">(E54-D54)/D54</f>
        <v>4.8303393213572889E-2</v>
      </c>
      <c r="I54" s="39"/>
      <c r="J54" s="39"/>
      <c r="K54" s="99">
        <f t="shared" ref="K54:K59"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16">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16"/>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16"/>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16"/>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16"/>
        <v>6174.4000000000005</v>
      </c>
      <c r="G74" s="293"/>
      <c r="H74" s="297"/>
      <c r="I74" s="294"/>
      <c r="J74" s="294"/>
      <c r="K74" s="294"/>
      <c r="L74" s="293"/>
      <c r="M74" s="293"/>
    </row>
    <row r="75" spans="1:13" x14ac:dyDescent="0.25">
      <c r="A75" s="293"/>
      <c r="B75" s="292">
        <v>42768</v>
      </c>
      <c r="C75" s="293">
        <v>40</v>
      </c>
      <c r="D75" s="294">
        <v>75.08</v>
      </c>
      <c r="E75" s="294">
        <v>0</v>
      </c>
      <c r="F75" s="294">
        <f t="shared" si="16"/>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17">C94*(E94-D94)</f>
        <v>1.6000000000002501</v>
      </c>
      <c r="G94" s="294">
        <f t="shared" ref="G94:G117" si="18">D94*C94</f>
        <v>1817</v>
      </c>
      <c r="H94" s="295">
        <f t="shared" ref="H94:H117" si="19">(E94-D94)/D94</f>
        <v>8.8057237204196487E-4</v>
      </c>
      <c r="I94" s="294"/>
      <c r="J94" s="294"/>
      <c r="K94" s="294"/>
      <c r="L94" s="293"/>
    </row>
    <row r="95" spans="1:13" x14ac:dyDescent="0.25">
      <c r="A95" s="293"/>
      <c r="B95" s="292">
        <v>42627</v>
      </c>
      <c r="C95" s="293">
        <v>20</v>
      </c>
      <c r="D95" s="294">
        <v>90.85</v>
      </c>
      <c r="E95" s="294">
        <v>89.44</v>
      </c>
      <c r="F95" s="294">
        <f t="shared" si="17"/>
        <v>-28.199999999999932</v>
      </c>
      <c r="G95" s="294">
        <f t="shared" si="18"/>
        <v>1817</v>
      </c>
      <c r="H95" s="295">
        <f t="shared" si="19"/>
        <v>-1.5520088057237168E-2</v>
      </c>
      <c r="I95" s="294"/>
      <c r="J95" s="294"/>
      <c r="K95" s="294"/>
      <c r="L95" s="293"/>
    </row>
    <row r="96" spans="1:13" x14ac:dyDescent="0.25">
      <c r="A96" s="293"/>
      <c r="B96" s="292">
        <v>42640</v>
      </c>
      <c r="C96" s="293">
        <v>20</v>
      </c>
      <c r="D96" s="294">
        <v>90.85</v>
      </c>
      <c r="E96" s="294">
        <v>90.56</v>
      </c>
      <c r="F96" s="294">
        <f t="shared" si="17"/>
        <v>-5.7999999999998408</v>
      </c>
      <c r="G96" s="294">
        <f t="shared" si="18"/>
        <v>1817</v>
      </c>
      <c r="H96" s="295">
        <f t="shared" si="19"/>
        <v>-3.1920748486515362E-3</v>
      </c>
      <c r="I96" s="294"/>
      <c r="J96" s="294"/>
      <c r="K96" s="294"/>
      <c r="L96" s="293"/>
    </row>
    <row r="97" spans="1:12" x14ac:dyDescent="0.25">
      <c r="A97" s="293"/>
      <c r="B97" s="292">
        <v>42646</v>
      </c>
      <c r="C97" s="293">
        <v>40</v>
      </c>
      <c r="D97" s="294">
        <v>89.204999999999998</v>
      </c>
      <c r="E97" s="294">
        <v>87.09</v>
      </c>
      <c r="F97" s="294">
        <f t="shared" si="17"/>
        <v>-84.599999999999795</v>
      </c>
      <c r="G97" s="294">
        <f t="shared" si="18"/>
        <v>3568.2</v>
      </c>
      <c r="H97" s="295">
        <f t="shared" si="19"/>
        <v>-2.3709433327728211E-2</v>
      </c>
      <c r="I97" s="294"/>
      <c r="J97" s="294"/>
      <c r="K97" s="294"/>
      <c r="L97" s="293"/>
    </row>
    <row r="98" spans="1:12" x14ac:dyDescent="0.25">
      <c r="A98" s="293"/>
      <c r="B98" s="292">
        <v>42651</v>
      </c>
      <c r="C98" s="293">
        <v>40</v>
      </c>
      <c r="D98" s="294">
        <v>89.204999999999998</v>
      </c>
      <c r="E98" s="294">
        <v>86.4</v>
      </c>
      <c r="F98" s="294">
        <f t="shared" si="17"/>
        <v>-112.1999999999997</v>
      </c>
      <c r="G98" s="294">
        <f t="shared" si="18"/>
        <v>3568.2</v>
      </c>
      <c r="H98" s="295">
        <f t="shared" si="19"/>
        <v>-3.1444425760887761E-2</v>
      </c>
      <c r="I98" s="294"/>
      <c r="J98" s="294"/>
      <c r="K98" s="294"/>
      <c r="L98" s="293"/>
    </row>
    <row r="99" spans="1:12" x14ac:dyDescent="0.25">
      <c r="A99" s="293"/>
      <c r="B99" s="292">
        <v>42674</v>
      </c>
      <c r="C99" s="293">
        <v>40</v>
      </c>
      <c r="D99" s="294">
        <v>89.204999999999998</v>
      </c>
      <c r="E99" s="294">
        <v>84.1</v>
      </c>
      <c r="F99" s="294">
        <f t="shared" si="17"/>
        <v>-204.20000000000016</v>
      </c>
      <c r="G99" s="294">
        <f t="shared" si="18"/>
        <v>3568.2</v>
      </c>
      <c r="H99" s="295">
        <f t="shared" si="19"/>
        <v>-5.7227733871419807E-2</v>
      </c>
      <c r="I99" s="294"/>
      <c r="J99" s="294"/>
      <c r="K99" s="294"/>
      <c r="L99" s="293"/>
    </row>
    <row r="100" spans="1:12" x14ac:dyDescent="0.25">
      <c r="A100" s="293"/>
      <c r="B100" s="292">
        <v>42677</v>
      </c>
      <c r="C100" s="293">
        <v>80</v>
      </c>
      <c r="D100" s="294">
        <v>85.38</v>
      </c>
      <c r="E100" s="294">
        <v>81.569999999999993</v>
      </c>
      <c r="F100" s="294">
        <f t="shared" si="17"/>
        <v>-304.80000000000018</v>
      </c>
      <c r="G100" s="294">
        <f t="shared" si="18"/>
        <v>6830.4</v>
      </c>
      <c r="H100" s="295">
        <f t="shared" si="19"/>
        <v>-4.4624033731553089E-2</v>
      </c>
      <c r="I100" s="294" t="s">
        <v>184</v>
      </c>
      <c r="J100" s="294"/>
      <c r="K100" s="294"/>
      <c r="L100" s="293"/>
    </row>
    <row r="101" spans="1:12" x14ac:dyDescent="0.25">
      <c r="A101" s="293"/>
      <c r="B101" s="292">
        <v>42702</v>
      </c>
      <c r="C101" s="293">
        <v>80</v>
      </c>
      <c r="D101" s="294">
        <v>85.38</v>
      </c>
      <c r="E101" s="294">
        <v>74.06</v>
      </c>
      <c r="F101" s="294">
        <f t="shared" si="17"/>
        <v>-905.59999999999945</v>
      </c>
      <c r="G101" s="294">
        <f t="shared" si="18"/>
        <v>6830.4</v>
      </c>
      <c r="H101" s="295">
        <f t="shared" si="19"/>
        <v>-0.13258374326540165</v>
      </c>
      <c r="I101" s="294"/>
      <c r="J101" s="294"/>
      <c r="K101" s="294"/>
      <c r="L101" s="293"/>
    </row>
    <row r="102" spans="1:12" x14ac:dyDescent="0.25">
      <c r="A102" s="293"/>
      <c r="B102" s="292">
        <v>42704</v>
      </c>
      <c r="C102" s="293">
        <v>80</v>
      </c>
      <c r="D102" s="294">
        <v>85.38</v>
      </c>
      <c r="E102" s="294">
        <v>76.89</v>
      </c>
      <c r="F102" s="294">
        <f t="shared" si="17"/>
        <v>-679.19999999999959</v>
      </c>
      <c r="G102" s="294">
        <f t="shared" si="18"/>
        <v>6830.4</v>
      </c>
      <c r="H102" s="295">
        <f t="shared" si="19"/>
        <v>-9.9437807449051244E-2</v>
      </c>
      <c r="I102" s="294"/>
      <c r="J102" s="294"/>
      <c r="K102" s="294"/>
      <c r="L102" s="293"/>
    </row>
    <row r="103" spans="1:12" x14ac:dyDescent="0.25">
      <c r="A103" s="293"/>
      <c r="B103" s="292">
        <v>42729</v>
      </c>
      <c r="C103" s="293">
        <v>80</v>
      </c>
      <c r="D103" s="294">
        <v>85.38</v>
      </c>
      <c r="E103" s="294">
        <v>79.14</v>
      </c>
      <c r="F103" s="294">
        <f t="shared" si="17"/>
        <v>-499.19999999999959</v>
      </c>
      <c r="G103" s="294">
        <f t="shared" si="18"/>
        <v>6830.4</v>
      </c>
      <c r="H103" s="295">
        <f t="shared" si="19"/>
        <v>-7.3085031623330937E-2</v>
      </c>
      <c r="I103" s="294"/>
      <c r="J103" s="294"/>
      <c r="K103" s="294"/>
      <c r="L103" s="293"/>
    </row>
    <row r="104" spans="1:12" x14ac:dyDescent="0.25">
      <c r="A104" s="293"/>
      <c r="B104" s="292">
        <v>42745</v>
      </c>
      <c r="C104" s="293">
        <v>80</v>
      </c>
      <c r="D104" s="294">
        <v>85.38</v>
      </c>
      <c r="E104" s="294">
        <v>82.67</v>
      </c>
      <c r="F104" s="294">
        <f t="shared" si="17"/>
        <v>-216.7999999999995</v>
      </c>
      <c r="G104" s="294">
        <f t="shared" si="18"/>
        <v>6830.4</v>
      </c>
      <c r="H104" s="295">
        <f t="shared" si="19"/>
        <v>-3.1740454438978612E-2</v>
      </c>
      <c r="I104" s="294"/>
      <c r="J104" s="294"/>
      <c r="K104" s="294"/>
      <c r="L104" s="293"/>
    </row>
    <row r="105" spans="1:12" x14ac:dyDescent="0.25">
      <c r="A105" s="293"/>
      <c r="B105" s="292">
        <v>42756</v>
      </c>
      <c r="C105" s="293">
        <v>80</v>
      </c>
      <c r="D105" s="294">
        <v>85.38</v>
      </c>
      <c r="E105" s="294">
        <v>81.56</v>
      </c>
      <c r="F105" s="294">
        <f t="shared" si="17"/>
        <v>-305.59999999999945</v>
      </c>
      <c r="G105" s="294">
        <f t="shared" si="18"/>
        <v>6830.4</v>
      </c>
      <c r="H105" s="295">
        <f t="shared" si="19"/>
        <v>-4.4741157179667292E-2</v>
      </c>
      <c r="I105" s="294"/>
      <c r="J105" s="294"/>
      <c r="K105" s="294"/>
      <c r="L105" s="293"/>
    </row>
    <row r="106" spans="1:12" x14ac:dyDescent="0.25">
      <c r="A106" s="293"/>
      <c r="B106" s="292">
        <v>42760</v>
      </c>
      <c r="C106" s="293">
        <v>100</v>
      </c>
      <c r="D106" s="294">
        <v>84.36</v>
      </c>
      <c r="E106" s="294">
        <v>79.489999999999995</v>
      </c>
      <c r="F106" s="294">
        <f t="shared" si="17"/>
        <v>-487.00000000000045</v>
      </c>
      <c r="G106" s="294">
        <f t="shared" si="18"/>
        <v>8436</v>
      </c>
      <c r="H106" s="295">
        <f t="shared" si="19"/>
        <v>-5.7728781412991995E-2</v>
      </c>
      <c r="I106" s="294"/>
      <c r="J106" s="294"/>
      <c r="K106" s="294"/>
      <c r="L106" s="293"/>
    </row>
    <row r="107" spans="1:12" x14ac:dyDescent="0.25">
      <c r="A107" s="293"/>
      <c r="B107" s="292">
        <v>42762</v>
      </c>
      <c r="C107" s="293">
        <v>180</v>
      </c>
      <c r="D107" s="294">
        <v>81.169280000000001</v>
      </c>
      <c r="E107" s="294">
        <v>77.75</v>
      </c>
      <c r="F107" s="294">
        <f t="shared" si="17"/>
        <v>-615.47040000000015</v>
      </c>
      <c r="G107" s="294">
        <f t="shared" si="18"/>
        <v>14610.4704</v>
      </c>
      <c r="H107" s="295">
        <f t="shared" si="19"/>
        <v>-4.2125296663959574E-2</v>
      </c>
      <c r="I107" s="294"/>
      <c r="J107" s="294"/>
      <c r="K107" s="294"/>
      <c r="L107" s="293"/>
    </row>
    <row r="108" spans="1:12" x14ac:dyDescent="0.25">
      <c r="A108" s="293" t="s">
        <v>360</v>
      </c>
      <c r="B108" s="292">
        <v>42762</v>
      </c>
      <c r="C108" s="293">
        <v>140</v>
      </c>
      <c r="D108" s="294">
        <v>82.137640000000005</v>
      </c>
      <c r="E108" s="294">
        <v>77.75</v>
      </c>
      <c r="F108" s="294">
        <f t="shared" si="17"/>
        <v>-614.26960000000065</v>
      </c>
      <c r="G108" s="294">
        <f t="shared" si="18"/>
        <v>11499.269600000001</v>
      </c>
      <c r="H108" s="295">
        <f t="shared" si="19"/>
        <v>-5.3418140574771865E-2</v>
      </c>
      <c r="I108" s="294"/>
      <c r="J108" s="294"/>
      <c r="K108" s="294"/>
      <c r="L108" s="293"/>
    </row>
    <row r="109" spans="1:12" x14ac:dyDescent="0.25">
      <c r="A109" s="293" t="s">
        <v>375</v>
      </c>
      <c r="B109" s="292">
        <v>42768</v>
      </c>
      <c r="C109" s="293">
        <v>180</v>
      </c>
      <c r="D109" s="294">
        <v>80.347059999999999</v>
      </c>
      <c r="E109" s="294">
        <v>74.8</v>
      </c>
      <c r="F109" s="294">
        <f t="shared" si="17"/>
        <v>-998.47080000000028</v>
      </c>
      <c r="G109" s="294">
        <f t="shared" si="18"/>
        <v>14462.470799999999</v>
      </c>
      <c r="H109" s="295">
        <f t="shared" si="19"/>
        <v>-6.903874267459198E-2</v>
      </c>
      <c r="I109" s="294" t="s">
        <v>184</v>
      </c>
      <c r="J109" s="294"/>
      <c r="K109" s="294"/>
      <c r="L109" s="293"/>
    </row>
    <row r="110" spans="1:12" x14ac:dyDescent="0.25">
      <c r="A110" s="293" t="s">
        <v>375</v>
      </c>
      <c r="B110" s="292">
        <v>42778</v>
      </c>
      <c r="C110" s="293">
        <v>180</v>
      </c>
      <c r="D110" s="294">
        <v>80.347059999999999</v>
      </c>
      <c r="E110" s="294">
        <v>78.53</v>
      </c>
      <c r="F110" s="294">
        <f t="shared" si="17"/>
        <v>-327.07079999999962</v>
      </c>
      <c r="G110" s="294">
        <f t="shared" si="18"/>
        <v>14462.470799999999</v>
      </c>
      <c r="H110" s="295">
        <f t="shared" si="19"/>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17"/>
        <v>-105.65999999999804</v>
      </c>
      <c r="G111" s="294">
        <f t="shared" si="18"/>
        <v>14462.46</v>
      </c>
      <c r="H111" s="295">
        <f t="shared" si="19"/>
        <v>-7.3058110445939376E-3</v>
      </c>
      <c r="I111" s="294"/>
      <c r="J111" s="294"/>
      <c r="K111" s="294"/>
      <c r="L111" s="293"/>
    </row>
    <row r="112" spans="1:12" x14ac:dyDescent="0.25">
      <c r="A112" s="293" t="s">
        <v>431</v>
      </c>
      <c r="B112" s="292">
        <v>42788</v>
      </c>
      <c r="C112" s="293">
        <v>140</v>
      </c>
      <c r="D112" s="294">
        <v>80.338139999999996</v>
      </c>
      <c r="E112" s="294">
        <v>80.16</v>
      </c>
      <c r="F112" s="294">
        <f t="shared" si="17"/>
        <v>-24.939599999999871</v>
      </c>
      <c r="G112" s="294">
        <f t="shared" si="18"/>
        <v>11247.339599999999</v>
      </c>
      <c r="H112" s="295">
        <f t="shared" si="19"/>
        <v>-2.2173776988115368E-3</v>
      </c>
      <c r="I112" s="294"/>
      <c r="J112" s="294"/>
      <c r="K112" s="294"/>
      <c r="L112" s="293"/>
    </row>
    <row r="113" spans="1:12" x14ac:dyDescent="0.25">
      <c r="A113" s="293" t="s">
        <v>431</v>
      </c>
      <c r="B113" s="292">
        <v>42790</v>
      </c>
      <c r="C113" s="293">
        <v>140</v>
      </c>
      <c r="D113" s="294">
        <v>80.338139999999996</v>
      </c>
      <c r="E113" s="294">
        <v>81.48</v>
      </c>
      <c r="F113" s="294">
        <f t="shared" si="17"/>
        <v>159.86040000000116</v>
      </c>
      <c r="G113" s="294">
        <f t="shared" si="18"/>
        <v>11247.339599999999</v>
      </c>
      <c r="H113" s="295">
        <f t="shared" si="19"/>
        <v>1.4213174464830881E-2</v>
      </c>
      <c r="I113" s="294"/>
      <c r="J113" s="294"/>
      <c r="K113" s="294"/>
      <c r="L113" s="293"/>
    </row>
    <row r="114" spans="1:12" x14ac:dyDescent="0.25">
      <c r="A114" s="293" t="s">
        <v>459</v>
      </c>
      <c r="B114" s="292">
        <v>42796</v>
      </c>
      <c r="C114" s="293">
        <v>60</v>
      </c>
      <c r="D114" s="294">
        <v>79.191299999999998</v>
      </c>
      <c r="E114" s="294">
        <v>81.349999999999994</v>
      </c>
      <c r="F114" s="294">
        <f t="shared" si="17"/>
        <v>129.52199999999976</v>
      </c>
      <c r="G114" s="294">
        <f t="shared" si="18"/>
        <v>4751.4780000000001</v>
      </c>
      <c r="H114" s="295">
        <f t="shared" si="19"/>
        <v>2.7259307524942718E-2</v>
      </c>
      <c r="I114" s="294"/>
      <c r="J114" s="294"/>
      <c r="K114" s="294"/>
      <c r="L114" s="293"/>
    </row>
    <row r="115" spans="1:12" x14ac:dyDescent="0.25">
      <c r="A115" s="293">
        <v>60</v>
      </c>
      <c r="B115" s="292">
        <v>42809</v>
      </c>
      <c r="C115" s="293">
        <v>60</v>
      </c>
      <c r="D115" s="294">
        <v>79.191299999999998</v>
      </c>
      <c r="E115" s="294">
        <v>79.73</v>
      </c>
      <c r="F115" s="294">
        <f t="shared" si="17"/>
        <v>32.322000000000344</v>
      </c>
      <c r="G115" s="294">
        <f t="shared" si="18"/>
        <v>4751.4780000000001</v>
      </c>
      <c r="H115" s="295">
        <f t="shared" si="19"/>
        <v>6.8025149227251697E-3</v>
      </c>
      <c r="I115" s="294"/>
      <c r="J115" s="294"/>
      <c r="K115" s="294"/>
      <c r="L115" s="293"/>
    </row>
    <row r="116" spans="1:12" x14ac:dyDescent="0.25">
      <c r="A116" s="293">
        <v>60</v>
      </c>
      <c r="B116" s="292">
        <v>42818</v>
      </c>
      <c r="C116" s="293">
        <v>60</v>
      </c>
      <c r="D116" s="294">
        <v>79.191299999999998</v>
      </c>
      <c r="E116" s="294">
        <v>78.489999999999995</v>
      </c>
      <c r="F116" s="294">
        <f t="shared" si="17"/>
        <v>-42.078000000000202</v>
      </c>
      <c r="G116" s="294">
        <f t="shared" si="18"/>
        <v>4751.4780000000001</v>
      </c>
      <c r="H116" s="295">
        <f t="shared" si="19"/>
        <v>-8.8557707727995802E-3</v>
      </c>
      <c r="I116" s="294"/>
      <c r="J116" s="294"/>
      <c r="K116" s="294"/>
      <c r="L116" s="293"/>
    </row>
    <row r="117" spans="1:12" x14ac:dyDescent="0.25">
      <c r="A117" s="293">
        <v>60</v>
      </c>
      <c r="B117" s="292">
        <v>42841</v>
      </c>
      <c r="C117" s="293">
        <v>60</v>
      </c>
      <c r="D117" s="294">
        <v>79.19</v>
      </c>
      <c r="E117" s="294">
        <v>77.959999999999994</v>
      </c>
      <c r="F117" s="294">
        <f t="shared" si="17"/>
        <v>-73.800000000000239</v>
      </c>
      <c r="G117" s="294">
        <f t="shared" si="18"/>
        <v>4751.3999999999996</v>
      </c>
      <c r="H117" s="295">
        <f t="shared" si="19"/>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6">
      <colorScale>
        <cfvo type="min"/>
        <cfvo type="percentile" val="50"/>
        <cfvo type="max"/>
        <color rgb="FFF8696B"/>
        <color rgb="FFFFEB84"/>
        <color rgb="FF63BE7B"/>
      </colorScale>
    </cfRule>
  </conditionalFormatting>
  <conditionalFormatting sqref="P21:P41">
    <cfRule type="colorScale" priority="55">
      <colorScale>
        <cfvo type="min"/>
        <cfvo type="percentile" val="50"/>
        <cfvo type="max"/>
        <color rgb="FFF8696B"/>
        <color rgb="FFFFEB84"/>
        <color rgb="FF63BE7B"/>
      </colorScale>
    </cfRule>
  </conditionalFormatting>
  <conditionalFormatting sqref="F25:F53 H25:H54 F65:F68 H65:H68 H58 F58">
    <cfRule type="expression" dxfId="3406" priority="51">
      <formula>F25&gt;0</formula>
    </cfRule>
    <cfRule type="expression" dxfId="3405" priority="52">
      <formula>F25&lt;0</formula>
    </cfRule>
  </conditionalFormatting>
  <conditionalFormatting sqref="Q7">
    <cfRule type="expression" dxfId="3404" priority="49">
      <formula>Q7&gt;0</formula>
    </cfRule>
    <cfRule type="expression" dxfId="3403" priority="50">
      <formula>Q7&lt;0</formula>
    </cfRule>
  </conditionalFormatting>
  <conditionalFormatting sqref="Q8">
    <cfRule type="expression" dxfId="3402" priority="47">
      <formula>Q8&gt;0</formula>
    </cfRule>
    <cfRule type="expression" dxfId="3401" priority="48">
      <formula>Q8&lt;0</formula>
    </cfRule>
  </conditionalFormatting>
  <conditionalFormatting sqref="M68">
    <cfRule type="expression" dxfId="3400" priority="41">
      <formula>M68&gt;0</formula>
    </cfRule>
    <cfRule type="expression" dxfId="3399" priority="42">
      <formula>M68&lt;0</formula>
    </cfRule>
  </conditionalFormatting>
  <conditionalFormatting sqref="F94:F125">
    <cfRule type="expression" dxfId="3398" priority="39">
      <formula>F94&gt;0</formula>
    </cfRule>
    <cfRule type="expression" dxfId="3397" priority="40">
      <formula>F94&lt;0</formula>
    </cfRule>
  </conditionalFormatting>
  <conditionalFormatting sqref="H94:H125">
    <cfRule type="expression" dxfId="3396" priority="37">
      <formula>H94&gt;0</formula>
    </cfRule>
    <cfRule type="expression" dxfId="3395" priority="38">
      <formula>H94&lt;0</formula>
    </cfRule>
  </conditionalFormatting>
  <conditionalFormatting sqref="J28:J30 K25:K30 J31:K38">
    <cfRule type="expression" dxfId="3394" priority="31">
      <formula>J25&gt;0</formula>
    </cfRule>
    <cfRule type="expression" dxfId="3393" priority="32">
      <formula>J25&lt;0</formula>
    </cfRule>
  </conditionalFormatting>
  <conditionalFormatting sqref="K39:K42">
    <cfRule type="expression" dxfId="3392" priority="29">
      <formula>K39&gt;0</formula>
    </cfRule>
    <cfRule type="expression" dxfId="3391" priority="30">
      <formula>K39&lt;0</formula>
    </cfRule>
  </conditionalFormatting>
  <conditionalFormatting sqref="K43">
    <cfRule type="expression" dxfId="3390" priority="27">
      <formula>K43&gt;0</formula>
    </cfRule>
    <cfRule type="expression" dxfId="3389" priority="28">
      <formula>K43&lt;0</formula>
    </cfRule>
  </conditionalFormatting>
  <conditionalFormatting sqref="K44">
    <cfRule type="expression" dxfId="3388" priority="25">
      <formula>K44&gt;0</formula>
    </cfRule>
    <cfRule type="expression" dxfId="3387" priority="26">
      <formula>K44&lt;0</formula>
    </cfRule>
  </conditionalFormatting>
  <conditionalFormatting sqref="K45">
    <cfRule type="expression" dxfId="3386" priority="23">
      <formula>K45&gt;0</formula>
    </cfRule>
    <cfRule type="expression" dxfId="3385" priority="24">
      <formula>K45&lt;0</formula>
    </cfRule>
  </conditionalFormatting>
  <conditionalFormatting sqref="K46:K51">
    <cfRule type="expression" dxfId="3384" priority="11">
      <formula>K46&gt;0</formula>
    </cfRule>
    <cfRule type="expression" dxfId="3383" priority="12">
      <formula>K46&lt;0</formula>
    </cfRule>
  </conditionalFormatting>
  <conditionalFormatting sqref="K52:K59">
    <cfRule type="expression" dxfId="3382" priority="9">
      <formula>K52&gt;0</formula>
    </cfRule>
    <cfRule type="expression" dxfId="3381" priority="10">
      <formula>K52&lt;0</formula>
    </cfRule>
  </conditionalFormatting>
  <conditionalFormatting sqref="H55:H57 F54:F57">
    <cfRule type="expression" dxfId="3380" priority="7">
      <formula>F54&gt;0</formula>
    </cfRule>
    <cfRule type="expression" dxfId="3379" priority="8">
      <formula>F54&lt;0</formula>
    </cfRule>
  </conditionalFormatting>
  <conditionalFormatting sqref="F63:F64 H63:H64">
    <cfRule type="expression" dxfId="3378" priority="5">
      <formula>F63&gt;0</formula>
    </cfRule>
    <cfRule type="expression" dxfId="3377" priority="6">
      <formula>F63&lt;0</formula>
    </cfRule>
  </conditionalFormatting>
  <conditionalFormatting sqref="F61:F62 H61:H62">
    <cfRule type="expression" dxfId="3376" priority="3">
      <formula>F61&gt;0</formula>
    </cfRule>
    <cfRule type="expression" dxfId="3375" priority="4">
      <formula>F61&lt;0</formula>
    </cfRule>
  </conditionalFormatting>
  <conditionalFormatting sqref="F59:F60 H59:H60">
    <cfRule type="expression" dxfId="3374" priority="1">
      <formula>F59&gt;0</formula>
    </cfRule>
    <cfRule type="expression" dxfId="3373" priority="2">
      <formula>F59&lt;0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156</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156</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171.60000000000002</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170.04000000000002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168.48000000000002</v>
      </c>
    </row>
    <row r="20" spans="1:16" x14ac:dyDescent="0.25">
      <c r="O20" s="79">
        <v>1.07</v>
      </c>
      <c r="P20" s="79">
        <f t="shared" si="0"/>
        <v>166.92000000000002</v>
      </c>
    </row>
    <row r="21" spans="1:16" x14ac:dyDescent="0.25">
      <c r="O21" s="79">
        <v>1.06</v>
      </c>
      <c r="P21" s="79">
        <f t="shared" si="0"/>
        <v>165.36</v>
      </c>
    </row>
    <row r="22" spans="1:16" x14ac:dyDescent="0.25">
      <c r="O22" s="79">
        <v>1.05</v>
      </c>
      <c r="P22" s="79">
        <f t="shared" si="0"/>
        <v>163.80000000000001</v>
      </c>
    </row>
    <row r="23" spans="1:16" x14ac:dyDescent="0.25">
      <c r="O23" s="79">
        <v>1.04</v>
      </c>
      <c r="P23" s="79">
        <f t="shared" si="0"/>
        <v>162.24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160.68</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159.12</v>
      </c>
    </row>
    <row r="26" spans="1:16" x14ac:dyDescent="0.25">
      <c r="B26" s="162">
        <v>43427</v>
      </c>
      <c r="C26" s="10">
        <v>0</v>
      </c>
      <c r="D26" s="39">
        <v>219</v>
      </c>
      <c r="E26" s="39">
        <v>225.6</v>
      </c>
      <c r="F26" s="39"/>
      <c r="G26" s="39"/>
      <c r="H26" s="177"/>
      <c r="I26" s="39"/>
      <c r="J26" s="39">
        <v>164.93</v>
      </c>
      <c r="K26" s="39"/>
      <c r="L26" s="39"/>
      <c r="O26" s="79">
        <v>1.01</v>
      </c>
      <c r="P26" s="79">
        <f t="shared" si="0"/>
        <v>157.56</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156</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154.44</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152.88</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151.32</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149.76</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148.19999999999999</v>
      </c>
    </row>
    <row r="33" spans="2:17" x14ac:dyDescent="0.25">
      <c r="B33" s="162"/>
      <c r="C33" s="10"/>
      <c r="D33" s="39"/>
      <c r="E33" s="39"/>
      <c r="F33" s="39"/>
      <c r="G33" s="39"/>
      <c r="H33" s="177"/>
      <c r="I33" s="39"/>
      <c r="J33" s="39"/>
      <c r="K33" s="39"/>
      <c r="L33" s="39"/>
      <c r="O33" s="79">
        <v>0.94</v>
      </c>
      <c r="P33" s="79">
        <f t="shared" si="0"/>
        <v>146.63999999999999</v>
      </c>
    </row>
    <row r="34" spans="2:17" x14ac:dyDescent="0.25">
      <c r="B34" s="162"/>
      <c r="C34" s="10"/>
      <c r="D34" s="39"/>
      <c r="E34" s="39"/>
      <c r="F34" s="39"/>
      <c r="G34" s="39"/>
      <c r="H34" s="177"/>
      <c r="I34" s="39"/>
      <c r="J34" s="39"/>
      <c r="K34" s="39"/>
      <c r="L34" s="39"/>
      <c r="O34" s="79">
        <v>0.93</v>
      </c>
      <c r="P34" s="79">
        <f t="shared" si="0"/>
        <v>145.08000000000001</v>
      </c>
    </row>
    <row r="35" spans="2:17" x14ac:dyDescent="0.25">
      <c r="B35" s="162"/>
      <c r="C35" s="10"/>
      <c r="D35" s="39"/>
      <c r="E35" s="39"/>
      <c r="F35" s="39"/>
      <c r="G35" s="39"/>
      <c r="H35" s="177"/>
      <c r="I35" s="39"/>
      <c r="J35" s="39"/>
      <c r="K35" s="39"/>
      <c r="L35" s="39"/>
      <c r="O35" s="79">
        <v>0.92</v>
      </c>
      <c r="P35" s="79">
        <f t="shared" si="0"/>
        <v>143.52000000000001</v>
      </c>
    </row>
    <row r="36" spans="2:17" x14ac:dyDescent="0.25">
      <c r="B36" s="162"/>
      <c r="C36" s="10"/>
      <c r="D36" s="39"/>
      <c r="E36" s="39"/>
      <c r="F36" s="39"/>
      <c r="G36" s="39"/>
      <c r="H36" s="177"/>
      <c r="I36" s="39"/>
      <c r="J36" s="39"/>
      <c r="K36" s="39"/>
      <c r="L36" s="39"/>
      <c r="O36" s="79">
        <v>0.91</v>
      </c>
      <c r="P36" s="79">
        <f t="shared" si="0"/>
        <v>141.96</v>
      </c>
    </row>
    <row r="37" spans="2:17" x14ac:dyDescent="0.25">
      <c r="B37" s="162"/>
      <c r="C37" s="10"/>
      <c r="D37" s="39"/>
      <c r="E37" s="39"/>
      <c r="F37" s="39"/>
      <c r="G37" s="39"/>
      <c r="H37" s="177"/>
      <c r="I37" s="39"/>
      <c r="J37" s="39"/>
      <c r="K37" s="39"/>
      <c r="L37" s="39"/>
      <c r="O37" s="79">
        <v>0.9</v>
      </c>
      <c r="P37" s="79">
        <f t="shared" si="0"/>
        <v>140.4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2" priority="39">
      <formula>F47&gt;0</formula>
    </cfRule>
    <cfRule type="expression" dxfId="3371" priority="40">
      <formula>F47&lt;0</formula>
    </cfRule>
  </conditionalFormatting>
  <conditionalFormatting sqref="Q7">
    <cfRule type="expression" dxfId="3370" priority="37">
      <formula>Q7&gt;0</formula>
    </cfRule>
    <cfRule type="expression" dxfId="3369" priority="38">
      <formula>Q7&lt;0</formula>
    </cfRule>
  </conditionalFormatting>
  <conditionalFormatting sqref="Q8">
    <cfRule type="expression" dxfId="3368" priority="35">
      <formula>Q8&gt;0</formula>
    </cfRule>
    <cfRule type="expression" dxfId="3367" priority="36">
      <formula>Q8&lt;0</formula>
    </cfRule>
  </conditionalFormatting>
  <conditionalFormatting sqref="F30:F46">
    <cfRule type="expression" dxfId="3366" priority="33">
      <formula>F30&gt;0</formula>
    </cfRule>
    <cfRule type="expression" dxfId="3365" priority="34">
      <formula>F30&lt;0</formula>
    </cfRule>
  </conditionalFormatting>
  <conditionalFormatting sqref="H30:H46">
    <cfRule type="expression" dxfId="3364" priority="31">
      <formula>H30&gt;0</formula>
    </cfRule>
    <cfRule type="expression" dxfId="3363" priority="32">
      <formula>H30&lt;0</formula>
    </cfRule>
  </conditionalFormatting>
  <conditionalFormatting sqref="Q10">
    <cfRule type="expression" dxfId="3362" priority="29">
      <formula>Q10&gt;0</formula>
    </cfRule>
    <cfRule type="expression" dxfId="3361" priority="30">
      <formula>Q10&lt;0</formula>
    </cfRule>
  </conditionalFormatting>
  <conditionalFormatting sqref="J25:J38">
    <cfRule type="expression" dxfId="3360" priority="27">
      <formula>J25&gt;0</formula>
    </cfRule>
    <cfRule type="expression" dxfId="3359" priority="28">
      <formula>J25&lt;0</formula>
    </cfRule>
  </conditionalFormatting>
  <conditionalFormatting sqref="K25:K38">
    <cfRule type="expression" dxfId="3358" priority="25">
      <formula>K25&gt;0</formula>
    </cfRule>
    <cfRule type="expression" dxfId="3357" priority="26">
      <formula>K25&lt;0</formula>
    </cfRule>
  </conditionalFormatting>
  <conditionalFormatting sqref="L25 L38">
    <cfRule type="expression" dxfId="3356" priority="23">
      <formula>L25&gt;0</formula>
    </cfRule>
    <cfRule type="expression" dxfId="3355" priority="24">
      <formula>L25&lt;0</formula>
    </cfRule>
  </conditionalFormatting>
  <conditionalFormatting sqref="F89:F110">
    <cfRule type="expression" dxfId="3354" priority="21">
      <formula>F89&gt;0</formula>
    </cfRule>
    <cfRule type="expression" dxfId="3353" priority="22">
      <formula>F89&lt;0</formula>
    </cfRule>
  </conditionalFormatting>
  <conditionalFormatting sqref="H89:H110">
    <cfRule type="expression" dxfId="3352" priority="19">
      <formula>H89&gt;0</formula>
    </cfRule>
    <cfRule type="expression" dxfId="3351" priority="20">
      <formula>H89&lt;0</formula>
    </cfRule>
  </conditionalFormatting>
  <conditionalFormatting sqref="J89:J102">
    <cfRule type="expression" dxfId="3350" priority="17">
      <formula>J89&gt;0</formula>
    </cfRule>
    <cfRule type="expression" dxfId="3349" priority="18">
      <formula>J89&lt;0</formula>
    </cfRule>
  </conditionalFormatting>
  <conditionalFormatting sqref="K89:K102">
    <cfRule type="expression" dxfId="3348" priority="15">
      <formula>K89&gt;0</formula>
    </cfRule>
    <cfRule type="expression" dxfId="3347" priority="16">
      <formula>K89&lt;0</formula>
    </cfRule>
  </conditionalFormatting>
  <conditionalFormatting sqref="L89:L102">
    <cfRule type="expression" dxfId="3346" priority="13">
      <formula>L89&gt;0</formula>
    </cfRule>
    <cfRule type="expression" dxfId="3345" priority="14">
      <formula>L89&lt;0</formula>
    </cfRule>
  </conditionalFormatting>
  <conditionalFormatting sqref="F25">
    <cfRule type="expression" dxfId="3344" priority="11">
      <formula>F25&gt;0</formula>
    </cfRule>
    <cfRule type="expression" dxfId="3343" priority="12">
      <formula>F25&lt;0</formula>
    </cfRule>
  </conditionalFormatting>
  <conditionalFormatting sqref="H25:H26">
    <cfRule type="expression" dxfId="3342" priority="9">
      <formula>H25&gt;0</formula>
    </cfRule>
    <cfRule type="expression" dxfId="3341" priority="10">
      <formula>H25&lt;0</formula>
    </cfRule>
  </conditionalFormatting>
  <conditionalFormatting sqref="F26">
    <cfRule type="expression" dxfId="3340" priority="7">
      <formula>F26&gt;0</formula>
    </cfRule>
    <cfRule type="expression" dxfId="3339" priority="8">
      <formula>F26&lt;0</formula>
    </cfRule>
  </conditionalFormatting>
  <conditionalFormatting sqref="F27:F29">
    <cfRule type="expression" dxfId="3338" priority="3">
      <formula>F27&gt;0</formula>
    </cfRule>
    <cfRule type="expression" dxfId="3337" priority="4">
      <formula>F27&lt;0</formula>
    </cfRule>
  </conditionalFormatting>
  <conditionalFormatting sqref="H27:H29">
    <cfRule type="expression" dxfId="3336" priority="1">
      <formula>H27&gt;0</formula>
    </cfRule>
    <cfRule type="expression" dxfId="3335"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28.88</v>
      </c>
      <c r="T3" s="1"/>
      <c r="U3" s="22"/>
    </row>
    <row r="4" spans="1:21" x14ac:dyDescent="0.25">
      <c r="B4" s="70"/>
      <c r="C4" s="4"/>
      <c r="D4" s="3"/>
      <c r="E4" s="3"/>
      <c r="F4" s="3"/>
      <c r="G4" s="70"/>
      <c r="H4" s="159"/>
      <c r="I4" s="3"/>
      <c r="J4" s="3"/>
      <c r="K4" s="3"/>
      <c r="L4" s="4"/>
      <c r="M4" s="4"/>
      <c r="O4" s="11" t="s">
        <v>66</v>
      </c>
      <c r="Q4" s="53">
        <v>28.88</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31.768000000000001</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31.479200000000002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31.1904</v>
      </c>
    </row>
    <row r="20" spans="1:16" x14ac:dyDescent="0.25">
      <c r="O20" s="79">
        <v>1.07</v>
      </c>
      <c r="P20" s="79">
        <f t="shared" si="0"/>
        <v>30.901600000000002</v>
      </c>
    </row>
    <row r="21" spans="1:16" x14ac:dyDescent="0.25">
      <c r="O21" s="79">
        <v>1.06</v>
      </c>
      <c r="P21" s="79">
        <f t="shared" si="0"/>
        <v>30.6128</v>
      </c>
    </row>
    <row r="22" spans="1:16" x14ac:dyDescent="0.25">
      <c r="O22" s="79">
        <v>1.05</v>
      </c>
      <c r="P22" s="79">
        <f t="shared" si="0"/>
        <v>30.324000000000002</v>
      </c>
    </row>
    <row r="23" spans="1:16" x14ac:dyDescent="0.25">
      <c r="O23" s="79">
        <v>1.04</v>
      </c>
      <c r="P23" s="79">
        <f t="shared" si="0"/>
        <v>30.0352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29.746400000000001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29.457599999999999</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29.168800000000001</v>
      </c>
    </row>
    <row r="27" spans="1:16" x14ac:dyDescent="0.25">
      <c r="B27" s="162"/>
      <c r="C27" s="10"/>
      <c r="D27" s="39"/>
      <c r="E27" s="39"/>
      <c r="F27" s="39"/>
      <c r="G27" s="39"/>
      <c r="H27" s="177"/>
      <c r="I27" s="39"/>
      <c r="J27" s="39"/>
      <c r="K27" s="39"/>
      <c r="L27" s="39"/>
      <c r="O27" s="79">
        <v>1</v>
      </c>
      <c r="P27" s="79">
        <f t="shared" si="0"/>
        <v>28.88</v>
      </c>
    </row>
    <row r="28" spans="1:16" x14ac:dyDescent="0.25">
      <c r="B28" s="162"/>
      <c r="C28" s="10"/>
      <c r="D28" s="39"/>
      <c r="E28" s="39"/>
      <c r="F28" s="39"/>
      <c r="G28" s="39"/>
      <c r="H28" s="177"/>
      <c r="I28" s="39"/>
      <c r="J28" s="39"/>
      <c r="K28" s="39"/>
      <c r="L28" s="39"/>
      <c r="O28" s="79">
        <v>0.99</v>
      </c>
      <c r="P28" s="79">
        <f t="shared" si="0"/>
        <v>28.591199999999997</v>
      </c>
    </row>
    <row r="29" spans="1:16" x14ac:dyDescent="0.25">
      <c r="B29" s="162"/>
      <c r="C29" s="10"/>
      <c r="D29" s="39"/>
      <c r="E29" s="39"/>
      <c r="F29" s="39"/>
      <c r="G29" s="39"/>
      <c r="H29" s="177"/>
      <c r="I29" s="39"/>
      <c r="J29" s="39"/>
      <c r="K29" s="39"/>
      <c r="L29" s="39"/>
      <c r="O29" s="79">
        <v>0.98</v>
      </c>
      <c r="P29" s="79">
        <f t="shared" si="0"/>
        <v>28.302399999999999</v>
      </c>
    </row>
    <row r="30" spans="1:16" x14ac:dyDescent="0.25">
      <c r="B30" s="162"/>
      <c r="C30" s="10"/>
      <c r="D30" s="39"/>
      <c r="E30" s="39"/>
      <c r="F30" s="39"/>
      <c r="G30" s="39"/>
      <c r="H30" s="177"/>
      <c r="I30" s="39"/>
      <c r="J30" s="39"/>
      <c r="K30" s="39"/>
      <c r="L30" s="39"/>
      <c r="O30" s="79">
        <v>0.97</v>
      </c>
      <c r="P30" s="79">
        <f t="shared" si="0"/>
        <v>28.013599999999997</v>
      </c>
    </row>
    <row r="31" spans="1:16" x14ac:dyDescent="0.25">
      <c r="B31" s="162"/>
      <c r="C31" s="10"/>
      <c r="D31" s="39"/>
      <c r="E31" s="39"/>
      <c r="F31" s="39"/>
      <c r="G31" s="39"/>
      <c r="H31" s="177"/>
      <c r="I31" s="39"/>
      <c r="J31" s="39"/>
      <c r="K31" s="39"/>
      <c r="L31" s="39"/>
      <c r="O31" s="79">
        <v>0.96</v>
      </c>
      <c r="P31" s="79">
        <f t="shared" si="0"/>
        <v>27.724799999999998</v>
      </c>
    </row>
    <row r="32" spans="1:16" x14ac:dyDescent="0.25">
      <c r="B32" s="162"/>
      <c r="C32" s="10"/>
      <c r="D32" s="39"/>
      <c r="E32" s="39"/>
      <c r="F32" s="39"/>
      <c r="G32" s="39"/>
      <c r="H32" s="177"/>
      <c r="I32" s="39"/>
      <c r="J32" s="39"/>
      <c r="K32" s="39"/>
      <c r="L32" s="39"/>
      <c r="O32" s="79">
        <v>0.95</v>
      </c>
      <c r="P32" s="79">
        <f t="shared" si="0"/>
        <v>27.435999999999996</v>
      </c>
    </row>
    <row r="33" spans="2:17" x14ac:dyDescent="0.25">
      <c r="B33" s="162"/>
      <c r="C33" s="10"/>
      <c r="D33" s="39"/>
      <c r="E33" s="39"/>
      <c r="F33" s="39"/>
      <c r="G33" s="39"/>
      <c r="H33" s="177"/>
      <c r="I33" s="39"/>
      <c r="J33" s="39"/>
      <c r="K33" s="39"/>
      <c r="L33" s="39"/>
      <c r="O33" s="79">
        <v>0.94</v>
      </c>
      <c r="P33" s="79">
        <f t="shared" si="0"/>
        <v>27.147199999999998</v>
      </c>
    </row>
    <row r="34" spans="2:17" x14ac:dyDescent="0.25">
      <c r="B34" s="162"/>
      <c r="C34" s="10"/>
      <c r="D34" s="39"/>
      <c r="E34" s="39"/>
      <c r="F34" s="39"/>
      <c r="G34" s="39"/>
      <c r="H34" s="177"/>
      <c r="I34" s="39"/>
      <c r="J34" s="39"/>
      <c r="K34" s="39"/>
      <c r="L34" s="39"/>
      <c r="O34" s="79">
        <v>0.93</v>
      </c>
      <c r="P34" s="79">
        <f t="shared" si="0"/>
        <v>26.8584</v>
      </c>
    </row>
    <row r="35" spans="2:17" x14ac:dyDescent="0.25">
      <c r="B35" s="162"/>
      <c r="C35" s="10"/>
      <c r="D35" s="39"/>
      <c r="E35" s="39"/>
      <c r="F35" s="39"/>
      <c r="G35" s="39"/>
      <c r="H35" s="177"/>
      <c r="I35" s="39"/>
      <c r="J35" s="39"/>
      <c r="K35" s="39"/>
      <c r="L35" s="39"/>
      <c r="O35" s="79">
        <v>0.92</v>
      </c>
      <c r="P35" s="79">
        <f t="shared" si="0"/>
        <v>26.569600000000001</v>
      </c>
    </row>
    <row r="36" spans="2:17" x14ac:dyDescent="0.25">
      <c r="B36" s="162"/>
      <c r="C36" s="10"/>
      <c r="D36" s="39"/>
      <c r="E36" s="39"/>
      <c r="F36" s="39"/>
      <c r="G36" s="39"/>
      <c r="H36" s="177"/>
      <c r="I36" s="39"/>
      <c r="J36" s="39"/>
      <c r="K36" s="39"/>
      <c r="L36" s="39"/>
      <c r="O36" s="79">
        <v>0.91</v>
      </c>
      <c r="P36" s="79">
        <f t="shared" si="0"/>
        <v>26.280799999999999</v>
      </c>
    </row>
    <row r="37" spans="2:17" x14ac:dyDescent="0.25">
      <c r="B37" s="162"/>
      <c r="C37" s="10"/>
      <c r="D37" s="39"/>
      <c r="E37" s="39"/>
      <c r="F37" s="39"/>
      <c r="G37" s="39"/>
      <c r="H37" s="177"/>
      <c r="I37" s="39"/>
      <c r="J37" s="39"/>
      <c r="K37" s="39"/>
      <c r="L37" s="39"/>
      <c r="O37" s="79">
        <v>0.9</v>
      </c>
      <c r="P37" s="79">
        <f t="shared" si="0"/>
        <v>25.992000000000001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4" priority="35">
      <formula>F47&gt;0</formula>
    </cfRule>
    <cfRule type="expression" dxfId="3333" priority="36">
      <formula>F47&lt;0</formula>
    </cfRule>
  </conditionalFormatting>
  <conditionalFormatting sqref="Q7">
    <cfRule type="expression" dxfId="3332" priority="33">
      <formula>Q7&gt;0</formula>
    </cfRule>
    <cfRule type="expression" dxfId="3331" priority="34">
      <formula>Q7&lt;0</formula>
    </cfRule>
  </conditionalFormatting>
  <conditionalFormatting sqref="Q8">
    <cfRule type="expression" dxfId="3330" priority="31">
      <formula>Q8&gt;0</formula>
    </cfRule>
    <cfRule type="expression" dxfId="3329" priority="32">
      <formula>Q8&lt;0</formula>
    </cfRule>
  </conditionalFormatting>
  <conditionalFormatting sqref="F30:F46">
    <cfRule type="expression" dxfId="3328" priority="29">
      <formula>F30&gt;0</formula>
    </cfRule>
    <cfRule type="expression" dxfId="3327" priority="30">
      <formula>F30&lt;0</formula>
    </cfRule>
  </conditionalFormatting>
  <conditionalFormatting sqref="H30:H46">
    <cfRule type="expression" dxfId="3326" priority="27">
      <formula>H30&gt;0</formula>
    </cfRule>
    <cfRule type="expression" dxfId="3325" priority="28">
      <formula>H30&lt;0</formula>
    </cfRule>
  </conditionalFormatting>
  <conditionalFormatting sqref="Q10">
    <cfRule type="expression" dxfId="3324" priority="25">
      <formula>Q10&gt;0</formula>
    </cfRule>
    <cfRule type="expression" dxfId="3323" priority="26">
      <formula>Q10&lt;0</formula>
    </cfRule>
  </conditionalFormatting>
  <conditionalFormatting sqref="J25:J38">
    <cfRule type="expression" dxfId="3322" priority="23">
      <formula>J25&gt;0</formula>
    </cfRule>
    <cfRule type="expression" dxfId="3321" priority="24">
      <formula>J25&lt;0</formula>
    </cfRule>
  </conditionalFormatting>
  <conditionalFormatting sqref="K25:K38">
    <cfRule type="expression" dxfId="3320" priority="21">
      <formula>K25&gt;0</formula>
    </cfRule>
    <cfRule type="expression" dxfId="3319" priority="22">
      <formula>K25&lt;0</formula>
    </cfRule>
  </conditionalFormatting>
  <conditionalFormatting sqref="L25 L38">
    <cfRule type="expression" dxfId="3318" priority="19">
      <formula>L25&gt;0</formula>
    </cfRule>
    <cfRule type="expression" dxfId="3317" priority="20">
      <formula>L25&lt;0</formula>
    </cfRule>
  </conditionalFormatting>
  <conditionalFormatting sqref="F89:F110">
    <cfRule type="expression" dxfId="3316" priority="17">
      <formula>F89&gt;0</formula>
    </cfRule>
    <cfRule type="expression" dxfId="3315" priority="18">
      <formula>F89&lt;0</formula>
    </cfRule>
  </conditionalFormatting>
  <conditionalFormatting sqref="H89:H110">
    <cfRule type="expression" dxfId="3314" priority="15">
      <formula>H89&gt;0</formula>
    </cfRule>
    <cfRule type="expression" dxfId="3313" priority="16">
      <formula>H89&lt;0</formula>
    </cfRule>
  </conditionalFormatting>
  <conditionalFormatting sqref="J89:J102">
    <cfRule type="expression" dxfId="3312" priority="13">
      <formula>J89&gt;0</formula>
    </cfRule>
    <cfRule type="expression" dxfId="3311" priority="14">
      <formula>J89&lt;0</formula>
    </cfRule>
  </conditionalFormatting>
  <conditionalFormatting sqref="K89:K102">
    <cfRule type="expression" dxfId="3310" priority="11">
      <formula>K89&gt;0</formula>
    </cfRule>
    <cfRule type="expression" dxfId="3309" priority="12">
      <formula>K89&lt;0</formula>
    </cfRule>
  </conditionalFormatting>
  <conditionalFormatting sqref="L89:L102">
    <cfRule type="expression" dxfId="3308" priority="9">
      <formula>L89&gt;0</formula>
    </cfRule>
    <cfRule type="expression" dxfId="3307" priority="10">
      <formula>L89&lt;0</formula>
    </cfRule>
  </conditionalFormatting>
  <conditionalFormatting sqref="F29 F25:F26">
    <cfRule type="expression" dxfId="3306" priority="7">
      <formula>F25&gt;0</formula>
    </cfRule>
    <cfRule type="expression" dxfId="3305" priority="8">
      <formula>F25&lt;0</formula>
    </cfRule>
  </conditionalFormatting>
  <conditionalFormatting sqref="H29 H25:H27">
    <cfRule type="expression" dxfId="3304" priority="5">
      <formula>H25&gt;0</formula>
    </cfRule>
    <cfRule type="expression" dxfId="3303" priority="6">
      <formula>H25&lt;0</formula>
    </cfRule>
  </conditionalFormatting>
  <conditionalFormatting sqref="F27:F28">
    <cfRule type="expression" dxfId="3302" priority="3">
      <formula>F27&gt;0</formula>
    </cfRule>
    <cfRule type="expression" dxfId="3301" priority="4">
      <formula>F27&lt;0</formula>
    </cfRule>
  </conditionalFormatting>
  <conditionalFormatting sqref="H28">
    <cfRule type="expression" dxfId="3300" priority="1">
      <formula>H28&gt;0</formula>
    </cfRule>
    <cfRule type="expression" dxfId="3299"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31.02</v>
      </c>
      <c r="T3" s="1"/>
    </row>
    <row r="4" spans="1:21" x14ac:dyDescent="0.25">
      <c r="B4" s="70"/>
      <c r="C4" s="4"/>
      <c r="D4" s="3"/>
      <c r="E4" s="3"/>
      <c r="F4" s="3"/>
      <c r="G4" s="70"/>
      <c r="H4" s="159"/>
      <c r="I4" s="3"/>
      <c r="J4" s="3"/>
      <c r="K4" s="3"/>
      <c r="L4" s="4"/>
      <c r="M4" s="4"/>
      <c r="O4" s="11" t="s">
        <v>66</v>
      </c>
      <c r="Q4" s="53">
        <v>31.02</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7.0499999999999989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34.122</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33.811800000000005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33.501600000000003</v>
      </c>
    </row>
    <row r="20" spans="1:16" x14ac:dyDescent="0.25">
      <c r="O20" s="79">
        <v>1.07</v>
      </c>
      <c r="P20" s="79">
        <f t="shared" si="0"/>
        <v>33.191400000000002</v>
      </c>
    </row>
    <row r="21" spans="1:16" x14ac:dyDescent="0.25">
      <c r="O21" s="79">
        <v>1.06</v>
      </c>
      <c r="P21" s="79">
        <f t="shared" si="0"/>
        <v>32.8812</v>
      </c>
    </row>
    <row r="22" spans="1:16" x14ac:dyDescent="0.25">
      <c r="O22" s="79">
        <v>1.05</v>
      </c>
      <c r="P22" s="79">
        <f t="shared" si="0"/>
        <v>32.570999999999998</v>
      </c>
    </row>
    <row r="23" spans="1:16" x14ac:dyDescent="0.25">
      <c r="O23" s="79">
        <v>1.04</v>
      </c>
      <c r="P23" s="79">
        <f t="shared" si="0"/>
        <v>32.260800000000003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31.950600000000001</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31.6404</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31.330200000000001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31.02</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30.709799999999998</v>
      </c>
    </row>
    <row r="29" spans="1:16" x14ac:dyDescent="0.25">
      <c r="B29" s="162">
        <v>43496</v>
      </c>
      <c r="C29" s="10">
        <v>0</v>
      </c>
      <c r="D29" s="39"/>
      <c r="E29" s="39">
        <v>27.17</v>
      </c>
      <c r="F29" s="39"/>
      <c r="G29" s="39"/>
      <c r="H29" s="177"/>
      <c r="I29" s="39"/>
      <c r="J29" s="768">
        <v>593.92999999999995</v>
      </c>
      <c r="K29" s="39"/>
      <c r="L29" s="39"/>
      <c r="O29" s="79">
        <v>0.98</v>
      </c>
      <c r="P29" s="79">
        <f t="shared" si="0"/>
        <v>30.3996</v>
      </c>
    </row>
    <row r="30" spans="1:16" x14ac:dyDescent="0.25">
      <c r="B30" s="162"/>
      <c r="C30" s="10"/>
      <c r="D30" s="39"/>
      <c r="E30" s="39"/>
      <c r="F30" s="39"/>
      <c r="G30" s="39"/>
      <c r="H30" s="177"/>
      <c r="I30" s="39"/>
      <c r="J30" s="39"/>
      <c r="K30" s="39"/>
      <c r="L30" s="39"/>
      <c r="O30" s="79">
        <v>0.97</v>
      </c>
      <c r="P30" s="79">
        <f t="shared" si="0"/>
        <v>30.089399999999998</v>
      </c>
    </row>
    <row r="31" spans="1:16" x14ac:dyDescent="0.25">
      <c r="B31" s="162"/>
      <c r="C31" s="10"/>
      <c r="D31" s="39"/>
      <c r="E31" s="39"/>
      <c r="F31" s="39"/>
      <c r="G31" s="39"/>
      <c r="H31" s="177"/>
      <c r="I31" s="39"/>
      <c r="J31" s="39"/>
      <c r="K31" s="39"/>
      <c r="L31" s="39"/>
      <c r="O31" s="79">
        <v>0.96</v>
      </c>
      <c r="P31" s="79">
        <f t="shared" si="0"/>
        <v>29.779199999999999</v>
      </c>
    </row>
    <row r="32" spans="1:16" x14ac:dyDescent="0.25">
      <c r="B32" s="162"/>
      <c r="C32" s="10"/>
      <c r="D32" s="39"/>
      <c r="E32" s="39"/>
      <c r="F32" s="39"/>
      <c r="G32" s="39"/>
      <c r="H32" s="177"/>
      <c r="I32" s="39"/>
      <c r="J32" s="39"/>
      <c r="K32" s="39"/>
      <c r="L32" s="39"/>
      <c r="O32" s="79">
        <v>0.95</v>
      </c>
      <c r="P32" s="79">
        <f t="shared" si="0"/>
        <v>29.468999999999998</v>
      </c>
    </row>
    <row r="33" spans="2:17" x14ac:dyDescent="0.25">
      <c r="B33" s="162"/>
      <c r="C33" s="10"/>
      <c r="D33" s="39"/>
      <c r="E33" s="39"/>
      <c r="F33" s="39"/>
      <c r="G33" s="39"/>
      <c r="H33" s="177"/>
      <c r="I33" s="39"/>
      <c r="J33" s="39"/>
      <c r="K33" s="39"/>
      <c r="L33" s="39"/>
      <c r="O33" s="79">
        <v>0.94</v>
      </c>
      <c r="P33" s="79">
        <f t="shared" si="0"/>
        <v>29.158799999999999</v>
      </c>
    </row>
    <row r="34" spans="2:17" x14ac:dyDescent="0.25">
      <c r="B34" s="162"/>
      <c r="C34" s="10"/>
      <c r="D34" s="39"/>
      <c r="E34" s="39"/>
      <c r="F34" s="39"/>
      <c r="G34" s="39"/>
      <c r="H34" s="177"/>
      <c r="I34" s="39"/>
      <c r="J34" s="39"/>
      <c r="K34" s="39"/>
      <c r="L34" s="39"/>
      <c r="O34" s="79">
        <v>0.93</v>
      </c>
      <c r="P34" s="79">
        <f t="shared" si="0"/>
        <v>28.848600000000001</v>
      </c>
    </row>
    <row r="35" spans="2:17" x14ac:dyDescent="0.25">
      <c r="B35" s="162"/>
      <c r="C35" s="10"/>
      <c r="D35" s="39"/>
      <c r="E35" s="39"/>
      <c r="F35" s="39"/>
      <c r="G35" s="39"/>
      <c r="H35" s="177"/>
      <c r="I35" s="39"/>
      <c r="J35" s="39"/>
      <c r="K35" s="39"/>
      <c r="L35" s="39"/>
      <c r="O35" s="79">
        <v>0.92</v>
      </c>
      <c r="P35" s="79">
        <f t="shared" si="0"/>
        <v>28.538399999999999</v>
      </c>
    </row>
    <row r="36" spans="2:17" x14ac:dyDescent="0.25">
      <c r="B36" s="162"/>
      <c r="C36" s="10"/>
      <c r="D36" s="39"/>
      <c r="E36" s="39"/>
      <c r="F36" s="39"/>
      <c r="G36" s="39"/>
      <c r="H36" s="177"/>
      <c r="I36" s="39"/>
      <c r="J36" s="39"/>
      <c r="K36" s="39"/>
      <c r="L36" s="39"/>
      <c r="O36" s="79">
        <v>0.91</v>
      </c>
      <c r="P36" s="79">
        <f t="shared" si="0"/>
        <v>28.228200000000001</v>
      </c>
    </row>
    <row r="37" spans="2:17" x14ac:dyDescent="0.25">
      <c r="B37" s="162"/>
      <c r="C37" s="10"/>
      <c r="D37" s="39"/>
      <c r="E37" s="39"/>
      <c r="F37" s="39"/>
      <c r="G37" s="39"/>
      <c r="H37" s="177"/>
      <c r="I37" s="39"/>
      <c r="J37" s="39"/>
      <c r="K37" s="39"/>
      <c r="L37" s="39"/>
      <c r="O37" s="79">
        <v>0.9</v>
      </c>
      <c r="P37" s="79">
        <f t="shared" si="0"/>
        <v>27.917999999999999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75.92</v>
      </c>
      <c r="T3" s="1"/>
    </row>
    <row r="4" spans="1:21" x14ac:dyDescent="0.25">
      <c r="B4" s="70"/>
      <c r="C4" s="4"/>
      <c r="D4" s="3"/>
      <c r="E4" s="3"/>
      <c r="F4" s="3"/>
      <c r="G4" s="363">
        <v>43563</v>
      </c>
      <c r="H4" s="78">
        <v>50</v>
      </c>
      <c r="I4" s="43">
        <v>100</v>
      </c>
      <c r="J4" s="43">
        <v>7.0000000000000007E-2</v>
      </c>
      <c r="K4" s="43">
        <f>H4*I4-J4</f>
        <v>4999.93</v>
      </c>
      <c r="L4" s="4"/>
      <c r="M4" s="4"/>
      <c r="O4" s="11" t="s">
        <v>66</v>
      </c>
      <c r="Q4" s="53">
        <v>75.92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1.1591148577449946E-2</v>
      </c>
      <c r="R11">
        <f>0.88/4</f>
        <v>0.22</v>
      </c>
    </row>
    <row r="12" spans="1:21" x14ac:dyDescent="0.25">
      <c r="H12" s="68"/>
      <c r="O12" s="11" t="s">
        <v>921</v>
      </c>
      <c r="Q12" s="1" t="s">
        <v>1350</v>
      </c>
    </row>
    <row r="13" spans="1:21" x14ac:dyDescent="0.25">
      <c r="H13" s="68"/>
      <c r="O13" s="11" t="s">
        <v>947</v>
      </c>
      <c r="Q13" s="2">
        <f>Q4/4.4</f>
        <v>17.254545454545454</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83.512000000000015</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82.752800000000008</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81.993600000000001</v>
      </c>
    </row>
    <row r="20" spans="1:16" x14ac:dyDescent="0.25">
      <c r="O20" s="79">
        <v>1.07</v>
      </c>
      <c r="P20" s="79">
        <f t="shared" si="0"/>
        <v>81.234400000000008</v>
      </c>
    </row>
    <row r="21" spans="1:16" x14ac:dyDescent="0.25">
      <c r="O21" s="79">
        <v>1.06</v>
      </c>
      <c r="P21" s="79">
        <f t="shared" si="0"/>
        <v>80.475200000000001</v>
      </c>
    </row>
    <row r="22" spans="1:16" x14ac:dyDescent="0.25">
      <c r="O22" s="79">
        <v>1.05</v>
      </c>
      <c r="P22" s="79">
        <f t="shared" si="0"/>
        <v>79.716000000000008</v>
      </c>
    </row>
    <row r="23" spans="1:16" x14ac:dyDescent="0.25">
      <c r="O23" s="79">
        <v>1.04</v>
      </c>
      <c r="P23" s="79">
        <f t="shared" si="0"/>
        <v>78.956800000000001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78.197600000000008</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77.438400000000001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76.679200000000009</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75.92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75.160799999999995</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74.401600000000002</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73.642399999999995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72.883200000000002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72.123999999999995</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71.364800000000002</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70.60560000000001</v>
      </c>
    </row>
    <row r="35" spans="2:17" x14ac:dyDescent="0.25">
      <c r="B35" s="162"/>
      <c r="C35" s="10"/>
      <c r="D35" s="39"/>
      <c r="E35" s="39"/>
      <c r="F35" s="39"/>
      <c r="G35" s="39"/>
      <c r="H35" s="177"/>
      <c r="I35" s="39"/>
      <c r="J35" s="39"/>
      <c r="K35" s="39"/>
      <c r="L35" s="39"/>
      <c r="O35" s="79">
        <v>0.92</v>
      </c>
      <c r="P35" s="79">
        <f t="shared" si="0"/>
        <v>69.846400000000003</v>
      </c>
    </row>
    <row r="36" spans="2:17" x14ac:dyDescent="0.25">
      <c r="B36" s="162"/>
      <c r="C36" s="10"/>
      <c r="D36" s="39"/>
      <c r="E36" s="39"/>
      <c r="F36" s="39"/>
      <c r="G36" s="39"/>
      <c r="H36" s="177"/>
      <c r="I36" s="39"/>
      <c r="J36" s="39"/>
      <c r="K36" s="39"/>
      <c r="L36" s="39"/>
      <c r="O36" s="79">
        <v>0.91</v>
      </c>
      <c r="P36" s="79">
        <f t="shared" si="0"/>
        <v>69.08720000000001</v>
      </c>
    </row>
    <row r="37" spans="2:17" x14ac:dyDescent="0.25">
      <c r="B37" s="162"/>
      <c r="C37" s="10"/>
      <c r="D37" s="39"/>
      <c r="E37" s="39"/>
      <c r="F37" s="39"/>
      <c r="G37" s="39"/>
      <c r="H37" s="177"/>
      <c r="I37" s="39"/>
      <c r="J37" s="39"/>
      <c r="K37" s="39"/>
      <c r="L37" s="39"/>
      <c r="O37" s="79">
        <v>0.9</v>
      </c>
      <c r="P37" s="79">
        <f t="shared" si="0"/>
        <v>68.328000000000003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54" priority="43">
      <formula>F54&gt;0</formula>
    </cfRule>
    <cfRule type="expression" dxfId="3253" priority="44">
      <formula>F54&lt;0</formula>
    </cfRule>
  </conditionalFormatting>
  <conditionalFormatting sqref="Q7">
    <cfRule type="expression" dxfId="3252" priority="41">
      <formula>Q7&gt;0</formula>
    </cfRule>
    <cfRule type="expression" dxfId="3251" priority="42">
      <formula>Q7&lt;0</formula>
    </cfRule>
  </conditionalFormatting>
  <conditionalFormatting sqref="Q8">
    <cfRule type="expression" dxfId="3250" priority="39">
      <formula>Q8&gt;0</formula>
    </cfRule>
    <cfRule type="expression" dxfId="3249" priority="40">
      <formula>Q8&lt;0</formula>
    </cfRule>
  </conditionalFormatting>
  <conditionalFormatting sqref="F33:F36 F38:F53">
    <cfRule type="expression" dxfId="3248" priority="37">
      <formula>F33&gt;0</formula>
    </cfRule>
    <cfRule type="expression" dxfId="3247" priority="38">
      <formula>F33&lt;0</formula>
    </cfRule>
  </conditionalFormatting>
  <conditionalFormatting sqref="H33:H36 H38:H53">
    <cfRule type="expression" dxfId="3246" priority="35">
      <formula>H33&gt;0</formula>
    </cfRule>
    <cfRule type="expression" dxfId="3245" priority="36">
      <formula>H33&lt;0</formula>
    </cfRule>
  </conditionalFormatting>
  <conditionalFormatting sqref="Q10">
    <cfRule type="expression" dxfId="3244" priority="33">
      <formula>Q10&gt;0</formula>
    </cfRule>
    <cfRule type="expression" dxfId="3243" priority="34">
      <formula>Q10&lt;0</formula>
    </cfRule>
  </conditionalFormatting>
  <conditionalFormatting sqref="J25:J37">
    <cfRule type="expression" dxfId="3242" priority="31">
      <formula>J25&gt;0</formula>
    </cfRule>
    <cfRule type="expression" dxfId="3241" priority="32">
      <formula>J25&lt;0</formula>
    </cfRule>
  </conditionalFormatting>
  <conditionalFormatting sqref="K25:K38">
    <cfRule type="expression" dxfId="3240" priority="29">
      <formula>K25&gt;0</formula>
    </cfRule>
    <cfRule type="expression" dxfId="3239" priority="30">
      <formula>K25&lt;0</formula>
    </cfRule>
  </conditionalFormatting>
  <conditionalFormatting sqref="L25">
    <cfRule type="expression" dxfId="3238" priority="27">
      <formula>L25&gt;0</formula>
    </cfRule>
    <cfRule type="expression" dxfId="3237" priority="28">
      <formula>L25&lt;0</formula>
    </cfRule>
  </conditionalFormatting>
  <conditionalFormatting sqref="F89:F110">
    <cfRule type="expression" dxfId="3236" priority="25">
      <formula>F89&gt;0</formula>
    </cfRule>
    <cfRule type="expression" dxfId="3235" priority="26">
      <formula>F89&lt;0</formula>
    </cfRule>
  </conditionalFormatting>
  <conditionalFormatting sqref="H89:H110">
    <cfRule type="expression" dxfId="3234" priority="23">
      <formula>H89&gt;0</formula>
    </cfRule>
    <cfRule type="expression" dxfId="3233" priority="24">
      <formula>H89&lt;0</formula>
    </cfRule>
  </conditionalFormatting>
  <conditionalFormatting sqref="J89:J102">
    <cfRule type="expression" dxfId="3232" priority="21">
      <formula>J89&gt;0</formula>
    </cfRule>
    <cfRule type="expression" dxfId="3231" priority="22">
      <formula>J89&lt;0</formula>
    </cfRule>
  </conditionalFormatting>
  <conditionalFormatting sqref="K89:K102">
    <cfRule type="expression" dxfId="3230" priority="19">
      <formula>K89&gt;0</formula>
    </cfRule>
    <cfRule type="expression" dxfId="3229" priority="20">
      <formula>K89&lt;0</formula>
    </cfRule>
  </conditionalFormatting>
  <conditionalFormatting sqref="L89:L102">
    <cfRule type="expression" dxfId="3228" priority="17">
      <formula>L89&gt;0</formula>
    </cfRule>
    <cfRule type="expression" dxfId="3227" priority="18">
      <formula>L89&lt;0</formula>
    </cfRule>
  </conditionalFormatting>
  <conditionalFormatting sqref="F29:F32">
    <cfRule type="expression" dxfId="3226" priority="15">
      <formula>F29&gt;0</formula>
    </cfRule>
    <cfRule type="expression" dxfId="3225" priority="16">
      <formula>F29&lt;0</formula>
    </cfRule>
  </conditionalFormatting>
  <conditionalFormatting sqref="H29:H32">
    <cfRule type="expression" dxfId="3224" priority="13">
      <formula>H29&gt;0</formula>
    </cfRule>
    <cfRule type="expression" dxfId="3223" priority="14">
      <formula>H29&lt;0</formula>
    </cfRule>
  </conditionalFormatting>
  <conditionalFormatting sqref="F25:F28">
    <cfRule type="expression" dxfId="3222" priority="11">
      <formula>F25&gt;0</formula>
    </cfRule>
    <cfRule type="expression" dxfId="3221" priority="12">
      <formula>F25&lt;0</formula>
    </cfRule>
  </conditionalFormatting>
  <conditionalFormatting sqref="H25:H28">
    <cfRule type="expression" dxfId="3220" priority="9">
      <formula>H25&gt;0</formula>
    </cfRule>
    <cfRule type="expression" dxfId="3219" priority="10">
      <formula>H25&lt;0</formula>
    </cfRule>
  </conditionalFormatting>
  <conditionalFormatting sqref="F37">
    <cfRule type="expression" dxfId="3218" priority="7">
      <formula>F37&gt;0</formula>
    </cfRule>
    <cfRule type="expression" dxfId="3217" priority="8">
      <formula>F37&lt;0</formula>
    </cfRule>
  </conditionalFormatting>
  <conditionalFormatting sqref="H37">
    <cfRule type="expression" dxfId="3216" priority="5">
      <formula>H37&gt;0</formula>
    </cfRule>
    <cfRule type="expression" dxfId="3215" priority="6">
      <formula>H37&lt;0</formula>
    </cfRule>
  </conditionalFormatting>
  <conditionalFormatting sqref="J49">
    <cfRule type="expression" dxfId="3214" priority="3">
      <formula>J49&gt;0</formula>
    </cfRule>
    <cfRule type="expression" dxfId="3213" priority="4">
      <formula>J49&lt;0</formula>
    </cfRule>
  </conditionalFormatting>
  <conditionalFormatting sqref="J38:J48">
    <cfRule type="expression" dxfId="3212" priority="1">
      <formula>J38&gt;0</formula>
    </cfRule>
    <cfRule type="expression" dxfId="321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44.93</v>
      </c>
      <c r="T3" s="1"/>
    </row>
    <row r="4" spans="1:21" x14ac:dyDescent="0.25">
      <c r="B4" s="70"/>
      <c r="C4" s="4"/>
      <c r="D4" s="3"/>
      <c r="E4" s="3"/>
      <c r="F4" s="3"/>
      <c r="G4" s="70"/>
      <c r="H4" s="159"/>
      <c r="I4" s="3"/>
      <c r="J4" s="3"/>
      <c r="K4" s="3"/>
      <c r="L4" s="4"/>
      <c r="M4" s="4"/>
      <c r="O4" s="11" t="s">
        <v>66</v>
      </c>
      <c r="Q4" s="53">
        <v>44.93</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1.958602270198086E-2</v>
      </c>
      <c r="R11">
        <f>0.88/4</f>
        <v>0.22</v>
      </c>
    </row>
    <row r="12" spans="1:21" x14ac:dyDescent="0.25">
      <c r="H12" s="68"/>
      <c r="O12" s="11" t="s">
        <v>921</v>
      </c>
      <c r="Q12" s="1"/>
    </row>
    <row r="13" spans="1:21" x14ac:dyDescent="0.25">
      <c r="H13" s="68"/>
      <c r="O13" s="11" t="s">
        <v>947</v>
      </c>
      <c r="Q13" s="2">
        <f>Q4/4.4</f>
        <v>10.211363636363636</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49.423000000000002</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48.973700000000001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48.5244</v>
      </c>
    </row>
    <row r="20" spans="1:16" x14ac:dyDescent="0.25">
      <c r="O20" s="79">
        <v>1.07</v>
      </c>
      <c r="P20" s="79">
        <f t="shared" si="0"/>
        <v>48.075099999999999</v>
      </c>
    </row>
    <row r="21" spans="1:16" x14ac:dyDescent="0.25">
      <c r="O21" s="79">
        <v>1.06</v>
      </c>
      <c r="P21" s="79">
        <f t="shared" si="0"/>
        <v>47.625800000000005</v>
      </c>
    </row>
    <row r="22" spans="1:16" x14ac:dyDescent="0.25">
      <c r="O22" s="79">
        <v>1.05</v>
      </c>
      <c r="P22" s="79">
        <f t="shared" si="0"/>
        <v>47.176500000000004</v>
      </c>
    </row>
    <row r="23" spans="1:16" x14ac:dyDescent="0.25">
      <c r="O23" s="79">
        <v>1.04</v>
      </c>
      <c r="P23" s="79">
        <f t="shared" si="0"/>
        <v>46.727200000000003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46.277900000000002</v>
      </c>
    </row>
    <row r="25" spans="1:16" x14ac:dyDescent="0.25">
      <c r="B25" s="162">
        <v>43464</v>
      </c>
      <c r="C25" s="10">
        <v>0</v>
      </c>
      <c r="D25" s="39">
        <v>48.68</v>
      </c>
      <c r="E25" s="39"/>
      <c r="F25" s="39">
        <v>-0.56000000000000005</v>
      </c>
      <c r="G25" s="39"/>
      <c r="H25" s="177"/>
      <c r="I25" s="39"/>
      <c r="J25" s="39"/>
      <c r="K25" s="39"/>
      <c r="L25" s="39"/>
      <c r="O25" s="79">
        <v>1.02</v>
      </c>
      <c r="P25" s="79">
        <f t="shared" si="0"/>
        <v>45.828600000000002</v>
      </c>
    </row>
    <row r="26" spans="1:16" x14ac:dyDescent="0.25">
      <c r="B26" s="162"/>
      <c r="C26" s="10"/>
      <c r="D26" s="39"/>
      <c r="E26" s="39"/>
      <c r="F26" s="39"/>
      <c r="G26" s="39"/>
      <c r="H26" s="177"/>
      <c r="I26" s="39"/>
      <c r="J26" s="39"/>
      <c r="K26" s="39"/>
      <c r="L26" s="39"/>
      <c r="O26" s="79">
        <v>1.01</v>
      </c>
      <c r="P26" s="79">
        <f t="shared" si="0"/>
        <v>45.379300000000001</v>
      </c>
    </row>
    <row r="27" spans="1:16" x14ac:dyDescent="0.25">
      <c r="B27" s="162"/>
      <c r="C27" s="10"/>
      <c r="D27" s="39"/>
      <c r="E27" s="39"/>
      <c r="F27" s="39"/>
      <c r="G27" s="39"/>
      <c r="H27" s="177"/>
      <c r="I27" s="39"/>
      <c r="J27" s="39"/>
      <c r="K27" s="39"/>
      <c r="L27" s="39"/>
      <c r="O27" s="79">
        <v>1</v>
      </c>
      <c r="P27" s="79">
        <f t="shared" si="0"/>
        <v>44.93</v>
      </c>
    </row>
    <row r="28" spans="1:16" x14ac:dyDescent="0.25">
      <c r="B28" s="162"/>
      <c r="C28" s="10"/>
      <c r="D28" s="39"/>
      <c r="E28" s="39"/>
      <c r="F28" s="39"/>
      <c r="G28" s="39"/>
      <c r="H28" s="177"/>
      <c r="I28" s="39"/>
      <c r="J28" s="39"/>
      <c r="K28" s="39"/>
      <c r="L28" s="39"/>
      <c r="O28" s="79">
        <v>0.99</v>
      </c>
      <c r="P28" s="79">
        <f t="shared" si="0"/>
        <v>44.480699999999999</v>
      </c>
    </row>
    <row r="29" spans="1:16" x14ac:dyDescent="0.25">
      <c r="B29" s="162"/>
      <c r="C29" s="10"/>
      <c r="D29" s="39"/>
      <c r="E29" s="39"/>
      <c r="F29" s="39"/>
      <c r="G29" s="39"/>
      <c r="H29" s="177"/>
      <c r="I29" s="39"/>
      <c r="J29" s="39"/>
      <c r="K29" s="39"/>
      <c r="L29" s="39"/>
      <c r="O29" s="79">
        <v>0.98</v>
      </c>
      <c r="P29" s="79">
        <f t="shared" si="0"/>
        <v>44.031399999999998</v>
      </c>
    </row>
    <row r="30" spans="1:16" x14ac:dyDescent="0.25">
      <c r="B30" s="162"/>
      <c r="C30" s="10"/>
      <c r="D30" s="39"/>
      <c r="E30" s="39"/>
      <c r="F30" s="39"/>
      <c r="G30" s="39"/>
      <c r="H30" s="177"/>
      <c r="I30" s="39"/>
      <c r="J30" s="39"/>
      <c r="K30" s="39"/>
      <c r="L30" s="39"/>
      <c r="O30" s="79">
        <v>0.97</v>
      </c>
      <c r="P30" s="79">
        <f t="shared" si="0"/>
        <v>43.582099999999997</v>
      </c>
    </row>
    <row r="31" spans="1:16" x14ac:dyDescent="0.25">
      <c r="B31" s="162"/>
      <c r="C31" s="10"/>
      <c r="D31" s="39"/>
      <c r="E31" s="39"/>
      <c r="F31" s="39"/>
      <c r="G31" s="39"/>
      <c r="H31" s="177"/>
      <c r="I31" s="39"/>
      <c r="J31" s="39"/>
      <c r="K31" s="39"/>
      <c r="L31" s="39"/>
      <c r="O31" s="79">
        <v>0.96</v>
      </c>
      <c r="P31" s="79">
        <f t="shared" si="0"/>
        <v>43.132799999999996</v>
      </c>
    </row>
    <row r="32" spans="1:16" x14ac:dyDescent="0.25">
      <c r="B32" s="162"/>
      <c r="C32" s="10"/>
      <c r="D32" s="39"/>
      <c r="E32" s="39"/>
      <c r="F32" s="39"/>
      <c r="G32" s="39"/>
      <c r="H32" s="177"/>
      <c r="I32" s="39"/>
      <c r="J32" s="39"/>
      <c r="K32" s="39"/>
      <c r="L32" s="39"/>
      <c r="O32" s="79">
        <v>0.95</v>
      </c>
      <c r="P32" s="79">
        <f t="shared" si="0"/>
        <v>42.683499999999995</v>
      </c>
    </row>
    <row r="33" spans="2:17" x14ac:dyDescent="0.25">
      <c r="B33" s="162"/>
      <c r="C33" s="10"/>
      <c r="D33" s="39"/>
      <c r="E33" s="39"/>
      <c r="F33" s="39"/>
      <c r="G33" s="39"/>
      <c r="H33" s="177"/>
      <c r="I33" s="39"/>
      <c r="J33" s="39"/>
      <c r="K33" s="39"/>
      <c r="L33" s="39"/>
      <c r="O33" s="79">
        <v>0.94</v>
      </c>
      <c r="P33" s="79">
        <f t="shared" si="0"/>
        <v>42.234199999999994</v>
      </c>
    </row>
    <row r="34" spans="2:17" x14ac:dyDescent="0.25">
      <c r="B34" s="162"/>
      <c r="C34" s="10"/>
      <c r="D34" s="39"/>
      <c r="E34" s="39"/>
      <c r="F34" s="39"/>
      <c r="G34" s="39"/>
      <c r="H34" s="177"/>
      <c r="I34" s="39"/>
      <c r="J34" s="39"/>
      <c r="K34" s="39"/>
      <c r="L34" s="39"/>
      <c r="O34" s="79">
        <v>0.93</v>
      </c>
      <c r="P34" s="79">
        <f t="shared" si="0"/>
        <v>41.7849</v>
      </c>
    </row>
    <row r="35" spans="2:17" x14ac:dyDescent="0.25">
      <c r="B35" s="162"/>
      <c r="C35" s="10"/>
      <c r="D35" s="39"/>
      <c r="E35" s="39"/>
      <c r="F35" s="39"/>
      <c r="G35" s="39"/>
      <c r="H35" s="177"/>
      <c r="I35" s="39"/>
      <c r="J35" s="39"/>
      <c r="K35" s="39"/>
      <c r="L35" s="39"/>
      <c r="O35" s="79">
        <v>0.92</v>
      </c>
      <c r="P35" s="79">
        <f t="shared" si="0"/>
        <v>41.335599999999999</v>
      </c>
    </row>
    <row r="36" spans="2:17" x14ac:dyDescent="0.25">
      <c r="B36" s="162"/>
      <c r="C36" s="10"/>
      <c r="D36" s="39"/>
      <c r="E36" s="39"/>
      <c r="F36" s="39"/>
      <c r="G36" s="39"/>
      <c r="H36" s="177"/>
      <c r="I36" s="39"/>
      <c r="J36" s="39"/>
      <c r="K36" s="39"/>
      <c r="L36" s="39"/>
      <c r="O36" s="79">
        <v>0.91</v>
      </c>
      <c r="P36" s="79">
        <f t="shared" si="0"/>
        <v>40.886299999999999</v>
      </c>
    </row>
    <row r="37" spans="2:17" x14ac:dyDescent="0.25">
      <c r="B37" s="162"/>
      <c r="C37" s="10"/>
      <c r="D37" s="39"/>
      <c r="E37" s="39"/>
      <c r="F37" s="39"/>
      <c r="G37" s="39"/>
      <c r="H37" s="177"/>
      <c r="I37" s="39"/>
      <c r="J37" s="39"/>
      <c r="K37" s="39"/>
      <c r="L37" s="39"/>
      <c r="O37" s="79">
        <v>0.9</v>
      </c>
      <c r="P37" s="79">
        <f t="shared" si="0"/>
        <v>40.436999999999998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10" priority="43">
      <formula>F54&gt;0</formula>
    </cfRule>
    <cfRule type="expression" dxfId="3209" priority="44">
      <formula>F54&lt;0</formula>
    </cfRule>
  </conditionalFormatting>
  <conditionalFormatting sqref="Q7">
    <cfRule type="expression" dxfId="3208" priority="41">
      <formula>Q7&gt;0</formula>
    </cfRule>
    <cfRule type="expression" dxfId="3207" priority="42">
      <formula>Q7&lt;0</formula>
    </cfRule>
  </conditionalFormatting>
  <conditionalFormatting sqref="Q8">
    <cfRule type="expression" dxfId="3206" priority="39">
      <formula>Q8&gt;0</formula>
    </cfRule>
    <cfRule type="expression" dxfId="3205" priority="40">
      <formula>Q8&lt;0</formula>
    </cfRule>
  </conditionalFormatting>
  <conditionalFormatting sqref="F33:F36 F38:F53">
    <cfRule type="expression" dxfId="3204" priority="37">
      <formula>F33&gt;0</formula>
    </cfRule>
    <cfRule type="expression" dxfId="3203" priority="38">
      <formula>F33&lt;0</formula>
    </cfRule>
  </conditionalFormatting>
  <conditionalFormatting sqref="H33:H36 H38:H53">
    <cfRule type="expression" dxfId="3202" priority="35">
      <formula>H33&gt;0</formula>
    </cfRule>
    <cfRule type="expression" dxfId="3201" priority="36">
      <formula>H33&lt;0</formula>
    </cfRule>
  </conditionalFormatting>
  <conditionalFormatting sqref="Q10">
    <cfRule type="expression" dxfId="3200" priority="33">
      <formula>Q10&gt;0</formula>
    </cfRule>
    <cfRule type="expression" dxfId="3199" priority="34">
      <formula>Q10&lt;0</formula>
    </cfRule>
  </conditionalFormatting>
  <conditionalFormatting sqref="J25:J37">
    <cfRule type="expression" dxfId="3198" priority="31">
      <formula>J25&gt;0</formula>
    </cfRule>
    <cfRule type="expression" dxfId="3197" priority="32">
      <formula>J25&lt;0</formula>
    </cfRule>
  </conditionalFormatting>
  <conditionalFormatting sqref="K25:K38">
    <cfRule type="expression" dxfId="3196" priority="29">
      <formula>K25&gt;0</formula>
    </cfRule>
    <cfRule type="expression" dxfId="3195" priority="30">
      <formula>K25&lt;0</formula>
    </cfRule>
  </conditionalFormatting>
  <conditionalFormatting sqref="L25">
    <cfRule type="expression" dxfId="3194" priority="27">
      <formula>L25&gt;0</formula>
    </cfRule>
    <cfRule type="expression" dxfId="3193" priority="28">
      <formula>L25&lt;0</formula>
    </cfRule>
  </conditionalFormatting>
  <conditionalFormatting sqref="F89:F110">
    <cfRule type="expression" dxfId="3192" priority="25">
      <formula>F89&gt;0</formula>
    </cfRule>
    <cfRule type="expression" dxfId="3191" priority="26">
      <formula>F89&lt;0</formula>
    </cfRule>
  </conditionalFormatting>
  <conditionalFormatting sqref="H89:H110">
    <cfRule type="expression" dxfId="3190" priority="23">
      <formula>H89&gt;0</formula>
    </cfRule>
    <cfRule type="expression" dxfId="3189" priority="24">
      <formula>H89&lt;0</formula>
    </cfRule>
  </conditionalFormatting>
  <conditionalFormatting sqref="J89:J102">
    <cfRule type="expression" dxfId="3188" priority="21">
      <formula>J89&gt;0</formula>
    </cfRule>
    <cfRule type="expression" dxfId="3187" priority="22">
      <formula>J89&lt;0</formula>
    </cfRule>
  </conditionalFormatting>
  <conditionalFormatting sqref="K89:K102">
    <cfRule type="expression" dxfId="3186" priority="19">
      <formula>K89&gt;0</formula>
    </cfRule>
    <cfRule type="expression" dxfId="3185" priority="20">
      <formula>K89&lt;0</formula>
    </cfRule>
  </conditionalFormatting>
  <conditionalFormatting sqref="L89:L102">
    <cfRule type="expression" dxfId="3184" priority="17">
      <formula>L89&gt;0</formula>
    </cfRule>
    <cfRule type="expression" dxfId="3183" priority="18">
      <formula>L89&lt;0</formula>
    </cfRule>
  </conditionalFormatting>
  <conditionalFormatting sqref="F29:F32">
    <cfRule type="expression" dxfId="3182" priority="15">
      <formula>F29&gt;0</formula>
    </cfRule>
    <cfRule type="expression" dxfId="3181" priority="16">
      <formula>F29&lt;0</formula>
    </cfRule>
  </conditionalFormatting>
  <conditionalFormatting sqref="H29:H32">
    <cfRule type="expression" dxfId="3180" priority="13">
      <formula>H29&gt;0</formula>
    </cfRule>
    <cfRule type="expression" dxfId="3179" priority="14">
      <formula>H29&lt;0</formula>
    </cfRule>
  </conditionalFormatting>
  <conditionalFormatting sqref="F25:F28">
    <cfRule type="expression" dxfId="3178" priority="11">
      <formula>F25&gt;0</formula>
    </cfRule>
    <cfRule type="expression" dxfId="3177" priority="12">
      <formula>F25&lt;0</formula>
    </cfRule>
  </conditionalFormatting>
  <conditionalFormatting sqref="H25:H28">
    <cfRule type="expression" dxfId="3176" priority="9">
      <formula>H25&gt;0</formula>
    </cfRule>
    <cfRule type="expression" dxfId="3175" priority="10">
      <formula>H25&lt;0</formula>
    </cfRule>
  </conditionalFormatting>
  <conditionalFormatting sqref="F37">
    <cfRule type="expression" dxfId="3174" priority="7">
      <formula>F37&gt;0</formula>
    </cfRule>
    <cfRule type="expression" dxfId="3173" priority="8">
      <formula>F37&lt;0</formula>
    </cfRule>
  </conditionalFormatting>
  <conditionalFormatting sqref="H37">
    <cfRule type="expression" dxfId="3172" priority="5">
      <formula>H37&gt;0</formula>
    </cfRule>
    <cfRule type="expression" dxfId="3171" priority="6">
      <formula>H37&lt;0</formula>
    </cfRule>
  </conditionalFormatting>
  <conditionalFormatting sqref="J49">
    <cfRule type="expression" dxfId="3170" priority="3">
      <formula>J49&gt;0</formula>
    </cfRule>
    <cfRule type="expression" dxfId="3169" priority="4">
      <formula>J49&lt;0</formula>
    </cfRule>
  </conditionalFormatting>
  <conditionalFormatting sqref="J38:J48">
    <cfRule type="expression" dxfId="3168" priority="1">
      <formula>J38&gt;0</formula>
    </cfRule>
    <cfRule type="expression" dxfId="316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7"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2">
        <v>43662</v>
      </c>
      <c r="H3" s="78">
        <v>34</v>
      </c>
      <c r="I3" s="43">
        <v>73.5</v>
      </c>
      <c r="J3" s="43">
        <v>0.05</v>
      </c>
      <c r="K3" s="43">
        <f>H3*I3-J3</f>
        <v>2498.9499999999998</v>
      </c>
      <c r="L3" s="70">
        <v>43539</v>
      </c>
      <c r="M3" s="43">
        <v>76</v>
      </c>
      <c r="O3" s="11" t="s">
        <v>58</v>
      </c>
      <c r="Q3" s="176">
        <f>IF(Q2=0, Q4, (F18-K18-M18)/Q2)</f>
        <v>79.746200000000002</v>
      </c>
      <c r="T3" s="1"/>
    </row>
    <row r="4" spans="1:21" x14ac:dyDescent="0.25">
      <c r="B4" s="401">
        <v>43622</v>
      </c>
      <c r="C4" s="4">
        <v>34</v>
      </c>
      <c r="D4" s="3">
        <v>87.19</v>
      </c>
      <c r="E4" s="3">
        <v>0</v>
      </c>
      <c r="F4" s="3">
        <f t="shared" si="0"/>
        <v>2964.46</v>
      </c>
      <c r="G4" s="402"/>
      <c r="H4" s="159"/>
      <c r="I4" s="3"/>
      <c r="J4" s="3"/>
      <c r="K4" s="3"/>
      <c r="L4" s="70">
        <v>43558</v>
      </c>
      <c r="M4" s="7">
        <v>3770.58</v>
      </c>
      <c r="N4" t="s">
        <v>1382</v>
      </c>
      <c r="O4" s="11" t="s">
        <v>66</v>
      </c>
      <c r="Q4" s="53">
        <v>68.94</v>
      </c>
      <c r="R4" s="420">
        <v>-2.4299999999999999E-2</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6894</v>
      </c>
      <c r="T5" s="688"/>
      <c r="U5" s="30"/>
    </row>
    <row r="6" spans="1:21" x14ac:dyDescent="0.25">
      <c r="B6" s="402">
        <v>43655</v>
      </c>
      <c r="C6" s="7">
        <v>34</v>
      </c>
      <c r="D6" s="43">
        <v>70</v>
      </c>
      <c r="E6" s="43">
        <v>0</v>
      </c>
      <c r="F6" s="43">
        <f t="shared" si="0"/>
        <v>2380</v>
      </c>
      <c r="G6" s="402"/>
      <c r="H6" s="159"/>
      <c r="I6" s="3"/>
      <c r="J6" s="3"/>
      <c r="K6" s="3"/>
      <c r="L6" s="70">
        <v>43613</v>
      </c>
      <c r="M6" s="43">
        <v>28</v>
      </c>
      <c r="O6" s="11" t="s">
        <v>64</v>
      </c>
      <c r="Q6" s="2">
        <f>Q3*Q2</f>
        <v>7974.62</v>
      </c>
      <c r="U6" s="400"/>
    </row>
    <row r="7" spans="1:21" x14ac:dyDescent="0.25">
      <c r="B7" s="402">
        <v>43679</v>
      </c>
      <c r="C7" s="4">
        <v>34</v>
      </c>
      <c r="D7" s="3">
        <v>68.7</v>
      </c>
      <c r="E7" s="3">
        <v>0</v>
      </c>
      <c r="F7" s="3">
        <f t="shared" si="0"/>
        <v>2335.8000000000002</v>
      </c>
      <c r="G7" s="402"/>
      <c r="H7" s="159"/>
      <c r="I7" s="3"/>
      <c r="J7" s="3"/>
      <c r="K7" s="3"/>
      <c r="L7" s="70"/>
      <c r="M7" s="3"/>
      <c r="O7" s="11" t="s">
        <v>177</v>
      </c>
      <c r="Q7" s="2">
        <f>Q10+Q8</f>
        <v>-1080.6200000000008</v>
      </c>
      <c r="R7">
        <v>100</v>
      </c>
    </row>
    <row r="8" spans="1:21" x14ac:dyDescent="0.25">
      <c r="B8" s="402"/>
      <c r="C8" s="4"/>
      <c r="D8" s="3"/>
      <c r="E8" s="3"/>
      <c r="F8" s="3"/>
      <c r="G8" s="402"/>
      <c r="H8" s="159"/>
      <c r="I8" s="3"/>
      <c r="J8" s="3"/>
      <c r="K8" s="3"/>
      <c r="L8" s="4"/>
      <c r="M8" s="4"/>
      <c r="O8" s="11" t="s">
        <v>179</v>
      </c>
      <c r="P8" s="33"/>
      <c r="Q8" s="2">
        <f>K18+M18-F18+Q2*Q4</f>
        <v>-1080.6200000000008</v>
      </c>
      <c r="T8" s="1"/>
      <c r="U8" s="736"/>
    </row>
    <row r="9" spans="1:21" x14ac:dyDescent="0.25">
      <c r="B9" s="402"/>
      <c r="C9" s="4"/>
      <c r="D9" s="3"/>
      <c r="E9" s="3"/>
      <c r="F9" s="3"/>
      <c r="G9" s="402"/>
      <c r="H9" s="159"/>
      <c r="I9" s="3"/>
      <c r="J9" s="3"/>
      <c r="K9" s="3"/>
      <c r="L9" s="4"/>
      <c r="M9" s="4"/>
      <c r="O9" s="11" t="s">
        <v>204</v>
      </c>
      <c r="Q9" s="132">
        <f>IF(Q2=0, 0, Q8/Q6)</f>
        <v>-0.13550739721767316</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334</v>
      </c>
      <c r="D18" s="18"/>
      <c r="E18" s="18"/>
      <c r="F18" s="18">
        <f>SUM(F2:F12)</f>
        <v>22200.34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75.834000000000003</v>
      </c>
    </row>
    <row r="20" spans="1:20" x14ac:dyDescent="0.25">
      <c r="O20" s="79">
        <v>1.0900000000000001</v>
      </c>
      <c r="P20" s="79">
        <f t="shared" ref="P20:P39" si="1">O20*$Q$4</f>
        <v>75.144599999999997</v>
      </c>
    </row>
    <row r="21" spans="1:20" x14ac:dyDescent="0.25">
      <c r="O21" s="79">
        <v>1.08</v>
      </c>
      <c r="P21" s="79">
        <f t="shared" si="1"/>
        <v>74.455200000000005</v>
      </c>
      <c r="T21" s="1"/>
    </row>
    <row r="22" spans="1:20" x14ac:dyDescent="0.25">
      <c r="O22" s="79">
        <v>1.07</v>
      </c>
      <c r="P22" s="79">
        <f t="shared" si="1"/>
        <v>73.765799999999999</v>
      </c>
    </row>
    <row r="23" spans="1:20" x14ac:dyDescent="0.25">
      <c r="O23" s="79">
        <v>1.06</v>
      </c>
      <c r="P23" s="79">
        <f t="shared" si="1"/>
        <v>73.076400000000007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72.387</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71.697599999999994</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71.008200000000002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70.318799999999996</v>
      </c>
      <c r="T27" s="65"/>
    </row>
    <row r="28" spans="1:20" x14ac:dyDescent="0.25">
      <c r="B28" s="162">
        <v>43679</v>
      </c>
      <c r="C28" s="7">
        <v>100</v>
      </c>
      <c r="D28" s="43">
        <v>79.746200000000002</v>
      </c>
      <c r="E28" s="39">
        <v>69.05</v>
      </c>
      <c r="F28" s="39">
        <f t="shared" ref="F28" si="11">C28*(E28-D28)</f>
        <v>-1069.6200000000003</v>
      </c>
      <c r="G28" s="39">
        <f t="shared" ref="G28" si="12">D28*C28</f>
        <v>7974.62</v>
      </c>
      <c r="H28" s="177">
        <f t="shared" ref="H28" si="13">(E28-D28)/D28</f>
        <v>-0.13412802114708919</v>
      </c>
      <c r="I28" s="39"/>
      <c r="J28" s="39"/>
      <c r="K28" s="39"/>
      <c r="L28" s="39"/>
      <c r="O28" s="79">
        <v>1.01</v>
      </c>
      <c r="P28" s="79">
        <f t="shared" si="1"/>
        <v>69.629400000000004</v>
      </c>
      <c r="T28" s="154"/>
    </row>
    <row r="29" spans="1:20" x14ac:dyDescent="0.25">
      <c r="B29" s="162"/>
      <c r="C29" s="10"/>
      <c r="D29" s="39"/>
      <c r="E29" s="39"/>
      <c r="F29" s="39"/>
      <c r="G29" s="39"/>
      <c r="H29" s="177"/>
      <c r="I29" s="39"/>
      <c r="J29" s="39"/>
      <c r="K29" s="39"/>
      <c r="L29" s="39"/>
      <c r="O29" s="79">
        <v>1</v>
      </c>
      <c r="P29" s="79">
        <f t="shared" si="1"/>
        <v>68.94</v>
      </c>
      <c r="T29" s="154"/>
    </row>
    <row r="30" spans="1:20" x14ac:dyDescent="0.25">
      <c r="B30" s="162"/>
      <c r="C30" s="10"/>
      <c r="D30" s="39"/>
      <c r="E30" s="39"/>
      <c r="F30" s="39"/>
      <c r="G30" s="39"/>
      <c r="H30" s="177"/>
      <c r="I30" s="39"/>
      <c r="J30" s="39"/>
      <c r="K30" s="39"/>
      <c r="L30" s="39"/>
      <c r="O30" s="79">
        <v>0.99</v>
      </c>
      <c r="P30" s="79">
        <f t="shared" si="1"/>
        <v>68.250599999999991</v>
      </c>
      <c r="T30" s="154"/>
    </row>
    <row r="31" spans="1:20" x14ac:dyDescent="0.25">
      <c r="B31" s="162"/>
      <c r="C31" s="10"/>
      <c r="D31" s="39"/>
      <c r="E31" s="39"/>
      <c r="F31" s="39"/>
      <c r="G31" s="39"/>
      <c r="H31" s="177"/>
      <c r="I31" s="39"/>
      <c r="J31" s="39"/>
      <c r="K31" s="39"/>
      <c r="L31" s="39"/>
      <c r="O31" s="79">
        <v>0.98</v>
      </c>
      <c r="P31" s="79">
        <f t="shared" si="1"/>
        <v>67.561199999999999</v>
      </c>
    </row>
    <row r="32" spans="1:20" x14ac:dyDescent="0.25">
      <c r="B32" s="162"/>
      <c r="C32" s="10"/>
      <c r="D32" s="39"/>
      <c r="E32" s="39"/>
      <c r="F32" s="39"/>
      <c r="G32" s="39"/>
      <c r="H32" s="177"/>
      <c r="I32" s="39"/>
      <c r="J32" s="39"/>
      <c r="K32" s="39"/>
      <c r="L32" s="39"/>
      <c r="O32" s="79">
        <v>0.97</v>
      </c>
      <c r="P32" s="79">
        <f t="shared" si="1"/>
        <v>66.871799999999993</v>
      </c>
    </row>
    <row r="33" spans="1:17" x14ac:dyDescent="0.25">
      <c r="B33" s="162"/>
      <c r="C33" s="10"/>
      <c r="D33" s="39"/>
      <c r="E33" s="39"/>
      <c r="F33" s="39"/>
      <c r="G33" s="39"/>
      <c r="H33" s="177"/>
      <c r="I33" s="39"/>
      <c r="J33" s="39"/>
      <c r="K33" s="39"/>
      <c r="L33" s="39"/>
      <c r="O33" s="79">
        <v>0.96</v>
      </c>
      <c r="P33" s="79">
        <f t="shared" si="1"/>
        <v>66.182400000000001</v>
      </c>
    </row>
    <row r="34" spans="1:17" x14ac:dyDescent="0.25">
      <c r="B34" s="162"/>
      <c r="C34" s="10"/>
      <c r="D34" s="39"/>
      <c r="E34" s="39"/>
      <c r="F34" s="39"/>
      <c r="G34" s="39"/>
      <c r="H34" s="177"/>
      <c r="I34" s="39"/>
      <c r="J34" s="39"/>
      <c r="K34" s="39"/>
      <c r="L34" s="39"/>
      <c r="O34" s="79">
        <v>0.95</v>
      </c>
      <c r="P34" s="79">
        <f t="shared" si="1"/>
        <v>65.492999999999995</v>
      </c>
    </row>
    <row r="35" spans="1:17" x14ac:dyDescent="0.25">
      <c r="B35" s="162"/>
      <c r="C35" s="10"/>
      <c r="D35" s="39"/>
      <c r="E35" s="39"/>
      <c r="F35" s="39"/>
      <c r="G35" s="39"/>
      <c r="H35" s="177"/>
      <c r="I35" s="39"/>
      <c r="J35" s="39"/>
      <c r="K35" s="39"/>
      <c r="L35" s="39"/>
      <c r="O35" s="79">
        <v>0.94</v>
      </c>
      <c r="P35" s="79">
        <f t="shared" si="1"/>
        <v>64.803599999999989</v>
      </c>
    </row>
    <row r="36" spans="1:17" x14ac:dyDescent="0.25">
      <c r="B36" s="162"/>
      <c r="C36" s="10"/>
      <c r="D36" s="39"/>
      <c r="E36" s="39"/>
      <c r="F36" s="39"/>
      <c r="G36" s="39"/>
      <c r="H36" s="177"/>
      <c r="I36" s="39"/>
      <c r="J36" s="39"/>
      <c r="K36" s="39"/>
      <c r="L36" s="39"/>
      <c r="O36" s="79">
        <v>0.93</v>
      </c>
      <c r="P36" s="79">
        <f t="shared" si="1"/>
        <v>64.114199999999997</v>
      </c>
    </row>
    <row r="37" spans="1:17" x14ac:dyDescent="0.25">
      <c r="B37" s="162"/>
      <c r="C37" s="10"/>
      <c r="D37" s="39"/>
      <c r="E37" s="39"/>
      <c r="F37" s="39"/>
      <c r="G37" s="39"/>
      <c r="H37" s="177"/>
      <c r="I37" s="39"/>
      <c r="J37" s="39"/>
      <c r="K37" s="39"/>
      <c r="L37" s="39"/>
      <c r="O37" s="79">
        <v>0.92</v>
      </c>
      <c r="P37" s="79">
        <f t="shared" si="1"/>
        <v>63.424799999999998</v>
      </c>
    </row>
    <row r="38" spans="1:17" x14ac:dyDescent="0.25">
      <c r="B38" s="162"/>
      <c r="C38" s="10"/>
      <c r="D38" s="39"/>
      <c r="E38" s="39"/>
      <c r="F38" s="39"/>
      <c r="G38" s="39"/>
      <c r="H38" s="177"/>
      <c r="I38" s="39"/>
      <c r="J38" s="39"/>
      <c r="K38" s="39"/>
      <c r="L38" s="39"/>
      <c r="O38" s="79">
        <v>0.91</v>
      </c>
      <c r="P38" s="79">
        <f t="shared" si="1"/>
        <v>62.735399999999998</v>
      </c>
    </row>
    <row r="39" spans="1:17" x14ac:dyDescent="0.25">
      <c r="B39" s="162"/>
      <c r="C39" s="10"/>
      <c r="D39" s="39"/>
      <c r="E39" s="39"/>
      <c r="F39" s="39"/>
      <c r="G39" s="39"/>
      <c r="H39" s="177"/>
      <c r="I39" s="39"/>
      <c r="J39" s="39"/>
      <c r="K39" s="39"/>
      <c r="L39" s="39"/>
      <c r="O39" s="79">
        <v>0.9</v>
      </c>
      <c r="P39" s="79">
        <f t="shared" si="1"/>
        <v>62.045999999999999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166" priority="37">
      <formula>F7&gt;0</formula>
    </cfRule>
    <cfRule type="expression" dxfId="3165" priority="38">
      <formula>F7&lt;0</formula>
    </cfRule>
  </conditionalFormatting>
  <conditionalFormatting sqref="Q8">
    <cfRule type="expression" dxfId="3164" priority="35">
      <formula>Q8&gt;0</formula>
    </cfRule>
    <cfRule type="expression" dxfId="3163" priority="36">
      <formula>Q8&lt;0</formula>
    </cfRule>
  </conditionalFormatting>
  <conditionalFormatting sqref="F46:F51">
    <cfRule type="expression" dxfId="3162" priority="33">
      <formula>F46&gt;0</formula>
    </cfRule>
    <cfRule type="expression" dxfId="3161" priority="34">
      <formula>F46&lt;0</formula>
    </cfRule>
  </conditionalFormatting>
  <conditionalFormatting sqref="H46:H51">
    <cfRule type="expression" dxfId="3160" priority="31">
      <formula>H46&gt;0</formula>
    </cfRule>
    <cfRule type="expression" dxfId="3159" priority="32">
      <formula>H46&lt;0</formula>
    </cfRule>
  </conditionalFormatting>
  <conditionalFormatting sqref="Q10">
    <cfRule type="expression" dxfId="3158" priority="29">
      <formula>Q10&gt;0</formula>
    </cfRule>
    <cfRule type="expression" dxfId="3157" priority="30">
      <formula>Q10&lt;0</formula>
    </cfRule>
  </conditionalFormatting>
  <conditionalFormatting sqref="K25:K26">
    <cfRule type="expression" dxfId="3156" priority="25">
      <formula>K25&gt;0</formula>
    </cfRule>
    <cfRule type="expression" dxfId="3155" priority="26">
      <formula>K25&lt;0</formula>
    </cfRule>
  </conditionalFormatting>
  <conditionalFormatting sqref="F77:F98">
    <cfRule type="expression" dxfId="3154" priority="21">
      <formula>F77&gt;0</formula>
    </cfRule>
    <cfRule type="expression" dxfId="3153" priority="22">
      <formula>F77&lt;0</formula>
    </cfRule>
  </conditionalFormatting>
  <conditionalFormatting sqref="H77:H98">
    <cfRule type="expression" dxfId="3152" priority="19">
      <formula>H77&gt;0</formula>
    </cfRule>
    <cfRule type="expression" dxfId="3151" priority="20">
      <formula>H77&lt;0</formula>
    </cfRule>
  </conditionalFormatting>
  <conditionalFormatting sqref="J77:J90">
    <cfRule type="expression" dxfId="3150" priority="17">
      <formula>J77&gt;0</formula>
    </cfRule>
    <cfRule type="expression" dxfId="3149" priority="18">
      <formula>J77&lt;0</formula>
    </cfRule>
  </conditionalFormatting>
  <conditionalFormatting sqref="K77:K90">
    <cfRule type="expression" dxfId="3148" priority="15">
      <formula>K77&gt;0</formula>
    </cfRule>
    <cfRule type="expression" dxfId="3147" priority="16">
      <formula>K77&lt;0</formula>
    </cfRule>
  </conditionalFormatting>
  <conditionalFormatting sqref="L77:L90">
    <cfRule type="expression" dxfId="3146" priority="13">
      <formula>L77&gt;0</formula>
    </cfRule>
    <cfRule type="expression" dxfId="3145" priority="14">
      <formula>L77&lt;0</formula>
    </cfRule>
  </conditionalFormatting>
  <conditionalFormatting sqref="J42">
    <cfRule type="expression" dxfId="3144" priority="7">
      <formula>J42&gt;0</formula>
    </cfRule>
    <cfRule type="expression" dxfId="3143" priority="8">
      <formula>J42&lt;0</formula>
    </cfRule>
  </conditionalFormatting>
  <conditionalFormatting sqref="F43:F45">
    <cfRule type="expression" dxfId="3142" priority="5">
      <formula>F43&gt;0</formula>
    </cfRule>
    <cfRule type="expression" dxfId="3141" priority="6">
      <formula>F43&lt;0</formula>
    </cfRule>
  </conditionalFormatting>
  <conditionalFormatting sqref="H43:H45">
    <cfRule type="expression" dxfId="3140" priority="3">
      <formula>H43&gt;0</formula>
    </cfRule>
    <cfRule type="expression" dxfId="3139" priority="4">
      <formula>H43&lt;0</formula>
    </cfRule>
  </conditionalFormatting>
  <conditionalFormatting sqref="F26:F28 H26:H28">
    <cfRule type="expression" dxfId="3138" priority="1">
      <formula>F26&gt;0</formula>
    </cfRule>
    <cfRule type="expression" dxfId="313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150</v>
      </c>
      <c r="T2" s="1"/>
      <c r="U2" t="s">
        <v>1359</v>
      </c>
    </row>
    <row r="3" spans="1:21" x14ac:dyDescent="0.25">
      <c r="A3" s="22" t="s">
        <v>71</v>
      </c>
      <c r="B3" s="399">
        <v>43697</v>
      </c>
      <c r="C3" s="4">
        <v>84</v>
      </c>
      <c r="D3" s="3">
        <v>43.35</v>
      </c>
      <c r="E3" s="3">
        <v>0</v>
      </c>
      <c r="F3" s="3">
        <f>C3*D3+E3</f>
        <v>3641.4</v>
      </c>
      <c r="G3" s="70"/>
      <c r="H3" s="159"/>
      <c r="I3" s="3"/>
      <c r="J3" s="3"/>
      <c r="K3" s="3"/>
      <c r="L3" s="70"/>
      <c r="M3" s="3"/>
      <c r="O3" s="11" t="s">
        <v>58</v>
      </c>
      <c r="Q3" s="176">
        <f>IF(Q2=0, Q4, (F18-K18-M18)/Q2)</f>
        <v>49.105200000000004</v>
      </c>
      <c r="T3" s="1"/>
    </row>
    <row r="4" spans="1:21" x14ac:dyDescent="0.25">
      <c r="B4" s="70"/>
      <c r="C4" s="4"/>
      <c r="D4" s="3"/>
      <c r="E4" s="3"/>
      <c r="F4" s="3"/>
      <c r="G4" s="70"/>
      <c r="H4" s="159"/>
      <c r="I4" s="3"/>
      <c r="J4" s="3"/>
      <c r="K4" s="3"/>
      <c r="L4" s="4"/>
      <c r="M4" s="4"/>
      <c r="O4" s="11" t="s">
        <v>66</v>
      </c>
      <c r="Q4" s="53">
        <v>43.36</v>
      </c>
      <c r="R4" s="420">
        <v>-3.2000000000000002E-3</v>
      </c>
      <c r="T4" s="1"/>
    </row>
    <row r="5" spans="1:21" x14ac:dyDescent="0.25">
      <c r="B5" s="70"/>
      <c r="C5" s="4"/>
      <c r="D5" s="3"/>
      <c r="E5" s="3"/>
      <c r="F5" s="3"/>
      <c r="G5" s="70"/>
      <c r="H5" s="159"/>
      <c r="I5" s="3"/>
      <c r="J5" s="3"/>
      <c r="K5" s="3"/>
      <c r="L5" s="4"/>
      <c r="M5" s="4"/>
      <c r="O5" s="11" t="s">
        <v>67</v>
      </c>
      <c r="Q5" s="3">
        <f>Q4*Q2</f>
        <v>6504</v>
      </c>
      <c r="T5" s="688"/>
      <c r="U5" s="30"/>
    </row>
    <row r="6" spans="1:21" x14ac:dyDescent="0.25">
      <c r="B6" s="70"/>
      <c r="C6" s="4"/>
      <c r="D6" s="3"/>
      <c r="E6" s="3"/>
      <c r="F6" s="3"/>
      <c r="G6" s="70"/>
      <c r="H6" s="159"/>
      <c r="I6" s="3"/>
      <c r="J6" s="3"/>
      <c r="K6" s="3"/>
      <c r="L6" s="4"/>
      <c r="M6" s="4"/>
      <c r="O6" s="11" t="s">
        <v>64</v>
      </c>
      <c r="Q6" s="2">
        <f>Q3*Q2</f>
        <v>7365.7800000000007</v>
      </c>
      <c r="U6" s="400"/>
    </row>
    <row r="7" spans="1:21" x14ac:dyDescent="0.25">
      <c r="B7" s="70"/>
      <c r="C7" s="4"/>
      <c r="D7" s="3"/>
      <c r="E7" s="3"/>
      <c r="F7" s="3"/>
      <c r="G7" s="70"/>
      <c r="H7" s="159"/>
      <c r="I7" s="3"/>
      <c r="J7" s="3"/>
      <c r="K7" s="3"/>
      <c r="L7" s="4"/>
      <c r="M7" s="4"/>
      <c r="O7" s="11" t="s">
        <v>177</v>
      </c>
      <c r="Q7" s="2">
        <f>Q10+Q8</f>
        <v>-861.78000000000065</v>
      </c>
      <c r="R7">
        <v>66</v>
      </c>
    </row>
    <row r="8" spans="1:21" x14ac:dyDescent="0.25">
      <c r="B8" s="70"/>
      <c r="C8" s="4"/>
      <c r="D8" s="3"/>
      <c r="E8" s="3"/>
      <c r="F8" s="3"/>
      <c r="G8" s="70"/>
      <c r="H8" s="159"/>
      <c r="I8" s="3"/>
      <c r="J8" s="3"/>
      <c r="K8" s="3"/>
      <c r="L8" s="4"/>
      <c r="M8" s="4"/>
      <c r="O8" s="11" t="s">
        <v>179</v>
      </c>
      <c r="P8" s="33"/>
      <c r="Q8" s="2">
        <f>K18+M18-F18+Q2*Q4</f>
        <v>-861.78000000000065</v>
      </c>
      <c r="T8" s="1"/>
      <c r="U8" s="736"/>
    </row>
    <row r="9" spans="1:21" x14ac:dyDescent="0.25">
      <c r="B9" s="70"/>
      <c r="C9" s="4"/>
      <c r="D9" s="3"/>
      <c r="E9" s="3"/>
      <c r="F9" s="3"/>
      <c r="G9" s="4"/>
      <c r="H9" s="159"/>
      <c r="I9" s="3"/>
      <c r="J9" s="3"/>
      <c r="K9" s="3"/>
      <c r="L9" s="4"/>
      <c r="M9" s="4"/>
      <c r="O9" s="11" t="s">
        <v>204</v>
      </c>
      <c r="Q9" s="177">
        <f>IF(Q2=0, 0, Q8/Q6)</f>
        <v>-0.11699779249448132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150</v>
      </c>
      <c r="D18" s="18"/>
      <c r="E18" s="18"/>
      <c r="F18" s="18">
        <f>SUM(F2:F12)</f>
        <v>7411.9800000000005</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47.696000000000005</v>
      </c>
    </row>
    <row r="20" spans="1:20" x14ac:dyDescent="0.25">
      <c r="O20" s="79">
        <v>1.0900000000000001</v>
      </c>
      <c r="P20" s="79">
        <f t="shared" ref="P20:P39" si="0">O20*$Q$4</f>
        <v>47.2624</v>
      </c>
    </row>
    <row r="21" spans="1:20" x14ac:dyDescent="0.25">
      <c r="O21" s="79">
        <v>1.08</v>
      </c>
      <c r="P21" s="79">
        <f t="shared" si="0"/>
        <v>46.828800000000001</v>
      </c>
      <c r="T21" s="1"/>
    </row>
    <row r="22" spans="1:20" x14ac:dyDescent="0.25">
      <c r="O22" s="79">
        <v>1.07</v>
      </c>
      <c r="P22" s="79">
        <f t="shared" si="0"/>
        <v>46.395200000000003</v>
      </c>
    </row>
    <row r="23" spans="1:20" x14ac:dyDescent="0.25">
      <c r="O23" s="79">
        <v>1.06</v>
      </c>
      <c r="P23" s="79">
        <f t="shared" si="0"/>
        <v>45.961600000000004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45.527999999999999</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45.0944</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44.660800000000002</v>
      </c>
      <c r="T26" s="154"/>
    </row>
    <row r="27" spans="1:20" x14ac:dyDescent="0.25">
      <c r="B27" s="162">
        <v>43697</v>
      </c>
      <c r="C27" s="10">
        <v>150</v>
      </c>
      <c r="D27" s="39">
        <v>49.105200000000004</v>
      </c>
      <c r="E27" s="39">
        <v>43.35</v>
      </c>
      <c r="F27" s="39">
        <f>C27*(E27-D27)</f>
        <v>-863.28000000000031</v>
      </c>
      <c r="G27" s="39">
        <f>D27*C27</f>
        <v>7365.7800000000007</v>
      </c>
      <c r="H27" s="177">
        <f>F27/G27</f>
        <v>-0.11720143691503143</v>
      </c>
      <c r="I27" s="39"/>
      <c r="J27" s="39"/>
      <c r="K27" s="39"/>
      <c r="L27" s="39"/>
      <c r="O27" s="79">
        <v>1.02</v>
      </c>
      <c r="P27" s="79">
        <f t="shared" si="0"/>
        <v>44.227200000000003</v>
      </c>
      <c r="T27" s="65"/>
    </row>
    <row r="28" spans="1:20" x14ac:dyDescent="0.25">
      <c r="B28" s="162"/>
      <c r="C28" s="10"/>
      <c r="D28" s="39"/>
      <c r="E28" s="39"/>
      <c r="F28" s="39"/>
      <c r="G28" s="39"/>
      <c r="H28" s="177"/>
      <c r="I28" s="39"/>
      <c r="J28" s="39"/>
      <c r="K28" s="39"/>
      <c r="L28" s="39"/>
      <c r="O28" s="79">
        <v>1.01</v>
      </c>
      <c r="P28" s="79">
        <f t="shared" si="0"/>
        <v>43.793599999999998</v>
      </c>
      <c r="T28" s="154"/>
    </row>
    <row r="29" spans="1:20" x14ac:dyDescent="0.25">
      <c r="B29" s="162"/>
      <c r="C29" s="10"/>
      <c r="D29" s="39"/>
      <c r="E29" s="39"/>
      <c r="F29" s="39"/>
      <c r="G29" s="39"/>
      <c r="H29" s="177"/>
      <c r="I29" s="39"/>
      <c r="J29" s="39"/>
      <c r="K29" s="39"/>
      <c r="L29" s="39"/>
      <c r="O29" s="79">
        <v>1</v>
      </c>
      <c r="P29" s="79">
        <f t="shared" si="0"/>
        <v>43.36</v>
      </c>
      <c r="T29" s="154"/>
    </row>
    <row r="30" spans="1:20" x14ac:dyDescent="0.25">
      <c r="B30" s="162"/>
      <c r="C30" s="10"/>
      <c r="D30" s="39"/>
      <c r="E30" s="39"/>
      <c r="F30" s="39"/>
      <c r="G30" s="39"/>
      <c r="H30" s="177"/>
      <c r="I30" s="39"/>
      <c r="J30" s="39"/>
      <c r="K30" s="39"/>
      <c r="L30" s="39"/>
      <c r="O30" s="79">
        <v>0.99</v>
      </c>
      <c r="P30" s="79">
        <f t="shared" si="0"/>
        <v>42.926400000000001</v>
      </c>
      <c r="T30" s="154"/>
    </row>
    <row r="31" spans="1:20" x14ac:dyDescent="0.25">
      <c r="B31" s="162"/>
      <c r="C31" s="10"/>
      <c r="D31" s="39"/>
      <c r="E31" s="39"/>
      <c r="F31" s="39"/>
      <c r="G31" s="39"/>
      <c r="H31" s="177"/>
      <c r="I31" s="39"/>
      <c r="J31" s="39"/>
      <c r="K31" s="39"/>
      <c r="L31" s="39"/>
      <c r="O31" s="79">
        <v>0.98</v>
      </c>
      <c r="P31" s="79">
        <f t="shared" si="0"/>
        <v>42.492799999999995</v>
      </c>
    </row>
    <row r="32" spans="1:20" x14ac:dyDescent="0.25">
      <c r="B32" s="162"/>
      <c r="C32" s="10"/>
      <c r="D32" s="39"/>
      <c r="E32" s="39"/>
      <c r="F32" s="39"/>
      <c r="G32" s="39"/>
      <c r="H32" s="177"/>
      <c r="I32" s="39"/>
      <c r="J32" s="39"/>
      <c r="K32" s="39"/>
      <c r="L32" s="39"/>
      <c r="O32" s="79">
        <v>0.97</v>
      </c>
      <c r="P32" s="79">
        <f t="shared" si="0"/>
        <v>42.059199999999997</v>
      </c>
    </row>
    <row r="33" spans="2:17" x14ac:dyDescent="0.25">
      <c r="B33" s="162"/>
      <c r="C33" s="10"/>
      <c r="D33" s="39"/>
      <c r="E33" s="39"/>
      <c r="F33" s="39"/>
      <c r="G33" s="39"/>
      <c r="H33" s="177"/>
      <c r="I33" s="39"/>
      <c r="J33" s="39"/>
      <c r="K33" s="39"/>
      <c r="L33" s="39"/>
      <c r="O33" s="79">
        <v>0.96</v>
      </c>
      <c r="P33" s="79">
        <f t="shared" si="0"/>
        <v>41.625599999999999</v>
      </c>
    </row>
    <row r="34" spans="2:17" x14ac:dyDescent="0.25">
      <c r="B34" s="162"/>
      <c r="C34" s="10"/>
      <c r="D34" s="39"/>
      <c r="E34" s="39"/>
      <c r="F34" s="39"/>
      <c r="G34" s="39"/>
      <c r="H34" s="177"/>
      <c r="I34" s="39"/>
      <c r="J34" s="39"/>
      <c r="K34" s="39"/>
      <c r="L34" s="39"/>
      <c r="O34" s="79">
        <v>0.95</v>
      </c>
      <c r="P34" s="79">
        <f t="shared" si="0"/>
        <v>41.192</v>
      </c>
    </row>
    <row r="35" spans="2:17" x14ac:dyDescent="0.25">
      <c r="B35" s="162"/>
      <c r="C35" s="10"/>
      <c r="D35" s="39"/>
      <c r="E35" s="39"/>
      <c r="F35" s="39"/>
      <c r="G35" s="39"/>
      <c r="H35" s="177"/>
      <c r="I35" s="39"/>
      <c r="J35" s="39"/>
      <c r="K35" s="39"/>
      <c r="L35" s="39"/>
      <c r="O35" s="79">
        <v>0.94</v>
      </c>
      <c r="P35" s="79">
        <f t="shared" si="0"/>
        <v>40.758399999999995</v>
      </c>
    </row>
    <row r="36" spans="2:17" x14ac:dyDescent="0.25">
      <c r="B36" s="162"/>
      <c r="C36" s="10"/>
      <c r="D36" s="39"/>
      <c r="E36" s="39"/>
      <c r="F36" s="39"/>
      <c r="G36" s="39"/>
      <c r="H36" s="177"/>
      <c r="I36" s="39"/>
      <c r="J36" s="39"/>
      <c r="K36" s="39"/>
      <c r="L36" s="39"/>
      <c r="O36" s="79">
        <v>0.93</v>
      </c>
      <c r="P36" s="79">
        <f t="shared" si="0"/>
        <v>40.324800000000003</v>
      </c>
    </row>
    <row r="37" spans="2:17" x14ac:dyDescent="0.25">
      <c r="B37" s="162"/>
      <c r="C37" s="10"/>
      <c r="D37" s="39"/>
      <c r="E37" s="39"/>
      <c r="F37" s="39"/>
      <c r="G37" s="39"/>
      <c r="H37" s="177"/>
      <c r="I37" s="39"/>
      <c r="J37" s="39"/>
      <c r="K37" s="39"/>
      <c r="L37" s="39"/>
      <c r="O37" s="79">
        <v>0.92</v>
      </c>
      <c r="P37" s="79">
        <f t="shared" si="0"/>
        <v>39.891199999999998</v>
      </c>
    </row>
    <row r="38" spans="2:17" x14ac:dyDescent="0.25">
      <c r="B38" s="162"/>
      <c r="C38" s="10"/>
      <c r="D38" s="39"/>
      <c r="E38" s="39"/>
      <c r="F38" s="39"/>
      <c r="G38" s="39"/>
      <c r="H38" s="177"/>
      <c r="I38" s="39"/>
      <c r="J38" s="39"/>
      <c r="K38" s="39"/>
      <c r="L38" s="39"/>
      <c r="O38" s="79">
        <v>0.91</v>
      </c>
      <c r="P38" s="79">
        <f t="shared" si="0"/>
        <v>39.457599999999999</v>
      </c>
    </row>
    <row r="39" spans="2:17" x14ac:dyDescent="0.25">
      <c r="B39" s="162"/>
      <c r="C39" s="10"/>
      <c r="D39" s="39"/>
      <c r="E39" s="39"/>
      <c r="F39" s="39"/>
      <c r="G39" s="39"/>
      <c r="H39" s="177"/>
      <c r="I39" s="39"/>
      <c r="J39" s="39"/>
      <c r="K39" s="39"/>
      <c r="L39" s="39"/>
      <c r="O39" s="79">
        <v>0.9</v>
      </c>
      <c r="P39" s="79">
        <f t="shared" si="0"/>
        <v>39.024000000000001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36" priority="35">
      <formula>Q7&gt;0</formula>
    </cfRule>
    <cfRule type="expression" dxfId="3135" priority="36">
      <formula>Q7&lt;0</formula>
    </cfRule>
  </conditionalFormatting>
  <conditionalFormatting sqref="Q8">
    <cfRule type="expression" dxfId="3134" priority="33">
      <formula>Q8&gt;0</formula>
    </cfRule>
    <cfRule type="expression" dxfId="3133" priority="34">
      <formula>Q8&lt;0</formula>
    </cfRule>
  </conditionalFormatting>
  <conditionalFormatting sqref="F34:F54 F58:F63">
    <cfRule type="expression" dxfId="3132" priority="31">
      <formula>F34&gt;0</formula>
    </cfRule>
    <cfRule type="expression" dxfId="3131" priority="32">
      <formula>F34&lt;0</formula>
    </cfRule>
  </conditionalFormatting>
  <conditionalFormatting sqref="H34:H54 H58:H63">
    <cfRule type="expression" dxfId="3130" priority="29">
      <formula>H34&gt;0</formula>
    </cfRule>
    <cfRule type="expression" dxfId="3129" priority="30">
      <formula>H34&lt;0</formula>
    </cfRule>
  </conditionalFormatting>
  <conditionalFormatting sqref="Q10">
    <cfRule type="expression" dxfId="3128" priority="27">
      <formula>Q10&gt;0</formula>
    </cfRule>
    <cfRule type="expression" dxfId="3127" priority="28">
      <formula>Q10&lt;0</formula>
    </cfRule>
  </conditionalFormatting>
  <conditionalFormatting sqref="J25:J38">
    <cfRule type="expression" dxfId="3126" priority="25">
      <formula>J25&gt;0</formula>
    </cfRule>
    <cfRule type="expression" dxfId="3125" priority="26">
      <formula>J25&lt;0</formula>
    </cfRule>
  </conditionalFormatting>
  <conditionalFormatting sqref="K25:K35 K37:K38">
    <cfRule type="expression" dxfId="3124" priority="23">
      <formula>K25&gt;0</formula>
    </cfRule>
    <cfRule type="expression" dxfId="3123" priority="24">
      <formula>K25&lt;0</formula>
    </cfRule>
  </conditionalFormatting>
  <conditionalFormatting sqref="F89:F110">
    <cfRule type="expression" dxfId="3122" priority="21">
      <formula>F89&gt;0</formula>
    </cfRule>
    <cfRule type="expression" dxfId="3121" priority="22">
      <formula>F89&lt;0</formula>
    </cfRule>
  </conditionalFormatting>
  <conditionalFormatting sqref="H89:H110">
    <cfRule type="expression" dxfId="3120" priority="19">
      <formula>H89&gt;0</formula>
    </cfRule>
    <cfRule type="expression" dxfId="3119" priority="20">
      <formula>H89&lt;0</formula>
    </cfRule>
  </conditionalFormatting>
  <conditionalFormatting sqref="J89:J102">
    <cfRule type="expression" dxfId="3118" priority="17">
      <formula>J89&gt;0</formula>
    </cfRule>
    <cfRule type="expression" dxfId="3117" priority="18">
      <formula>J89&lt;0</formula>
    </cfRule>
  </conditionalFormatting>
  <conditionalFormatting sqref="K89:K102">
    <cfRule type="expression" dxfId="3116" priority="15">
      <formula>K89&gt;0</formula>
    </cfRule>
    <cfRule type="expression" dxfId="3115" priority="16">
      <formula>K89&lt;0</formula>
    </cfRule>
  </conditionalFormatting>
  <conditionalFormatting sqref="L89:L102">
    <cfRule type="expression" dxfId="3114" priority="13">
      <formula>L89&gt;0</formula>
    </cfRule>
    <cfRule type="expression" dxfId="3113" priority="14">
      <formula>L89&lt;0</formula>
    </cfRule>
  </conditionalFormatting>
  <conditionalFormatting sqref="F25:F33">
    <cfRule type="expression" dxfId="3112" priority="11">
      <formula>F25&gt;0</formula>
    </cfRule>
    <cfRule type="expression" dxfId="3111" priority="12">
      <formula>F25&lt;0</formula>
    </cfRule>
  </conditionalFormatting>
  <conditionalFormatting sqref="H25:H33">
    <cfRule type="expression" dxfId="3110" priority="9">
      <formula>H25&gt;0</formula>
    </cfRule>
    <cfRule type="expression" dxfId="3109" priority="10">
      <formula>H25&lt;0</formula>
    </cfRule>
  </conditionalFormatting>
  <conditionalFormatting sqref="J54">
    <cfRule type="expression" dxfId="3108" priority="7">
      <formula>J54&gt;0</formula>
    </cfRule>
    <cfRule type="expression" dxfId="3107" priority="8">
      <formula>J54&lt;0</formula>
    </cfRule>
  </conditionalFormatting>
  <conditionalFormatting sqref="F55:F57">
    <cfRule type="expression" dxfId="3106" priority="5">
      <formula>F55&gt;0</formula>
    </cfRule>
    <cfRule type="expression" dxfId="3105" priority="6">
      <formula>F55&lt;0</formula>
    </cfRule>
  </conditionalFormatting>
  <conditionalFormatting sqref="H55:H57">
    <cfRule type="expression" dxfId="3104" priority="3">
      <formula>H55&gt;0</formula>
    </cfRule>
    <cfRule type="expression" dxfId="3103" priority="4">
      <formula>H55&lt;0</formula>
    </cfRule>
  </conditionalFormatting>
  <conditionalFormatting sqref="Q9">
    <cfRule type="expression" dxfId="3102" priority="1">
      <formula>Q9&gt;0</formula>
    </cfRule>
    <cfRule type="expression" dxfId="310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22.54</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22.54</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1.419698314108252E-2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24.794</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24.5686</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24.3432</v>
      </c>
    </row>
    <row r="20" spans="1:16" x14ac:dyDescent="0.25">
      <c r="O20" s="79">
        <v>1.07</v>
      </c>
      <c r="P20" s="79">
        <f t="shared" si="0"/>
        <v>24.117799999999999</v>
      </c>
    </row>
    <row r="21" spans="1:16" x14ac:dyDescent="0.25">
      <c r="O21" s="79">
        <v>1.06</v>
      </c>
      <c r="P21" s="79">
        <f t="shared" si="0"/>
        <v>23.892399999999999</v>
      </c>
    </row>
    <row r="22" spans="1:16" x14ac:dyDescent="0.25">
      <c r="O22" s="79">
        <v>1.05</v>
      </c>
      <c r="P22" s="79">
        <f t="shared" si="0"/>
        <v>23.667000000000002</v>
      </c>
    </row>
    <row r="23" spans="1:16" x14ac:dyDescent="0.25">
      <c r="O23" s="79">
        <v>1.04</v>
      </c>
      <c r="P23" s="79">
        <f t="shared" si="0"/>
        <v>23.441600000000001</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23.216200000000001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22.9908</v>
      </c>
    </row>
    <row r="26" spans="1:16" x14ac:dyDescent="0.25">
      <c r="A26" s="862"/>
      <c r="B26" s="162">
        <v>43445</v>
      </c>
      <c r="C26" s="10">
        <v>0</v>
      </c>
      <c r="D26" s="39">
        <v>26.8</v>
      </c>
      <c r="E26" s="39">
        <v>26.79</v>
      </c>
      <c r="F26" s="39"/>
      <c r="G26" s="39"/>
      <c r="H26" s="177"/>
      <c r="I26" s="39"/>
      <c r="J26" s="39">
        <v>-3.1</v>
      </c>
      <c r="K26" s="39"/>
      <c r="L26" s="39"/>
      <c r="O26" s="79">
        <v>1.01</v>
      </c>
      <c r="P26" s="79">
        <f t="shared" si="0"/>
        <v>22.7654</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22.54</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22.314599999999999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22.089199999999998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21.863799999999998</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21.638399999999997</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21.412999999999997</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21.1876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20.962199999999999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20.736799999999999</v>
      </c>
    </row>
    <row r="36" spans="1:17" x14ac:dyDescent="0.25">
      <c r="A36" s="862"/>
      <c r="B36" s="162"/>
      <c r="C36" s="10"/>
      <c r="D36" s="39"/>
      <c r="E36" s="39"/>
      <c r="F36" s="39"/>
      <c r="G36" s="39"/>
      <c r="H36" s="177"/>
      <c r="I36" s="39"/>
      <c r="J36" s="39"/>
      <c r="K36" s="39"/>
      <c r="L36" s="39"/>
      <c r="O36" s="79">
        <v>0.91</v>
      </c>
      <c r="P36" s="79">
        <f t="shared" si="0"/>
        <v>20.511399999999998</v>
      </c>
    </row>
    <row r="37" spans="1:17" x14ac:dyDescent="0.25">
      <c r="A37" s="862"/>
      <c r="B37" s="162"/>
      <c r="C37" s="10"/>
      <c r="D37" s="39"/>
      <c r="E37" s="39"/>
      <c r="F37" s="39"/>
      <c r="G37" s="39"/>
      <c r="H37" s="177"/>
      <c r="I37" s="39"/>
      <c r="J37" s="39"/>
      <c r="K37" s="39"/>
      <c r="L37" s="39"/>
      <c r="O37" s="79">
        <v>0.9</v>
      </c>
      <c r="P37" s="79">
        <f t="shared" si="0"/>
        <v>20.286000000000001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00" priority="53">
      <formula>F54&gt;0</formula>
    </cfRule>
    <cfRule type="expression" dxfId="3099" priority="54">
      <formula>F54&lt;0</formula>
    </cfRule>
  </conditionalFormatting>
  <conditionalFormatting sqref="Q7">
    <cfRule type="expression" dxfId="3098" priority="51">
      <formula>Q7&gt;0</formula>
    </cfRule>
    <cfRule type="expression" dxfId="3097" priority="52">
      <formula>Q7&lt;0</formula>
    </cfRule>
  </conditionalFormatting>
  <conditionalFormatting sqref="Q8">
    <cfRule type="expression" dxfId="3096" priority="49">
      <formula>Q8&gt;0</formula>
    </cfRule>
    <cfRule type="expression" dxfId="3095" priority="50">
      <formula>Q8&lt;0</formula>
    </cfRule>
  </conditionalFormatting>
  <conditionalFormatting sqref="F33:F36 F38:F53">
    <cfRule type="expression" dxfId="3094" priority="47">
      <formula>F33&gt;0</formula>
    </cfRule>
    <cfRule type="expression" dxfId="3093" priority="48">
      <formula>F33&lt;0</formula>
    </cfRule>
  </conditionalFormatting>
  <conditionalFormatting sqref="H38:H53 H33:H36">
    <cfRule type="expression" dxfId="3092" priority="45">
      <formula>H33&gt;0</formula>
    </cfRule>
    <cfRule type="expression" dxfId="3091" priority="46">
      <formula>H33&lt;0</formula>
    </cfRule>
  </conditionalFormatting>
  <conditionalFormatting sqref="Q10">
    <cfRule type="expression" dxfId="3090" priority="43">
      <formula>Q10&gt;0</formula>
    </cfRule>
    <cfRule type="expression" dxfId="3089" priority="44">
      <formula>Q10&lt;0</formula>
    </cfRule>
  </conditionalFormatting>
  <conditionalFormatting sqref="J25:J27 J34:J37">
    <cfRule type="expression" dxfId="3088" priority="41">
      <formula>J25&gt;0</formula>
    </cfRule>
    <cfRule type="expression" dxfId="3087" priority="42">
      <formula>J25&lt;0</formula>
    </cfRule>
  </conditionalFormatting>
  <conditionalFormatting sqref="K25:K38">
    <cfRule type="expression" dxfId="3086" priority="39">
      <formula>K25&gt;0</formula>
    </cfRule>
    <cfRule type="expression" dxfId="3085" priority="40">
      <formula>K25&lt;0</formula>
    </cfRule>
  </conditionalFormatting>
  <conditionalFormatting sqref="L25">
    <cfRule type="expression" dxfId="3084" priority="37">
      <formula>L25&gt;0</formula>
    </cfRule>
    <cfRule type="expression" dxfId="3083" priority="38">
      <formula>L25&lt;0</formula>
    </cfRule>
  </conditionalFormatting>
  <conditionalFormatting sqref="F89:F110">
    <cfRule type="expression" dxfId="3082" priority="35">
      <formula>F89&gt;0</formula>
    </cfRule>
    <cfRule type="expression" dxfId="3081" priority="36">
      <formula>F89&lt;0</formula>
    </cfRule>
  </conditionalFormatting>
  <conditionalFormatting sqref="H89:H110">
    <cfRule type="expression" dxfId="3080" priority="33">
      <formula>H89&gt;0</formula>
    </cfRule>
    <cfRule type="expression" dxfId="3079" priority="34">
      <formula>H89&lt;0</formula>
    </cfRule>
  </conditionalFormatting>
  <conditionalFormatting sqref="J89:J102">
    <cfRule type="expression" dxfId="3078" priority="31">
      <formula>J89&gt;0</formula>
    </cfRule>
    <cfRule type="expression" dxfId="3077" priority="32">
      <formula>J89&lt;0</formula>
    </cfRule>
  </conditionalFormatting>
  <conditionalFormatting sqref="K89:K102">
    <cfRule type="expression" dxfId="3076" priority="29">
      <formula>K89&gt;0</formula>
    </cfRule>
    <cfRule type="expression" dxfId="3075" priority="30">
      <formula>K89&lt;0</formula>
    </cfRule>
  </conditionalFormatting>
  <conditionalFormatting sqref="L89:L102">
    <cfRule type="expression" dxfId="3074" priority="27">
      <formula>L89&gt;0</formula>
    </cfRule>
    <cfRule type="expression" dxfId="3073" priority="28">
      <formula>L89&lt;0</formula>
    </cfRule>
  </conditionalFormatting>
  <conditionalFormatting sqref="F31:F32">
    <cfRule type="expression" dxfId="3072" priority="25">
      <formula>F31&gt;0</formula>
    </cfRule>
    <cfRule type="expression" dxfId="3071" priority="26">
      <formula>F31&lt;0</formula>
    </cfRule>
  </conditionalFormatting>
  <conditionalFormatting sqref="H31:H32">
    <cfRule type="expression" dxfId="3070" priority="23">
      <formula>H31&gt;0</formula>
    </cfRule>
    <cfRule type="expression" dxfId="3069" priority="24">
      <formula>H31&lt;0</formula>
    </cfRule>
  </conditionalFormatting>
  <conditionalFormatting sqref="F25:F26">
    <cfRule type="expression" dxfId="3068" priority="21">
      <formula>F25&gt;0</formula>
    </cfRule>
    <cfRule type="expression" dxfId="3067" priority="22">
      <formula>F25&lt;0</formula>
    </cfRule>
  </conditionalFormatting>
  <conditionalFormatting sqref="H25:H26">
    <cfRule type="expression" dxfId="3066" priority="19">
      <formula>H25&gt;0</formula>
    </cfRule>
    <cfRule type="expression" dxfId="3065" priority="20">
      <formula>H25&lt;0</formula>
    </cfRule>
  </conditionalFormatting>
  <conditionalFormatting sqref="F37">
    <cfRule type="expression" dxfId="3064" priority="17">
      <formula>F37&gt;0</formula>
    </cfRule>
    <cfRule type="expression" dxfId="3063" priority="18">
      <formula>F37&lt;0</formula>
    </cfRule>
  </conditionalFormatting>
  <conditionalFormatting sqref="H37">
    <cfRule type="expression" dxfId="3062" priority="15">
      <formula>H37&gt;0</formula>
    </cfRule>
    <cfRule type="expression" dxfId="3061" priority="16">
      <formula>H37&lt;0</formula>
    </cfRule>
  </conditionalFormatting>
  <conditionalFormatting sqref="J49">
    <cfRule type="expression" dxfId="3060" priority="13">
      <formula>J49&gt;0</formula>
    </cfRule>
    <cfRule type="expression" dxfId="3059" priority="14">
      <formula>J49&lt;0</formula>
    </cfRule>
  </conditionalFormatting>
  <conditionalFormatting sqref="J38:J48">
    <cfRule type="expression" dxfId="3058" priority="11">
      <formula>J38&gt;0</formula>
    </cfRule>
    <cfRule type="expression" dxfId="3057" priority="12">
      <formula>J38&lt;0</formula>
    </cfRule>
  </conditionalFormatting>
  <conditionalFormatting sqref="F27:F30">
    <cfRule type="expression" dxfId="3056" priority="9">
      <formula>F27&gt;0</formula>
    </cfRule>
    <cfRule type="expression" dxfId="3055" priority="10">
      <formula>F27&lt;0</formula>
    </cfRule>
  </conditionalFormatting>
  <conditionalFormatting sqref="H27:H30">
    <cfRule type="expression" dxfId="3054" priority="7">
      <formula>H27&gt;0</formula>
    </cfRule>
    <cfRule type="expression" dxfId="3053" priority="8">
      <formula>H27&lt;0</formula>
    </cfRule>
  </conditionalFormatting>
  <conditionalFormatting sqref="J33">
    <cfRule type="expression" dxfId="3052" priority="5">
      <formula>J33&gt;0</formula>
    </cfRule>
    <cfRule type="expression" dxfId="3051" priority="6">
      <formula>J33&lt;0</formula>
    </cfRule>
  </conditionalFormatting>
  <conditionalFormatting sqref="J31:J32">
    <cfRule type="expression" dxfId="3050" priority="3">
      <formula>J31&gt;0</formula>
    </cfRule>
    <cfRule type="expression" dxfId="3049" priority="4">
      <formula>J31&lt;0</formula>
    </cfRule>
  </conditionalFormatting>
  <conditionalFormatting sqref="J28:J30">
    <cfRule type="expression" dxfId="3048" priority="1">
      <formula>J28&gt;0</formula>
    </cfRule>
    <cfRule type="expression" dxfId="3047"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13.47</v>
      </c>
      <c r="T3" s="1"/>
      <c r="U3" s="22"/>
    </row>
    <row r="4" spans="1:21" x14ac:dyDescent="0.25">
      <c r="B4" s="70"/>
      <c r="C4" s="4"/>
      <c r="D4" s="3"/>
      <c r="E4" s="3"/>
      <c r="F4" s="3"/>
      <c r="G4" s="70"/>
      <c r="H4" s="159"/>
      <c r="I4" s="3"/>
      <c r="J4" s="3"/>
      <c r="K4" s="3"/>
      <c r="L4" s="4"/>
      <c r="M4" s="4"/>
      <c r="O4" s="11" t="s">
        <v>66</v>
      </c>
      <c r="Q4" s="53">
        <v>13.47</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8.5760950259836669E-2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14.817000000000002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14.682300000000001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14.547600000000001</v>
      </c>
    </row>
    <row r="20" spans="1:16" x14ac:dyDescent="0.25">
      <c r="O20" s="79">
        <v>1.07</v>
      </c>
      <c r="P20" s="79">
        <f t="shared" si="0"/>
        <v>14.412900000000002</v>
      </c>
    </row>
    <row r="21" spans="1:16" x14ac:dyDescent="0.25">
      <c r="O21" s="79">
        <v>1.06</v>
      </c>
      <c r="P21" s="79">
        <f t="shared" si="0"/>
        <v>14.278200000000002</v>
      </c>
    </row>
    <row r="22" spans="1:16" x14ac:dyDescent="0.25">
      <c r="O22" s="79">
        <v>1.05</v>
      </c>
      <c r="P22" s="79">
        <f t="shared" si="0"/>
        <v>14.143500000000001</v>
      </c>
    </row>
    <row r="23" spans="1:16" x14ac:dyDescent="0.25">
      <c r="O23" s="79">
        <v>1.04</v>
      </c>
      <c r="P23" s="79">
        <f t="shared" si="0"/>
        <v>14.008800000000001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13.8741</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13.739400000000002</v>
      </c>
    </row>
    <row r="26" spans="1:16" x14ac:dyDescent="0.25">
      <c r="B26" s="162">
        <v>43515</v>
      </c>
      <c r="C26" s="10">
        <v>0</v>
      </c>
      <c r="D26" s="39">
        <v>13.375</v>
      </c>
      <c r="E26" s="39">
        <v>15.62</v>
      </c>
      <c r="F26" s="768">
        <v>450.96</v>
      </c>
      <c r="G26" s="39"/>
      <c r="H26" s="177"/>
      <c r="I26" s="39"/>
      <c r="J26" s="39"/>
      <c r="K26" s="39"/>
      <c r="L26" s="39"/>
      <c r="O26" s="79">
        <v>1.01</v>
      </c>
      <c r="P26" s="79">
        <f t="shared" si="0"/>
        <v>13.604700000000001</v>
      </c>
    </row>
    <row r="27" spans="1:16" x14ac:dyDescent="0.25">
      <c r="B27" s="162"/>
      <c r="C27" s="10"/>
      <c r="D27" s="39"/>
      <c r="E27" s="39"/>
      <c r="F27" s="39"/>
      <c r="G27" s="39"/>
      <c r="H27" s="177"/>
      <c r="I27" s="39"/>
      <c r="J27" s="39"/>
      <c r="K27" s="39"/>
      <c r="L27" s="39"/>
      <c r="O27" s="79">
        <v>1</v>
      </c>
      <c r="P27" s="79">
        <f t="shared" si="0"/>
        <v>13.47</v>
      </c>
    </row>
    <row r="28" spans="1:16" x14ac:dyDescent="0.25">
      <c r="B28" s="162"/>
      <c r="C28" s="10"/>
      <c r="D28" s="39"/>
      <c r="E28" s="39"/>
      <c r="F28" s="39"/>
      <c r="G28" s="39"/>
      <c r="H28" s="177"/>
      <c r="I28" s="39"/>
      <c r="J28" s="39"/>
      <c r="K28" s="39"/>
      <c r="L28" s="39"/>
      <c r="O28" s="79">
        <v>0.99</v>
      </c>
      <c r="P28" s="79">
        <f t="shared" si="0"/>
        <v>13.3353</v>
      </c>
    </row>
    <row r="29" spans="1:16" x14ac:dyDescent="0.25">
      <c r="B29" s="162"/>
      <c r="C29" s="10"/>
      <c r="D29" s="39"/>
      <c r="E29" s="39"/>
      <c r="F29" s="39"/>
      <c r="G29" s="39"/>
      <c r="H29" s="177"/>
      <c r="I29" s="39"/>
      <c r="J29" s="39"/>
      <c r="K29" s="39"/>
      <c r="L29" s="39"/>
      <c r="O29" s="79">
        <v>0.98</v>
      </c>
      <c r="P29" s="79">
        <f t="shared" si="0"/>
        <v>13.2006</v>
      </c>
    </row>
    <row r="30" spans="1:16" x14ac:dyDescent="0.25">
      <c r="B30" s="162"/>
      <c r="C30" s="10"/>
      <c r="D30" s="39"/>
      <c r="E30" s="39"/>
      <c r="F30" s="39"/>
      <c r="G30" s="39"/>
      <c r="H30" s="177"/>
      <c r="I30" s="39"/>
      <c r="J30" s="39"/>
      <c r="K30" s="39"/>
      <c r="L30" s="39"/>
      <c r="O30" s="79">
        <v>0.97</v>
      </c>
      <c r="P30" s="79">
        <f t="shared" si="0"/>
        <v>13.065900000000001</v>
      </c>
    </row>
    <row r="31" spans="1:16" x14ac:dyDescent="0.25">
      <c r="B31" s="162"/>
      <c r="C31" s="10"/>
      <c r="D31" s="39"/>
      <c r="E31" s="39"/>
      <c r="F31" s="39"/>
      <c r="G31" s="39"/>
      <c r="H31" s="177"/>
      <c r="I31" s="39"/>
      <c r="J31" s="39"/>
      <c r="K31" s="39"/>
      <c r="L31" s="39"/>
      <c r="O31" s="79">
        <v>0.96</v>
      </c>
      <c r="P31" s="79">
        <f t="shared" si="0"/>
        <v>12.9312</v>
      </c>
    </row>
    <row r="32" spans="1:16" x14ac:dyDescent="0.25">
      <c r="B32" s="162"/>
      <c r="C32" s="10"/>
      <c r="D32" s="39"/>
      <c r="E32" s="39"/>
      <c r="F32" s="39"/>
      <c r="G32" s="39"/>
      <c r="H32" s="177"/>
      <c r="I32" s="39"/>
      <c r="J32" s="39"/>
      <c r="K32" s="39"/>
      <c r="L32" s="39"/>
      <c r="O32" s="79">
        <v>0.95</v>
      </c>
      <c r="P32" s="79">
        <f t="shared" si="0"/>
        <v>12.7965</v>
      </c>
    </row>
    <row r="33" spans="2:17" x14ac:dyDescent="0.25">
      <c r="B33" s="162"/>
      <c r="C33" s="10"/>
      <c r="D33" s="39"/>
      <c r="E33" s="39"/>
      <c r="F33" s="39"/>
      <c r="G33" s="39"/>
      <c r="H33" s="177"/>
      <c r="I33" s="39"/>
      <c r="J33" s="39"/>
      <c r="K33" s="39"/>
      <c r="L33" s="39"/>
      <c r="O33" s="79">
        <v>0.94</v>
      </c>
      <c r="P33" s="79">
        <f t="shared" si="0"/>
        <v>12.661799999999999</v>
      </c>
    </row>
    <row r="34" spans="2:17" x14ac:dyDescent="0.25">
      <c r="B34" s="162"/>
      <c r="C34" s="10"/>
      <c r="D34" s="39"/>
      <c r="E34" s="39"/>
      <c r="F34" s="39"/>
      <c r="G34" s="39"/>
      <c r="H34" s="177"/>
      <c r="I34" s="39"/>
      <c r="J34" s="39"/>
      <c r="K34" s="39"/>
      <c r="L34" s="39"/>
      <c r="O34" s="79">
        <v>0.93</v>
      </c>
      <c r="P34" s="79">
        <f t="shared" si="0"/>
        <v>12.527100000000001</v>
      </c>
    </row>
    <row r="35" spans="2:17" x14ac:dyDescent="0.25">
      <c r="B35" s="162"/>
      <c r="C35" s="10"/>
      <c r="D35" s="39"/>
      <c r="E35" s="39"/>
      <c r="F35" s="39"/>
      <c r="G35" s="39"/>
      <c r="H35" s="177"/>
      <c r="I35" s="39"/>
      <c r="J35" s="39"/>
      <c r="K35" s="39"/>
      <c r="L35" s="39"/>
      <c r="O35" s="79">
        <v>0.92</v>
      </c>
      <c r="P35" s="79">
        <f t="shared" si="0"/>
        <v>12.3924</v>
      </c>
    </row>
    <row r="36" spans="2:17" x14ac:dyDescent="0.25">
      <c r="B36" s="162"/>
      <c r="C36" s="10"/>
      <c r="D36" s="39"/>
      <c r="E36" s="39"/>
      <c r="F36" s="39"/>
      <c r="G36" s="39"/>
      <c r="H36" s="177"/>
      <c r="I36" s="39"/>
      <c r="J36" s="39"/>
      <c r="K36" s="39"/>
      <c r="L36" s="39"/>
      <c r="O36" s="79">
        <v>0.91</v>
      </c>
      <c r="P36" s="79">
        <f t="shared" si="0"/>
        <v>12.257700000000002</v>
      </c>
    </row>
    <row r="37" spans="2:17" x14ac:dyDescent="0.25">
      <c r="B37" s="162"/>
      <c r="C37" s="10"/>
      <c r="D37" s="39"/>
      <c r="E37" s="39"/>
      <c r="F37" s="39"/>
      <c r="G37" s="39"/>
      <c r="H37" s="177"/>
      <c r="I37" s="39"/>
      <c r="J37" s="39"/>
      <c r="K37" s="39"/>
      <c r="L37" s="39"/>
      <c r="O37" s="79">
        <v>0.9</v>
      </c>
      <c r="P37" s="79">
        <f t="shared" si="0"/>
        <v>12.123000000000001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46" priority="35">
      <formula>F47&gt;0</formula>
    </cfRule>
    <cfRule type="expression" dxfId="3045" priority="36">
      <formula>F47&lt;0</formula>
    </cfRule>
  </conditionalFormatting>
  <conditionalFormatting sqref="Q7">
    <cfRule type="expression" dxfId="3044" priority="33">
      <formula>Q7&gt;0</formula>
    </cfRule>
    <cfRule type="expression" dxfId="3043" priority="34">
      <formula>Q7&lt;0</formula>
    </cfRule>
  </conditionalFormatting>
  <conditionalFormatting sqref="Q8">
    <cfRule type="expression" dxfId="3042" priority="31">
      <formula>Q8&gt;0</formula>
    </cfRule>
    <cfRule type="expression" dxfId="3041" priority="32">
      <formula>Q8&lt;0</formula>
    </cfRule>
  </conditionalFormatting>
  <conditionalFormatting sqref="F30:F46">
    <cfRule type="expression" dxfId="3040" priority="29">
      <formula>F30&gt;0</formula>
    </cfRule>
    <cfRule type="expression" dxfId="3039" priority="30">
      <formula>F30&lt;0</formula>
    </cfRule>
  </conditionalFormatting>
  <conditionalFormatting sqref="H30:H46">
    <cfRule type="expression" dxfId="3038" priority="27">
      <formula>H30&gt;0</formula>
    </cfRule>
    <cfRule type="expression" dxfId="3037" priority="28">
      <formula>H30&lt;0</formula>
    </cfRule>
  </conditionalFormatting>
  <conditionalFormatting sqref="Q10">
    <cfRule type="expression" dxfId="3036" priority="25">
      <formula>Q10&gt;0</formula>
    </cfRule>
    <cfRule type="expression" dxfId="3035" priority="26">
      <formula>Q10&lt;0</formula>
    </cfRule>
  </conditionalFormatting>
  <conditionalFormatting sqref="J25:J38">
    <cfRule type="expression" dxfId="3034" priority="23">
      <formula>J25&gt;0</formula>
    </cfRule>
    <cfRule type="expression" dxfId="3033" priority="24">
      <formula>J25&lt;0</formula>
    </cfRule>
  </conditionalFormatting>
  <conditionalFormatting sqref="K25:K38">
    <cfRule type="expression" dxfId="3032" priority="21">
      <formula>K25&gt;0</formula>
    </cfRule>
    <cfRule type="expression" dxfId="3031" priority="22">
      <formula>K25&lt;0</formula>
    </cfRule>
  </conditionalFormatting>
  <conditionalFormatting sqref="L25 L38">
    <cfRule type="expression" dxfId="3030" priority="19">
      <formula>L25&gt;0</formula>
    </cfRule>
    <cfRule type="expression" dxfId="3029" priority="20">
      <formula>L25&lt;0</formula>
    </cfRule>
  </conditionalFormatting>
  <conditionalFormatting sqref="F89:F110">
    <cfRule type="expression" dxfId="3028" priority="17">
      <formula>F89&gt;0</formula>
    </cfRule>
    <cfRule type="expression" dxfId="3027" priority="18">
      <formula>F89&lt;0</formula>
    </cfRule>
  </conditionalFormatting>
  <conditionalFormatting sqref="H89:H110">
    <cfRule type="expression" dxfId="3026" priority="15">
      <formula>H89&gt;0</formula>
    </cfRule>
    <cfRule type="expression" dxfId="3025" priority="16">
      <formula>H89&lt;0</formula>
    </cfRule>
  </conditionalFormatting>
  <conditionalFormatting sqref="J89:J102">
    <cfRule type="expression" dxfId="3024" priority="13">
      <formula>J89&gt;0</formula>
    </cfRule>
    <cfRule type="expression" dxfId="3023" priority="14">
      <formula>J89&lt;0</formula>
    </cfRule>
  </conditionalFormatting>
  <conditionalFormatting sqref="K89:K102">
    <cfRule type="expression" dxfId="3022" priority="11">
      <formula>K89&gt;0</formula>
    </cfRule>
    <cfRule type="expression" dxfId="3021" priority="12">
      <formula>K89&lt;0</formula>
    </cfRule>
  </conditionalFormatting>
  <conditionalFormatting sqref="L89:L102">
    <cfRule type="expression" dxfId="3020" priority="9">
      <formula>L89&gt;0</formula>
    </cfRule>
    <cfRule type="expression" dxfId="3019" priority="10">
      <formula>L89&lt;0</formula>
    </cfRule>
  </conditionalFormatting>
  <conditionalFormatting sqref="F29 F25:F26">
    <cfRule type="expression" dxfId="3018" priority="7">
      <formula>F25&gt;0</formula>
    </cfRule>
    <cfRule type="expression" dxfId="3017" priority="8">
      <formula>F25&lt;0</formula>
    </cfRule>
  </conditionalFormatting>
  <conditionalFormatting sqref="H29 H25:H27">
    <cfRule type="expression" dxfId="3016" priority="5">
      <formula>H25&gt;0</formula>
    </cfRule>
    <cfRule type="expression" dxfId="3015" priority="6">
      <formula>H25&lt;0</formula>
    </cfRule>
  </conditionalFormatting>
  <conditionalFormatting sqref="F27:F28">
    <cfRule type="expression" dxfId="3014" priority="3">
      <formula>F27&gt;0</formula>
    </cfRule>
    <cfRule type="expression" dxfId="3013" priority="4">
      <formula>F27&lt;0</formula>
    </cfRule>
  </conditionalFormatting>
  <conditionalFormatting sqref="H28">
    <cfRule type="expression" dxfId="3012" priority="1">
      <formula>H28&gt;0</formula>
    </cfRule>
    <cfRule type="expression" dxfId="301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52.33</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52.33</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6.688324097076247E-3</v>
      </c>
      <c r="R11">
        <v>8.7499999999999994E-2</v>
      </c>
    </row>
    <row r="12" spans="1:21" x14ac:dyDescent="0.25">
      <c r="H12" s="68"/>
      <c r="O12" s="11" t="s">
        <v>82</v>
      </c>
      <c r="Q12" s="1" t="s">
        <v>1357</v>
      </c>
    </row>
    <row r="13" spans="1:21" x14ac:dyDescent="0.25">
      <c r="H13" s="68"/>
      <c r="O13" s="11" t="s">
        <v>947</v>
      </c>
      <c r="Q13" s="2">
        <f>Q4/2.075</f>
        <v>25.219277108433733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57.563000000000002</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57.039700000000003</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56.516400000000004</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55.993099999999998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55.469799999999999</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54.9465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54.423200000000001</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53.899900000000002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53.376599999999996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52.853299999999997</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52.33</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51.806699999999999</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51.2834</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50.760099999999994</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50.236799999999995</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49.713499999999996</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49.190199999999997</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48.666899999999998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48.143599999999999</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47.6203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47.097000000000001</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10" priority="39">
      <formula>F51&gt;0</formula>
    </cfRule>
    <cfRule type="expression" dxfId="3009" priority="40">
      <formula>F51&lt;0</formula>
    </cfRule>
  </conditionalFormatting>
  <conditionalFormatting sqref="Q7">
    <cfRule type="expression" dxfId="3008" priority="37">
      <formula>Q7&gt;0</formula>
    </cfRule>
    <cfRule type="expression" dxfId="3007" priority="38">
      <formula>Q7&lt;0</formula>
    </cfRule>
  </conditionalFormatting>
  <conditionalFormatting sqref="Q8">
    <cfRule type="expression" dxfId="3006" priority="35">
      <formula>Q8&gt;0</formula>
    </cfRule>
    <cfRule type="expression" dxfId="3005" priority="36">
      <formula>Q8&lt;0</formula>
    </cfRule>
  </conditionalFormatting>
  <conditionalFormatting sqref="F31:F49">
    <cfRule type="expression" dxfId="3004" priority="33">
      <formula>F31&gt;0</formula>
    </cfRule>
    <cfRule type="expression" dxfId="3003" priority="34">
      <formula>F31&lt;0</formula>
    </cfRule>
  </conditionalFormatting>
  <conditionalFormatting sqref="H31:H49">
    <cfRule type="expression" dxfId="3002" priority="31">
      <formula>H31&gt;0</formula>
    </cfRule>
    <cfRule type="expression" dxfId="3001" priority="32">
      <formula>H31&lt;0</formula>
    </cfRule>
  </conditionalFormatting>
  <conditionalFormatting sqref="Q10">
    <cfRule type="expression" dxfId="3000" priority="29">
      <formula>Q10&gt;0</formula>
    </cfRule>
    <cfRule type="expression" dxfId="2999" priority="30">
      <formula>Q10&lt;0</formula>
    </cfRule>
  </conditionalFormatting>
  <conditionalFormatting sqref="J25:J38">
    <cfRule type="expression" dxfId="2998" priority="27">
      <formula>J25&gt;0</formula>
    </cfRule>
    <cfRule type="expression" dxfId="2997" priority="28">
      <formula>J25&lt;0</formula>
    </cfRule>
  </conditionalFormatting>
  <conditionalFormatting sqref="K38">
    <cfRule type="expression" dxfId="2996" priority="25">
      <formula>K38&gt;0</formula>
    </cfRule>
    <cfRule type="expression" dxfId="2995" priority="26">
      <formula>K38&lt;0</formula>
    </cfRule>
  </conditionalFormatting>
  <conditionalFormatting sqref="L25:L38">
    <cfRule type="expression" dxfId="2994" priority="23">
      <formula>L25&gt;0</formula>
    </cfRule>
    <cfRule type="expression" dxfId="2993" priority="24">
      <formula>L25&lt;0</formula>
    </cfRule>
  </conditionalFormatting>
  <conditionalFormatting sqref="F95:F116">
    <cfRule type="expression" dxfId="2992" priority="21">
      <formula>F95&gt;0</formula>
    </cfRule>
    <cfRule type="expression" dxfId="2991" priority="22">
      <formula>F95&lt;0</formula>
    </cfRule>
  </conditionalFormatting>
  <conditionalFormatting sqref="H95:H116">
    <cfRule type="expression" dxfId="2990" priority="19">
      <formula>H95&gt;0</formula>
    </cfRule>
    <cfRule type="expression" dxfId="2989" priority="20">
      <formula>H95&lt;0</formula>
    </cfRule>
  </conditionalFormatting>
  <conditionalFormatting sqref="J95:J108">
    <cfRule type="expression" dxfId="2988" priority="17">
      <formula>J95&gt;0</formula>
    </cfRule>
    <cfRule type="expression" dxfId="2987" priority="18">
      <formula>J95&lt;0</formula>
    </cfRule>
  </conditionalFormatting>
  <conditionalFormatting sqref="K95:K108">
    <cfRule type="expression" dxfId="2986" priority="15">
      <formula>K95&gt;0</formula>
    </cfRule>
    <cfRule type="expression" dxfId="2985" priority="16">
      <formula>K95&lt;0</formula>
    </cfRule>
  </conditionalFormatting>
  <conditionalFormatting sqref="L95:L108">
    <cfRule type="expression" dxfId="2984" priority="13">
      <formula>L95&gt;0</formula>
    </cfRule>
    <cfRule type="expression" dxfId="2983" priority="14">
      <formula>L95&lt;0</formula>
    </cfRule>
  </conditionalFormatting>
  <conditionalFormatting sqref="F25:F30">
    <cfRule type="expression" dxfId="2982" priority="11">
      <formula>F25&gt;0</formula>
    </cfRule>
    <cfRule type="expression" dxfId="2981" priority="12">
      <formula>F25&lt;0</formula>
    </cfRule>
  </conditionalFormatting>
  <conditionalFormatting sqref="H25:H30">
    <cfRule type="expression" dxfId="2980" priority="9">
      <formula>H25&gt;0</formula>
    </cfRule>
    <cfRule type="expression" dxfId="2979" priority="10">
      <formula>H25&lt;0</formula>
    </cfRule>
  </conditionalFormatting>
  <conditionalFormatting sqref="F50">
    <cfRule type="expression" dxfId="2978" priority="7">
      <formula>F50&gt;0</formula>
    </cfRule>
    <cfRule type="expression" dxfId="2977" priority="8">
      <formula>F50&lt;0</formula>
    </cfRule>
  </conditionalFormatting>
  <conditionalFormatting sqref="H50">
    <cfRule type="expression" dxfId="2976" priority="5">
      <formula>H50&gt;0</formula>
    </cfRule>
    <cfRule type="expression" dxfId="2975" priority="6">
      <formula>H50&lt;0</formula>
    </cfRule>
  </conditionalFormatting>
  <conditionalFormatting sqref="H62:H63 F62:F63">
    <cfRule type="expression" dxfId="2974" priority="3">
      <formula>F62&gt;0</formula>
    </cfRule>
    <cfRule type="expression" dxfId="2973" priority="4">
      <formula>F62&lt;0</formula>
    </cfRule>
  </conditionalFormatting>
  <conditionalFormatting sqref="J60">
    <cfRule type="expression" dxfId="2972" priority="1">
      <formula>J60&gt;0</formula>
    </cfRule>
    <cfRule type="expression" dxfId="2971"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46.66</v>
      </c>
      <c r="T3" s="1"/>
      <c r="U3" s="22"/>
    </row>
    <row r="4" spans="1:21" x14ac:dyDescent="0.25">
      <c r="B4" s="70"/>
      <c r="C4" s="4"/>
      <c r="D4" s="3"/>
      <c r="E4" s="3"/>
      <c r="F4" s="3"/>
      <c r="G4" s="70"/>
      <c r="H4" s="159"/>
      <c r="I4" s="3"/>
      <c r="J4" s="3"/>
      <c r="K4" s="3"/>
      <c r="L4" s="4"/>
      <c r="M4" s="4"/>
      <c r="O4" s="11" t="s">
        <v>66</v>
      </c>
      <c r="Q4" s="53">
        <v>46.66</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7.286755250750108E-3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51.326000000000001</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50.859400000000001</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50.392800000000001</v>
      </c>
    </row>
    <row r="20" spans="1:16" x14ac:dyDescent="0.25">
      <c r="O20" s="79">
        <v>1.07</v>
      </c>
      <c r="P20" s="79">
        <f t="shared" si="0"/>
        <v>49.926200000000001</v>
      </c>
    </row>
    <row r="21" spans="1:16" x14ac:dyDescent="0.25">
      <c r="O21" s="79">
        <v>1.06</v>
      </c>
      <c r="P21" s="79">
        <f t="shared" si="0"/>
        <v>49.459600000000002</v>
      </c>
    </row>
    <row r="22" spans="1:16" x14ac:dyDescent="0.25">
      <c r="O22" s="79">
        <v>1.05</v>
      </c>
      <c r="P22" s="79">
        <f t="shared" si="0"/>
        <v>48.992999999999995</v>
      </c>
    </row>
    <row r="23" spans="1:16" x14ac:dyDescent="0.25">
      <c r="O23" s="79">
        <v>1.04</v>
      </c>
      <c r="P23" s="79">
        <f t="shared" si="0"/>
        <v>48.526399999999995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48.059799999999996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47.593199999999996</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47.126599999999996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46.66</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46.193399999999997</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45.726799999999997</v>
      </c>
    </row>
    <row r="30" spans="1:16" x14ac:dyDescent="0.25">
      <c r="B30" s="162"/>
      <c r="C30" s="10"/>
      <c r="D30" s="39"/>
      <c r="E30" s="39"/>
      <c r="F30" s="39"/>
      <c r="G30" s="39"/>
      <c r="H30" s="177"/>
      <c r="I30" s="39"/>
      <c r="J30" s="39"/>
      <c r="K30" s="39"/>
      <c r="L30" s="39"/>
      <c r="O30" s="79">
        <v>0.97</v>
      </c>
      <c r="P30" s="79">
        <f t="shared" si="0"/>
        <v>45.260199999999998</v>
      </c>
    </row>
    <row r="31" spans="1:16" x14ac:dyDescent="0.25">
      <c r="B31" s="162"/>
      <c r="C31" s="10"/>
      <c r="D31" s="39"/>
      <c r="E31" s="39"/>
      <c r="F31" s="39"/>
      <c r="G31" s="39"/>
      <c r="H31" s="177"/>
      <c r="I31" s="39"/>
      <c r="J31" s="39"/>
      <c r="K31" s="39"/>
      <c r="L31" s="39"/>
      <c r="O31" s="79">
        <v>0.96</v>
      </c>
      <c r="P31" s="79">
        <f t="shared" si="0"/>
        <v>44.793599999999998</v>
      </c>
    </row>
    <row r="32" spans="1:16" x14ac:dyDescent="0.25">
      <c r="B32" s="162"/>
      <c r="C32" s="10"/>
      <c r="D32" s="39"/>
      <c r="E32" s="39"/>
      <c r="F32" s="39"/>
      <c r="G32" s="39"/>
      <c r="H32" s="177"/>
      <c r="I32" s="39"/>
      <c r="J32" s="39"/>
      <c r="K32" s="39"/>
      <c r="L32" s="39"/>
      <c r="O32" s="79">
        <v>0.95</v>
      </c>
      <c r="P32" s="79">
        <f t="shared" si="0"/>
        <v>44.326999999999998</v>
      </c>
    </row>
    <row r="33" spans="2:17" x14ac:dyDescent="0.25">
      <c r="B33" s="162"/>
      <c r="C33" s="10"/>
      <c r="D33" s="39"/>
      <c r="E33" s="39"/>
      <c r="F33" s="39"/>
      <c r="G33" s="39"/>
      <c r="H33" s="177"/>
      <c r="I33" s="39"/>
      <c r="J33" s="39"/>
      <c r="K33" s="39"/>
      <c r="L33" s="39"/>
      <c r="O33" s="79">
        <v>0.94</v>
      </c>
      <c r="P33" s="79">
        <f t="shared" si="0"/>
        <v>43.860399999999991</v>
      </c>
    </row>
    <row r="34" spans="2:17" x14ac:dyDescent="0.25">
      <c r="B34" s="162"/>
      <c r="C34" s="10"/>
      <c r="D34" s="39"/>
      <c r="E34" s="39"/>
      <c r="F34" s="39"/>
      <c r="G34" s="39"/>
      <c r="H34" s="177"/>
      <c r="I34" s="39"/>
      <c r="J34" s="39"/>
      <c r="K34" s="39"/>
      <c r="L34" s="39"/>
      <c r="O34" s="79">
        <v>0.93</v>
      </c>
      <c r="P34" s="79">
        <f t="shared" si="0"/>
        <v>43.393799999999999</v>
      </c>
    </row>
    <row r="35" spans="2:17" x14ac:dyDescent="0.25">
      <c r="B35" s="162"/>
      <c r="C35" s="10"/>
      <c r="D35" s="39"/>
      <c r="E35" s="39"/>
      <c r="F35" s="39"/>
      <c r="G35" s="39"/>
      <c r="H35" s="177"/>
      <c r="I35" s="39"/>
      <c r="J35" s="39"/>
      <c r="K35" s="39"/>
      <c r="L35" s="39"/>
      <c r="O35" s="79">
        <v>0.92</v>
      </c>
      <c r="P35" s="79">
        <f t="shared" si="0"/>
        <v>42.927199999999999</v>
      </c>
    </row>
    <row r="36" spans="2:17" x14ac:dyDescent="0.25">
      <c r="B36" s="162"/>
      <c r="C36" s="10"/>
      <c r="D36" s="39"/>
      <c r="E36" s="39"/>
      <c r="F36" s="39"/>
      <c r="G36" s="39"/>
      <c r="H36" s="177"/>
      <c r="I36" s="39"/>
      <c r="J36" s="39"/>
      <c r="K36" s="39"/>
      <c r="L36" s="39"/>
      <c r="O36" s="79">
        <v>0.91</v>
      </c>
      <c r="P36" s="79">
        <f t="shared" si="0"/>
        <v>42.460599999999999</v>
      </c>
    </row>
    <row r="37" spans="2:17" x14ac:dyDescent="0.25">
      <c r="B37" s="162"/>
      <c r="C37" s="10"/>
      <c r="D37" s="39"/>
      <c r="E37" s="39"/>
      <c r="F37" s="39"/>
      <c r="G37" s="39"/>
      <c r="H37" s="177"/>
      <c r="I37" s="39"/>
      <c r="J37" s="39"/>
      <c r="K37" s="39"/>
      <c r="L37" s="39"/>
      <c r="O37" s="79">
        <v>0.9</v>
      </c>
      <c r="P37" s="79">
        <f t="shared" si="0"/>
        <v>41.994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0" priority="35">
      <formula>F47&gt;0</formula>
    </cfRule>
    <cfRule type="expression" dxfId="2969" priority="36">
      <formula>F47&lt;0</formula>
    </cfRule>
  </conditionalFormatting>
  <conditionalFormatting sqref="Q7">
    <cfRule type="expression" dxfId="2968" priority="33">
      <formula>Q7&gt;0</formula>
    </cfRule>
    <cfRule type="expression" dxfId="2967" priority="34">
      <formula>Q7&lt;0</formula>
    </cfRule>
  </conditionalFormatting>
  <conditionalFormatting sqref="Q8">
    <cfRule type="expression" dxfId="2966" priority="31">
      <formula>Q8&gt;0</formula>
    </cfRule>
    <cfRule type="expression" dxfId="2965" priority="32">
      <formula>Q8&lt;0</formula>
    </cfRule>
  </conditionalFormatting>
  <conditionalFormatting sqref="F30:F46">
    <cfRule type="expression" dxfId="2964" priority="29">
      <formula>F30&gt;0</formula>
    </cfRule>
    <cfRule type="expression" dxfId="2963" priority="30">
      <formula>F30&lt;0</formula>
    </cfRule>
  </conditionalFormatting>
  <conditionalFormatting sqref="H30:H46">
    <cfRule type="expression" dxfId="2962" priority="27">
      <formula>H30&gt;0</formula>
    </cfRule>
    <cfRule type="expression" dxfId="2961" priority="28">
      <formula>H30&lt;0</formula>
    </cfRule>
  </conditionalFormatting>
  <conditionalFormatting sqref="Q10">
    <cfRule type="expression" dxfId="2960" priority="25">
      <formula>Q10&gt;0</formula>
    </cfRule>
    <cfRule type="expression" dxfId="2959" priority="26">
      <formula>Q10&lt;0</formula>
    </cfRule>
  </conditionalFormatting>
  <conditionalFormatting sqref="J25:J38">
    <cfRule type="expression" dxfId="2958" priority="23">
      <formula>J25&gt;0</formula>
    </cfRule>
    <cfRule type="expression" dxfId="2957" priority="24">
      <formula>J25&lt;0</formula>
    </cfRule>
  </conditionalFormatting>
  <conditionalFormatting sqref="K25:K38">
    <cfRule type="expression" dxfId="2956" priority="21">
      <formula>K25&gt;0</formula>
    </cfRule>
    <cfRule type="expression" dxfId="2955" priority="22">
      <formula>K25&lt;0</formula>
    </cfRule>
  </conditionalFormatting>
  <conditionalFormatting sqref="L25 L38">
    <cfRule type="expression" dxfId="2954" priority="19">
      <formula>L25&gt;0</formula>
    </cfRule>
    <cfRule type="expression" dxfId="2953" priority="20">
      <formula>L25&lt;0</formula>
    </cfRule>
  </conditionalFormatting>
  <conditionalFormatting sqref="F89:F110">
    <cfRule type="expression" dxfId="2952" priority="17">
      <formula>F89&gt;0</formula>
    </cfRule>
    <cfRule type="expression" dxfId="2951" priority="18">
      <formula>F89&lt;0</formula>
    </cfRule>
  </conditionalFormatting>
  <conditionalFormatting sqref="H89:H110">
    <cfRule type="expression" dxfId="2950" priority="15">
      <formula>H89&gt;0</formula>
    </cfRule>
    <cfRule type="expression" dxfId="2949" priority="16">
      <formula>H89&lt;0</formula>
    </cfRule>
  </conditionalFormatting>
  <conditionalFormatting sqref="J89:J102">
    <cfRule type="expression" dxfId="2948" priority="13">
      <formula>J89&gt;0</formula>
    </cfRule>
    <cfRule type="expression" dxfId="2947" priority="14">
      <formula>J89&lt;0</formula>
    </cfRule>
  </conditionalFormatting>
  <conditionalFormatting sqref="K89:K102">
    <cfRule type="expression" dxfId="2946" priority="11">
      <formula>K89&gt;0</formula>
    </cfRule>
    <cfRule type="expression" dxfId="2945" priority="12">
      <formula>K89&lt;0</formula>
    </cfRule>
  </conditionalFormatting>
  <conditionalFormatting sqref="L89:L102">
    <cfRule type="expression" dxfId="2944" priority="9">
      <formula>L89&gt;0</formula>
    </cfRule>
    <cfRule type="expression" dxfId="2943" priority="10">
      <formula>L89&lt;0</formula>
    </cfRule>
  </conditionalFormatting>
  <conditionalFormatting sqref="F25:F29">
    <cfRule type="expression" dxfId="2942" priority="7">
      <formula>F25&gt;0</formula>
    </cfRule>
    <cfRule type="expression" dxfId="2941" priority="8">
      <formula>F25&lt;0</formula>
    </cfRule>
  </conditionalFormatting>
  <conditionalFormatting sqref="H25:H29">
    <cfRule type="expression" dxfId="2940" priority="5">
      <formula>H25&gt;0</formula>
    </cfRule>
    <cfRule type="expression" dxfId="2939"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87.12</v>
      </c>
      <c r="T3" s="1"/>
      <c r="U3" s="22"/>
    </row>
    <row r="4" spans="1:21" x14ac:dyDescent="0.25">
      <c r="B4" s="70"/>
      <c r="C4" s="4"/>
      <c r="D4" s="3"/>
      <c r="E4" s="3"/>
      <c r="F4" s="3"/>
      <c r="G4" s="70"/>
      <c r="H4" s="159"/>
      <c r="I4" s="3"/>
      <c r="J4" s="3"/>
      <c r="K4" s="3"/>
      <c r="L4" s="4"/>
      <c r="M4" s="4"/>
      <c r="O4" s="11" t="s">
        <v>66</v>
      </c>
      <c r="Q4" s="53">
        <v>87.12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2.0661157024793389E-2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95.832000000000008</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94.960800000000006</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94.089600000000004</v>
      </c>
    </row>
    <row r="20" spans="1:16" x14ac:dyDescent="0.25">
      <c r="O20" s="79">
        <v>1.07</v>
      </c>
      <c r="P20" s="79">
        <f t="shared" si="0"/>
        <v>93.218400000000017</v>
      </c>
    </row>
    <row r="21" spans="1:16" x14ac:dyDescent="0.25">
      <c r="O21" s="79">
        <v>1.06</v>
      </c>
      <c r="P21" s="79">
        <f t="shared" si="0"/>
        <v>92.347200000000015</v>
      </c>
    </row>
    <row r="22" spans="1:16" x14ac:dyDescent="0.25">
      <c r="O22" s="79">
        <v>1.05</v>
      </c>
      <c r="P22" s="79">
        <f t="shared" si="0"/>
        <v>91.476000000000013</v>
      </c>
    </row>
    <row r="23" spans="1:16" x14ac:dyDescent="0.25">
      <c r="O23" s="79">
        <v>1.04</v>
      </c>
      <c r="P23" s="79">
        <f t="shared" si="0"/>
        <v>90.604800000000012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89.73360000000001</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88.862400000000008</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87.991200000000006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87.12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86.248800000000003</v>
      </c>
    </row>
    <row r="29" spans="1:16" x14ac:dyDescent="0.25">
      <c r="B29" s="162"/>
      <c r="C29" s="10"/>
      <c r="D29" s="39"/>
      <c r="E29" s="39"/>
      <c r="F29" s="39"/>
      <c r="G29" s="39"/>
      <c r="H29" s="177"/>
      <c r="I29" s="39"/>
      <c r="J29" s="39"/>
      <c r="K29" s="39"/>
      <c r="L29" s="39"/>
      <c r="O29" s="79">
        <v>0.98</v>
      </c>
      <c r="P29" s="79">
        <f t="shared" si="0"/>
        <v>85.377600000000001</v>
      </c>
    </row>
    <row r="30" spans="1:16" x14ac:dyDescent="0.25">
      <c r="B30" s="162"/>
      <c r="C30" s="10"/>
      <c r="D30" s="39"/>
      <c r="E30" s="39"/>
      <c r="F30" s="39"/>
      <c r="G30" s="39"/>
      <c r="H30" s="177"/>
      <c r="I30" s="39"/>
      <c r="J30" s="39"/>
      <c r="K30" s="39"/>
      <c r="L30" s="39"/>
      <c r="O30" s="79">
        <v>0.97</v>
      </c>
      <c r="P30" s="79">
        <f t="shared" si="0"/>
        <v>84.506399999999999</v>
      </c>
    </row>
    <row r="31" spans="1:16" x14ac:dyDescent="0.25">
      <c r="B31" s="162"/>
      <c r="C31" s="10"/>
      <c r="D31" s="39"/>
      <c r="E31" s="39"/>
      <c r="F31" s="39"/>
      <c r="G31" s="39"/>
      <c r="H31" s="177"/>
      <c r="I31" s="39"/>
      <c r="J31" s="39"/>
      <c r="K31" s="39"/>
      <c r="L31" s="39"/>
      <c r="O31" s="79">
        <v>0.96</v>
      </c>
      <c r="P31" s="79">
        <f t="shared" si="0"/>
        <v>83.635199999999998</v>
      </c>
    </row>
    <row r="32" spans="1:16" x14ac:dyDescent="0.25">
      <c r="B32" s="162"/>
      <c r="C32" s="10"/>
      <c r="D32" s="39"/>
      <c r="E32" s="39"/>
      <c r="F32" s="39"/>
      <c r="G32" s="39"/>
      <c r="H32" s="177"/>
      <c r="I32" s="39"/>
      <c r="J32" s="39"/>
      <c r="K32" s="39"/>
      <c r="L32" s="39"/>
      <c r="O32" s="79">
        <v>0.95</v>
      </c>
      <c r="P32" s="79">
        <f t="shared" si="0"/>
        <v>82.763999999999996</v>
      </c>
    </row>
    <row r="33" spans="2:17" x14ac:dyDescent="0.25">
      <c r="B33" s="162"/>
      <c r="C33" s="10"/>
      <c r="D33" s="39"/>
      <c r="E33" s="39"/>
      <c r="F33" s="39"/>
      <c r="G33" s="39"/>
      <c r="H33" s="177"/>
      <c r="I33" s="39"/>
      <c r="J33" s="39"/>
      <c r="K33" s="39"/>
      <c r="L33" s="39"/>
      <c r="O33" s="79">
        <v>0.94</v>
      </c>
      <c r="P33" s="79">
        <f t="shared" si="0"/>
        <v>81.892799999999994</v>
      </c>
    </row>
    <row r="34" spans="2:17" x14ac:dyDescent="0.25">
      <c r="B34" s="162"/>
      <c r="C34" s="10"/>
      <c r="D34" s="39"/>
      <c r="E34" s="39"/>
      <c r="F34" s="39"/>
      <c r="G34" s="39"/>
      <c r="H34" s="177"/>
      <c r="I34" s="39"/>
      <c r="J34" s="39"/>
      <c r="K34" s="39"/>
      <c r="L34" s="39"/>
      <c r="O34" s="79">
        <v>0.93</v>
      </c>
      <c r="P34" s="79">
        <f t="shared" si="0"/>
        <v>81.021600000000007</v>
      </c>
    </row>
    <row r="35" spans="2:17" x14ac:dyDescent="0.25">
      <c r="B35" s="162"/>
      <c r="C35" s="10"/>
      <c r="D35" s="39"/>
      <c r="E35" s="39"/>
      <c r="F35" s="39"/>
      <c r="G35" s="39"/>
      <c r="H35" s="177"/>
      <c r="I35" s="39"/>
      <c r="J35" s="39"/>
      <c r="K35" s="39"/>
      <c r="L35" s="39"/>
      <c r="O35" s="79">
        <v>0.92</v>
      </c>
      <c r="P35" s="79">
        <f t="shared" si="0"/>
        <v>80.150400000000005</v>
      </c>
    </row>
    <row r="36" spans="2:17" x14ac:dyDescent="0.25">
      <c r="B36" s="162"/>
      <c r="C36" s="10"/>
      <c r="D36" s="39"/>
      <c r="E36" s="39"/>
      <c r="F36" s="39"/>
      <c r="G36" s="39"/>
      <c r="H36" s="177"/>
      <c r="I36" s="39"/>
      <c r="J36" s="39"/>
      <c r="K36" s="39"/>
      <c r="L36" s="39"/>
      <c r="O36" s="79">
        <v>0.91</v>
      </c>
      <c r="P36" s="79">
        <f t="shared" si="0"/>
        <v>79.279200000000003</v>
      </c>
    </row>
    <row r="37" spans="2:17" x14ac:dyDescent="0.25">
      <c r="B37" s="162"/>
      <c r="C37" s="10"/>
      <c r="D37" s="39"/>
      <c r="E37" s="39"/>
      <c r="F37" s="39"/>
      <c r="G37" s="39"/>
      <c r="H37" s="177"/>
      <c r="I37" s="39"/>
      <c r="J37" s="39"/>
      <c r="K37" s="39"/>
      <c r="L37" s="39"/>
      <c r="O37" s="79">
        <v>0.9</v>
      </c>
      <c r="P37" s="79">
        <f t="shared" si="0"/>
        <v>78.408000000000001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38" priority="35">
      <formula>F47&gt;0</formula>
    </cfRule>
    <cfRule type="expression" dxfId="2937" priority="36">
      <formula>F47&lt;0</formula>
    </cfRule>
  </conditionalFormatting>
  <conditionalFormatting sqref="Q7">
    <cfRule type="expression" dxfId="2936" priority="33">
      <formula>Q7&gt;0</formula>
    </cfRule>
    <cfRule type="expression" dxfId="2935" priority="34">
      <formula>Q7&lt;0</formula>
    </cfRule>
  </conditionalFormatting>
  <conditionalFormatting sqref="Q8">
    <cfRule type="expression" dxfId="2934" priority="31">
      <formula>Q8&gt;0</formula>
    </cfRule>
    <cfRule type="expression" dxfId="2933" priority="32">
      <formula>Q8&lt;0</formula>
    </cfRule>
  </conditionalFormatting>
  <conditionalFormatting sqref="F30:F46">
    <cfRule type="expression" dxfId="2932" priority="29">
      <formula>F30&gt;0</formula>
    </cfRule>
    <cfRule type="expression" dxfId="2931" priority="30">
      <formula>F30&lt;0</formula>
    </cfRule>
  </conditionalFormatting>
  <conditionalFormatting sqref="H30:H46">
    <cfRule type="expression" dxfId="2930" priority="27">
      <formula>H30&gt;0</formula>
    </cfRule>
    <cfRule type="expression" dxfId="2929" priority="28">
      <formula>H30&lt;0</formula>
    </cfRule>
  </conditionalFormatting>
  <conditionalFormatting sqref="Q10">
    <cfRule type="expression" dxfId="2928" priority="25">
      <formula>Q10&gt;0</formula>
    </cfRule>
    <cfRule type="expression" dxfId="2927" priority="26">
      <formula>Q10&lt;0</formula>
    </cfRule>
  </conditionalFormatting>
  <conditionalFormatting sqref="J25:J38">
    <cfRule type="expression" dxfId="2926" priority="23">
      <formula>J25&gt;0</formula>
    </cfRule>
    <cfRule type="expression" dxfId="2925" priority="24">
      <formula>J25&lt;0</formula>
    </cfRule>
  </conditionalFormatting>
  <conditionalFormatting sqref="K25:K38">
    <cfRule type="expression" dxfId="2924" priority="21">
      <formula>K25&gt;0</formula>
    </cfRule>
    <cfRule type="expression" dxfId="2923" priority="22">
      <formula>K25&lt;0</formula>
    </cfRule>
  </conditionalFormatting>
  <conditionalFormatting sqref="L25 L38">
    <cfRule type="expression" dxfId="2922" priority="19">
      <formula>L25&gt;0</formula>
    </cfRule>
    <cfRule type="expression" dxfId="2921" priority="20">
      <formula>L25&lt;0</formula>
    </cfRule>
  </conditionalFormatting>
  <conditionalFormatting sqref="F89:F110">
    <cfRule type="expression" dxfId="2920" priority="17">
      <formula>F89&gt;0</formula>
    </cfRule>
    <cfRule type="expression" dxfId="2919" priority="18">
      <formula>F89&lt;0</formula>
    </cfRule>
  </conditionalFormatting>
  <conditionalFormatting sqref="H89:H110">
    <cfRule type="expression" dxfId="2918" priority="15">
      <formula>H89&gt;0</formula>
    </cfRule>
    <cfRule type="expression" dxfId="2917" priority="16">
      <formula>H89&lt;0</formula>
    </cfRule>
  </conditionalFormatting>
  <conditionalFormatting sqref="J89:J102">
    <cfRule type="expression" dxfId="2916" priority="13">
      <formula>J89&gt;0</formula>
    </cfRule>
    <cfRule type="expression" dxfId="2915" priority="14">
      <formula>J89&lt;0</formula>
    </cfRule>
  </conditionalFormatting>
  <conditionalFormatting sqref="K89:K102">
    <cfRule type="expression" dxfId="2914" priority="11">
      <formula>K89&gt;0</formula>
    </cfRule>
    <cfRule type="expression" dxfId="2913" priority="12">
      <formula>K89&lt;0</formula>
    </cfRule>
  </conditionalFormatting>
  <conditionalFormatting sqref="L89:L102">
    <cfRule type="expression" dxfId="2912" priority="9">
      <formula>L89&gt;0</formula>
    </cfRule>
    <cfRule type="expression" dxfId="2911" priority="10">
      <formula>L89&lt;0</formula>
    </cfRule>
  </conditionalFormatting>
  <conditionalFormatting sqref="F29 F25:F27">
    <cfRule type="expression" dxfId="2910" priority="7">
      <formula>F25&gt;0</formula>
    </cfRule>
    <cfRule type="expression" dxfId="2909" priority="8">
      <formula>F25&lt;0</formula>
    </cfRule>
  </conditionalFormatting>
  <conditionalFormatting sqref="H25:H29">
    <cfRule type="expression" dxfId="2908" priority="5">
      <formula>H25&gt;0</formula>
    </cfRule>
    <cfRule type="expression" dxfId="2907" priority="6">
      <formula>H25&lt;0</formula>
    </cfRule>
  </conditionalFormatting>
  <conditionalFormatting sqref="F28">
    <cfRule type="expression" dxfId="2906" priority="3">
      <formula>F28&gt;0</formula>
    </cfRule>
    <cfRule type="expression" dxfId="2905"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124.61</v>
      </c>
      <c r="T3" s="1"/>
    </row>
    <row r="4" spans="1:21" x14ac:dyDescent="0.25">
      <c r="B4" s="70"/>
      <c r="C4" s="4"/>
      <c r="D4" s="3"/>
      <c r="E4" s="3"/>
      <c r="F4" s="3"/>
      <c r="G4" s="70"/>
      <c r="H4" s="159"/>
      <c r="I4" s="3"/>
      <c r="J4" s="3"/>
      <c r="K4" s="3"/>
      <c r="L4" s="4"/>
      <c r="M4" s="4"/>
      <c r="O4" s="11" t="s">
        <v>66</v>
      </c>
      <c r="Q4" s="53">
        <v>124.61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7.0620335446593373E-3</v>
      </c>
      <c r="R11">
        <f>0.88/4</f>
        <v>0.22</v>
      </c>
    </row>
    <row r="12" spans="1:21" x14ac:dyDescent="0.25">
      <c r="H12" s="68"/>
      <c r="O12" s="11" t="s">
        <v>921</v>
      </c>
      <c r="Q12" s="1" t="s">
        <v>1339</v>
      </c>
    </row>
    <row r="13" spans="1:21" x14ac:dyDescent="0.25">
      <c r="H13" s="68"/>
      <c r="O13" s="11" t="s">
        <v>947</v>
      </c>
      <c r="Q13" s="2">
        <f>Q4/4.4</f>
        <v>28.320454545454542</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137.071</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135.82490000000001</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134.5788</v>
      </c>
    </row>
    <row r="20" spans="1:16" x14ac:dyDescent="0.25">
      <c r="O20" s="79">
        <v>1.07</v>
      </c>
      <c r="P20" s="79">
        <f t="shared" si="0"/>
        <v>133.33270000000002</v>
      </c>
    </row>
    <row r="21" spans="1:16" x14ac:dyDescent="0.25">
      <c r="O21" s="79">
        <v>1.06</v>
      </c>
      <c r="P21" s="79">
        <f t="shared" si="0"/>
        <v>132.0866</v>
      </c>
    </row>
    <row r="22" spans="1:16" x14ac:dyDescent="0.25">
      <c r="O22" s="79">
        <v>1.05</v>
      </c>
      <c r="P22" s="79">
        <f t="shared" si="0"/>
        <v>130.84049999999999</v>
      </c>
    </row>
    <row r="23" spans="1:16" x14ac:dyDescent="0.25">
      <c r="O23" s="79">
        <v>1.04</v>
      </c>
      <c r="P23" s="79">
        <f t="shared" si="0"/>
        <v>129.59440000000001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128.34829999999999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127.1022</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125.8561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124.61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123.3639</v>
      </c>
    </row>
    <row r="29" spans="1:16" x14ac:dyDescent="0.25">
      <c r="B29" s="162">
        <v>43569</v>
      </c>
      <c r="C29" s="10">
        <v>0</v>
      </c>
      <c r="D29" s="39"/>
      <c r="E29" s="39"/>
      <c r="F29" s="39"/>
      <c r="G29" s="39"/>
      <c r="H29" s="177"/>
      <c r="I29" s="39"/>
      <c r="J29" s="39">
        <v>94.2</v>
      </c>
      <c r="K29" s="39"/>
      <c r="L29" s="39"/>
      <c r="O29" s="79">
        <v>0.98</v>
      </c>
      <c r="P29" s="79">
        <f t="shared" si="0"/>
        <v>122.1178</v>
      </c>
    </row>
    <row r="30" spans="1:16" x14ac:dyDescent="0.25">
      <c r="B30" s="162"/>
      <c r="C30" s="10"/>
      <c r="D30" s="39"/>
      <c r="E30" s="39"/>
      <c r="F30" s="39"/>
      <c r="G30" s="39"/>
      <c r="H30" s="177"/>
      <c r="I30" s="39"/>
      <c r="J30" s="39"/>
      <c r="K30" s="39"/>
      <c r="L30" s="39"/>
      <c r="O30" s="79">
        <v>0.97</v>
      </c>
      <c r="P30" s="79">
        <f t="shared" si="0"/>
        <v>120.87169999999999</v>
      </c>
    </row>
    <row r="31" spans="1:16" x14ac:dyDescent="0.25">
      <c r="B31" s="162"/>
      <c r="C31" s="10"/>
      <c r="D31" s="39"/>
      <c r="E31" s="39"/>
      <c r="F31" s="39"/>
      <c r="G31" s="39"/>
      <c r="H31" s="177"/>
      <c r="I31" s="39"/>
      <c r="J31" s="39"/>
      <c r="K31" s="39"/>
      <c r="L31" s="39"/>
      <c r="O31" s="79">
        <v>0.96</v>
      </c>
      <c r="P31" s="79">
        <f t="shared" si="0"/>
        <v>119.62559999999999</v>
      </c>
    </row>
    <row r="32" spans="1:16" x14ac:dyDescent="0.25">
      <c r="B32" s="162"/>
      <c r="C32" s="10"/>
      <c r="D32" s="39"/>
      <c r="E32" s="39"/>
      <c r="F32" s="39"/>
      <c r="G32" s="39"/>
      <c r="H32" s="177"/>
      <c r="I32" s="39"/>
      <c r="J32" s="39"/>
      <c r="K32" s="39"/>
      <c r="L32" s="39"/>
      <c r="O32" s="79">
        <v>0.95</v>
      </c>
      <c r="P32" s="79">
        <f t="shared" si="0"/>
        <v>118.37949999999999</v>
      </c>
    </row>
    <row r="33" spans="2:17" x14ac:dyDescent="0.25">
      <c r="B33" s="162"/>
      <c r="C33" s="10"/>
      <c r="D33" s="39"/>
      <c r="E33" s="39"/>
      <c r="F33" s="39"/>
      <c r="G33" s="39"/>
      <c r="H33" s="177"/>
      <c r="I33" s="39"/>
      <c r="J33" s="39"/>
      <c r="K33" s="39"/>
      <c r="L33" s="39"/>
      <c r="O33" s="79">
        <v>0.94</v>
      </c>
      <c r="P33" s="79">
        <f t="shared" si="0"/>
        <v>117.13339999999999</v>
      </c>
    </row>
    <row r="34" spans="2:17" x14ac:dyDescent="0.25">
      <c r="B34" s="162"/>
      <c r="C34" s="10"/>
      <c r="D34" s="39"/>
      <c r="E34" s="39"/>
      <c r="F34" s="39"/>
      <c r="G34" s="39"/>
      <c r="H34" s="177"/>
      <c r="I34" s="39"/>
      <c r="J34" s="39"/>
      <c r="K34" s="39"/>
      <c r="L34" s="39"/>
      <c r="O34" s="79">
        <v>0.93</v>
      </c>
      <c r="P34" s="79">
        <f t="shared" si="0"/>
        <v>115.88730000000001</v>
      </c>
    </row>
    <row r="35" spans="2:17" x14ac:dyDescent="0.25">
      <c r="B35" s="162"/>
      <c r="C35" s="10"/>
      <c r="D35" s="39"/>
      <c r="E35" s="39"/>
      <c r="F35" s="39"/>
      <c r="G35" s="39"/>
      <c r="H35" s="177"/>
      <c r="I35" s="39"/>
      <c r="J35" s="39"/>
      <c r="K35" s="39"/>
      <c r="L35" s="39"/>
      <c r="O35" s="79">
        <v>0.92</v>
      </c>
      <c r="P35" s="79">
        <f t="shared" si="0"/>
        <v>114.6412</v>
      </c>
    </row>
    <row r="36" spans="2:17" x14ac:dyDescent="0.25">
      <c r="B36" s="162"/>
      <c r="C36" s="10"/>
      <c r="D36" s="39"/>
      <c r="E36" s="39"/>
      <c r="F36" s="39"/>
      <c r="G36" s="39"/>
      <c r="H36" s="177"/>
      <c r="I36" s="39"/>
      <c r="J36" s="39"/>
      <c r="K36" s="39"/>
      <c r="L36" s="39"/>
      <c r="O36" s="79">
        <v>0.91</v>
      </c>
      <c r="P36" s="79">
        <f t="shared" si="0"/>
        <v>113.3951</v>
      </c>
    </row>
    <row r="37" spans="2:17" x14ac:dyDescent="0.25">
      <c r="B37" s="162"/>
      <c r="C37" s="10"/>
      <c r="D37" s="39"/>
      <c r="E37" s="39"/>
      <c r="F37" s="39"/>
      <c r="G37" s="39"/>
      <c r="H37" s="177"/>
      <c r="I37" s="39"/>
      <c r="J37" s="39"/>
      <c r="K37" s="39"/>
      <c r="L37" s="39"/>
      <c r="O37" s="79">
        <v>0.9</v>
      </c>
      <c r="P37" s="79">
        <f t="shared" si="0"/>
        <v>112.149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4" priority="43">
      <formula>F54&gt;0</formula>
    </cfRule>
    <cfRule type="expression" dxfId="2903" priority="44">
      <formula>F54&lt;0</formula>
    </cfRule>
  </conditionalFormatting>
  <conditionalFormatting sqref="Q7">
    <cfRule type="expression" dxfId="2902" priority="41">
      <formula>Q7&gt;0</formula>
    </cfRule>
    <cfRule type="expression" dxfId="2901" priority="42">
      <formula>Q7&lt;0</formula>
    </cfRule>
  </conditionalFormatting>
  <conditionalFormatting sqref="Q8">
    <cfRule type="expression" dxfId="2900" priority="39">
      <formula>Q8&gt;0</formula>
    </cfRule>
    <cfRule type="expression" dxfId="2899" priority="40">
      <formula>Q8&lt;0</formula>
    </cfRule>
  </conditionalFormatting>
  <conditionalFormatting sqref="F33:F36 F38:F53">
    <cfRule type="expression" dxfId="2898" priority="37">
      <formula>F33&gt;0</formula>
    </cfRule>
    <cfRule type="expression" dxfId="2897" priority="38">
      <formula>F33&lt;0</formula>
    </cfRule>
  </conditionalFormatting>
  <conditionalFormatting sqref="H33:H36 H38:H53">
    <cfRule type="expression" dxfId="2896" priority="35">
      <formula>H33&gt;0</formula>
    </cfRule>
    <cfRule type="expression" dxfId="2895" priority="36">
      <formula>H33&lt;0</formula>
    </cfRule>
  </conditionalFormatting>
  <conditionalFormatting sqref="Q10">
    <cfRule type="expression" dxfId="2894" priority="33">
      <formula>Q10&gt;0</formula>
    </cfRule>
    <cfRule type="expression" dxfId="2893" priority="34">
      <formula>Q10&lt;0</formula>
    </cfRule>
  </conditionalFormatting>
  <conditionalFormatting sqref="J25:J37">
    <cfRule type="expression" dxfId="2892" priority="31">
      <formula>J25&gt;0</formula>
    </cfRule>
    <cfRule type="expression" dxfId="2891" priority="32">
      <formula>J25&lt;0</formula>
    </cfRule>
  </conditionalFormatting>
  <conditionalFormatting sqref="K25:K38">
    <cfRule type="expression" dxfId="2890" priority="29">
      <formula>K25&gt;0</formula>
    </cfRule>
    <cfRule type="expression" dxfId="2889" priority="30">
      <formula>K25&lt;0</formula>
    </cfRule>
  </conditionalFormatting>
  <conditionalFormatting sqref="L25">
    <cfRule type="expression" dxfId="2888" priority="27">
      <formula>L25&gt;0</formula>
    </cfRule>
    <cfRule type="expression" dxfId="2887" priority="28">
      <formula>L25&lt;0</formula>
    </cfRule>
  </conditionalFormatting>
  <conditionalFormatting sqref="F89:F110">
    <cfRule type="expression" dxfId="2886" priority="25">
      <formula>F89&gt;0</formula>
    </cfRule>
    <cfRule type="expression" dxfId="2885" priority="26">
      <formula>F89&lt;0</formula>
    </cfRule>
  </conditionalFormatting>
  <conditionalFormatting sqref="H89:H110">
    <cfRule type="expression" dxfId="2884" priority="23">
      <formula>H89&gt;0</formula>
    </cfRule>
    <cfRule type="expression" dxfId="2883" priority="24">
      <formula>H89&lt;0</formula>
    </cfRule>
  </conditionalFormatting>
  <conditionalFormatting sqref="J89:J102">
    <cfRule type="expression" dxfId="2882" priority="21">
      <formula>J89&gt;0</formula>
    </cfRule>
    <cfRule type="expression" dxfId="2881" priority="22">
      <formula>J89&lt;0</formula>
    </cfRule>
  </conditionalFormatting>
  <conditionalFormatting sqref="K89:K102">
    <cfRule type="expression" dxfId="2880" priority="19">
      <formula>K89&gt;0</formula>
    </cfRule>
    <cfRule type="expression" dxfId="2879" priority="20">
      <formula>K89&lt;0</formula>
    </cfRule>
  </conditionalFormatting>
  <conditionalFormatting sqref="L89:L102">
    <cfRule type="expression" dxfId="2878" priority="17">
      <formula>L89&gt;0</formula>
    </cfRule>
    <cfRule type="expression" dxfId="2877" priority="18">
      <formula>L89&lt;0</formula>
    </cfRule>
  </conditionalFormatting>
  <conditionalFormatting sqref="F29:F32">
    <cfRule type="expression" dxfId="2876" priority="15">
      <formula>F29&gt;0</formula>
    </cfRule>
    <cfRule type="expression" dxfId="2875" priority="16">
      <formula>F29&lt;0</formula>
    </cfRule>
  </conditionalFormatting>
  <conditionalFormatting sqref="H29:H32">
    <cfRule type="expression" dxfId="2874" priority="13">
      <formula>H29&gt;0</formula>
    </cfRule>
    <cfRule type="expression" dxfId="2873" priority="14">
      <formula>H29&lt;0</formula>
    </cfRule>
  </conditionalFormatting>
  <conditionalFormatting sqref="F25:F28">
    <cfRule type="expression" dxfId="2872" priority="11">
      <formula>F25&gt;0</formula>
    </cfRule>
    <cfRule type="expression" dxfId="2871" priority="12">
      <formula>F25&lt;0</formula>
    </cfRule>
  </conditionalFormatting>
  <conditionalFormatting sqref="H25:H28">
    <cfRule type="expression" dxfId="2870" priority="9">
      <formula>H25&gt;0</formula>
    </cfRule>
    <cfRule type="expression" dxfId="2869" priority="10">
      <formula>H25&lt;0</formula>
    </cfRule>
  </conditionalFormatting>
  <conditionalFormatting sqref="F37">
    <cfRule type="expression" dxfId="2868" priority="7">
      <formula>F37&gt;0</formula>
    </cfRule>
    <cfRule type="expression" dxfId="2867" priority="8">
      <formula>F37&lt;0</formula>
    </cfRule>
  </conditionalFormatting>
  <conditionalFormatting sqref="H37">
    <cfRule type="expression" dxfId="2866" priority="5">
      <formula>H37&gt;0</formula>
    </cfRule>
    <cfRule type="expression" dxfId="2865" priority="6">
      <formula>H37&lt;0</formula>
    </cfRule>
  </conditionalFormatting>
  <conditionalFormatting sqref="J49">
    <cfRule type="expression" dxfId="2864" priority="3">
      <formula>J49&gt;0</formula>
    </cfRule>
    <cfRule type="expression" dxfId="2863" priority="4">
      <formula>J49&lt;0</formula>
    </cfRule>
  </conditionalFormatting>
  <conditionalFormatting sqref="J38:J48">
    <cfRule type="expression" dxfId="2862" priority="1">
      <formula>J38&gt;0</formula>
    </cfRule>
    <cfRule type="expression" dxfId="2861" priority="2">
      <formula>J38&lt;0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12.44</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12.44</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2.0096463022508039E-2</v>
      </c>
      <c r="R11">
        <f>0.25/4</f>
        <v>6.25E-2</v>
      </c>
    </row>
    <row r="12" spans="1:21" x14ac:dyDescent="0.25">
      <c r="H12" s="68"/>
      <c r="O12" s="11" t="s">
        <v>921</v>
      </c>
      <c r="Q12" s="1" t="s">
        <v>1372</v>
      </c>
    </row>
    <row r="13" spans="1:21" x14ac:dyDescent="0.25">
      <c r="H13" s="68"/>
      <c r="O13" s="11" t="s">
        <v>947</v>
      </c>
      <c r="Q13" s="2">
        <f>Q4/R13</f>
        <v>9.2148148148148135</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13.684000000000001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13.5596</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13.4352</v>
      </c>
    </row>
    <row r="20" spans="1:16" x14ac:dyDescent="0.25">
      <c r="O20" s="79">
        <v>1.07</v>
      </c>
      <c r="P20" s="79">
        <f t="shared" si="0"/>
        <v>13.3108</v>
      </c>
    </row>
    <row r="21" spans="1:16" x14ac:dyDescent="0.25">
      <c r="O21" s="79">
        <v>1.06</v>
      </c>
      <c r="P21" s="79">
        <f t="shared" si="0"/>
        <v>13.186400000000001</v>
      </c>
    </row>
    <row r="22" spans="1:16" x14ac:dyDescent="0.25">
      <c r="O22" s="79">
        <v>1.05</v>
      </c>
      <c r="P22" s="79">
        <f t="shared" si="0"/>
        <v>13.061999999999999</v>
      </c>
    </row>
    <row r="23" spans="1:16" x14ac:dyDescent="0.25">
      <c r="O23" s="79">
        <v>1.04</v>
      </c>
      <c r="P23" s="79">
        <f t="shared" si="0"/>
        <v>12.9376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12.8132</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12.688800000000001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12.564399999999999</v>
      </c>
    </row>
    <row r="27" spans="1:16" x14ac:dyDescent="0.25">
      <c r="B27" s="162">
        <v>43454</v>
      </c>
      <c r="C27" s="10">
        <v>0</v>
      </c>
      <c r="D27" s="39">
        <v>12.38</v>
      </c>
      <c r="E27" s="39">
        <v>10.92</v>
      </c>
      <c r="F27" s="39"/>
      <c r="G27" s="39"/>
      <c r="H27" s="177"/>
      <c r="I27" s="39"/>
      <c r="J27" s="39">
        <v>-292.06</v>
      </c>
      <c r="K27" s="39"/>
      <c r="L27" s="39"/>
      <c r="O27" s="79">
        <v>1</v>
      </c>
      <c r="P27" s="79">
        <f t="shared" si="0"/>
        <v>12.44</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12.3156</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12.191199999999998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12.066799999999999</v>
      </c>
    </row>
    <row r="31" spans="1:16" x14ac:dyDescent="0.25">
      <c r="B31" s="162">
        <v>43490</v>
      </c>
      <c r="C31" s="10">
        <v>0</v>
      </c>
      <c r="D31" s="39">
        <v>11.93</v>
      </c>
      <c r="E31" s="39">
        <v>14.04</v>
      </c>
      <c r="F31" s="39"/>
      <c r="G31" s="39">
        <f>D31*C31</f>
        <v>0</v>
      </c>
      <c r="H31" s="177"/>
      <c r="I31" s="39"/>
      <c r="J31" s="39">
        <v>470.4</v>
      </c>
      <c r="K31" s="39"/>
      <c r="L31" s="39"/>
      <c r="O31" s="79">
        <v>0.96</v>
      </c>
      <c r="P31" s="79">
        <f t="shared" si="0"/>
        <v>11.942399999999999</v>
      </c>
    </row>
    <row r="32" spans="1:16" x14ac:dyDescent="0.25">
      <c r="B32" s="162"/>
      <c r="C32" s="10"/>
      <c r="D32" s="39"/>
      <c r="E32" s="39"/>
      <c r="F32" s="39"/>
      <c r="G32" s="39"/>
      <c r="H32" s="177"/>
      <c r="I32" s="39"/>
      <c r="J32" s="39"/>
      <c r="K32" s="39"/>
      <c r="L32" s="39"/>
      <c r="O32" s="79">
        <v>0.95</v>
      </c>
      <c r="P32" s="79">
        <f t="shared" si="0"/>
        <v>11.818</v>
      </c>
    </row>
    <row r="33" spans="2:21" x14ac:dyDescent="0.25">
      <c r="B33" s="162"/>
      <c r="C33" s="10"/>
      <c r="D33" s="39"/>
      <c r="E33" s="39"/>
      <c r="F33" s="39"/>
      <c r="G33" s="39"/>
      <c r="H33" s="177"/>
      <c r="I33" s="39"/>
      <c r="J33" s="39"/>
      <c r="K33" s="39"/>
      <c r="L33" s="39"/>
      <c r="O33" s="79">
        <v>0.94</v>
      </c>
      <c r="P33" s="79">
        <f t="shared" si="0"/>
        <v>11.693599999999998</v>
      </c>
    </row>
    <row r="34" spans="2:21" x14ac:dyDescent="0.25">
      <c r="B34" s="162"/>
      <c r="C34" s="10"/>
      <c r="D34" s="39"/>
      <c r="E34" s="39"/>
      <c r="F34" s="39"/>
      <c r="G34" s="39"/>
      <c r="H34" s="177"/>
      <c r="I34" s="39"/>
      <c r="J34" s="39"/>
      <c r="K34" s="39"/>
      <c r="L34" s="39"/>
      <c r="O34" s="79">
        <v>0.93</v>
      </c>
      <c r="P34" s="79">
        <f t="shared" si="0"/>
        <v>11.5692</v>
      </c>
    </row>
    <row r="35" spans="2:21" x14ac:dyDescent="0.25">
      <c r="B35" s="162"/>
      <c r="C35" s="10"/>
      <c r="D35" s="39"/>
      <c r="E35" s="39"/>
      <c r="F35" s="39"/>
      <c r="G35" s="39"/>
      <c r="H35" s="177"/>
      <c r="I35" s="39"/>
      <c r="J35" s="39"/>
      <c r="K35" s="39"/>
      <c r="L35" s="39"/>
      <c r="O35" s="79">
        <v>0.92</v>
      </c>
      <c r="P35" s="79">
        <f t="shared" si="0"/>
        <v>11.444800000000001</v>
      </c>
    </row>
    <row r="36" spans="2:21" x14ac:dyDescent="0.25">
      <c r="B36" s="162"/>
      <c r="C36" s="10"/>
      <c r="D36" s="39"/>
      <c r="E36" s="39"/>
      <c r="F36" s="39"/>
      <c r="G36" s="39"/>
      <c r="H36" s="177"/>
      <c r="I36" s="39"/>
      <c r="J36" s="39"/>
      <c r="K36" s="39"/>
      <c r="L36" s="39"/>
      <c r="O36" s="79">
        <v>0.91</v>
      </c>
      <c r="P36" s="79">
        <f t="shared" si="0"/>
        <v>11.320399999999999</v>
      </c>
    </row>
    <row r="37" spans="2:21" x14ac:dyDescent="0.25">
      <c r="B37" s="162"/>
      <c r="C37" s="10"/>
      <c r="D37" s="39"/>
      <c r="E37" s="39"/>
      <c r="F37" s="39"/>
      <c r="G37" s="39"/>
      <c r="H37" s="177"/>
      <c r="I37" s="39"/>
      <c r="J37" s="39"/>
      <c r="K37" s="39"/>
      <c r="L37" s="39"/>
      <c r="O37" s="79">
        <v>0.9</v>
      </c>
      <c r="P37" s="79">
        <f t="shared" si="0"/>
        <v>11.196</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60" priority="47">
      <formula>F54&gt;0</formula>
    </cfRule>
    <cfRule type="expression" dxfId="2859" priority="48">
      <formula>F54&lt;0</formula>
    </cfRule>
  </conditionalFormatting>
  <conditionalFormatting sqref="Q7">
    <cfRule type="expression" dxfId="2858" priority="45">
      <formula>Q7&gt;0</formula>
    </cfRule>
    <cfRule type="expression" dxfId="2857" priority="46">
      <formula>Q7&lt;0</formula>
    </cfRule>
  </conditionalFormatting>
  <conditionalFormatting sqref="Q8">
    <cfRule type="expression" dxfId="2856" priority="43">
      <formula>Q8&gt;0</formula>
    </cfRule>
    <cfRule type="expression" dxfId="2855" priority="44">
      <formula>Q8&lt;0</formula>
    </cfRule>
  </conditionalFormatting>
  <conditionalFormatting sqref="F33:F36 F38:F53">
    <cfRule type="expression" dxfId="2854" priority="41">
      <formula>F33&gt;0</formula>
    </cfRule>
    <cfRule type="expression" dxfId="2853" priority="42">
      <formula>F33&lt;0</formula>
    </cfRule>
  </conditionalFormatting>
  <conditionalFormatting sqref="H33:H36 H38:H53">
    <cfRule type="expression" dxfId="2852" priority="39">
      <formula>H33&gt;0</formula>
    </cfRule>
    <cfRule type="expression" dxfId="2851" priority="40">
      <formula>H33&lt;0</formula>
    </cfRule>
  </conditionalFormatting>
  <conditionalFormatting sqref="Q10">
    <cfRule type="expression" dxfId="2850" priority="37">
      <formula>Q10&gt;0</formula>
    </cfRule>
    <cfRule type="expression" dxfId="2849" priority="38">
      <formula>Q10&lt;0</formula>
    </cfRule>
  </conditionalFormatting>
  <conditionalFormatting sqref="J25:J37">
    <cfRule type="expression" dxfId="2848" priority="35">
      <formula>J25&gt;0</formula>
    </cfRule>
    <cfRule type="expression" dxfId="2847" priority="36">
      <formula>J25&lt;0</formula>
    </cfRule>
  </conditionalFormatting>
  <conditionalFormatting sqref="K25:K38">
    <cfRule type="expression" dxfId="2846" priority="33">
      <formula>K25&gt;0</formula>
    </cfRule>
    <cfRule type="expression" dxfId="2845" priority="34">
      <formula>K25&lt;0</formula>
    </cfRule>
  </conditionalFormatting>
  <conditionalFormatting sqref="L25">
    <cfRule type="expression" dxfId="2844" priority="31">
      <formula>L25&gt;0</formula>
    </cfRule>
    <cfRule type="expression" dxfId="2843" priority="32">
      <formula>L25&lt;0</formula>
    </cfRule>
  </conditionalFormatting>
  <conditionalFormatting sqref="F89:F110">
    <cfRule type="expression" dxfId="2842" priority="29">
      <formula>F89&gt;0</formula>
    </cfRule>
    <cfRule type="expression" dxfId="2841" priority="30">
      <formula>F89&lt;0</formula>
    </cfRule>
  </conditionalFormatting>
  <conditionalFormatting sqref="H89:H110">
    <cfRule type="expression" dxfId="2840" priority="27">
      <formula>H89&gt;0</formula>
    </cfRule>
    <cfRule type="expression" dxfId="2839" priority="28">
      <formula>H89&lt;0</formula>
    </cfRule>
  </conditionalFormatting>
  <conditionalFormatting sqref="J89:J102">
    <cfRule type="expression" dxfId="2838" priority="25">
      <formula>J89&gt;0</formula>
    </cfRule>
    <cfRule type="expression" dxfId="2837" priority="26">
      <formula>J89&lt;0</formula>
    </cfRule>
  </conditionalFormatting>
  <conditionalFormatting sqref="K89:K102">
    <cfRule type="expression" dxfId="2836" priority="23">
      <formula>K89&gt;0</formula>
    </cfRule>
    <cfRule type="expression" dxfId="2835" priority="24">
      <formula>K89&lt;0</formula>
    </cfRule>
  </conditionalFormatting>
  <conditionalFormatting sqref="L89:L102">
    <cfRule type="expression" dxfId="2834" priority="21">
      <formula>L89&gt;0</formula>
    </cfRule>
    <cfRule type="expression" dxfId="2833" priority="22">
      <formula>L89&lt;0</formula>
    </cfRule>
  </conditionalFormatting>
  <conditionalFormatting sqref="F30:F32">
    <cfRule type="expression" dxfId="2832" priority="19">
      <formula>F30&gt;0</formula>
    </cfRule>
    <cfRule type="expression" dxfId="2831" priority="20">
      <formula>F30&lt;0</formula>
    </cfRule>
  </conditionalFormatting>
  <conditionalFormatting sqref="H30:H32">
    <cfRule type="expression" dxfId="2830" priority="17">
      <formula>H30&gt;0</formula>
    </cfRule>
    <cfRule type="expression" dxfId="2829" priority="18">
      <formula>H30&lt;0</formula>
    </cfRule>
  </conditionalFormatting>
  <conditionalFormatting sqref="F25:F27">
    <cfRule type="expression" dxfId="2828" priority="15">
      <formula>F25&gt;0</formula>
    </cfRule>
    <cfRule type="expression" dxfId="2827" priority="16">
      <formula>F25&lt;0</formula>
    </cfRule>
  </conditionalFormatting>
  <conditionalFormatting sqref="H25:H27">
    <cfRule type="expression" dxfId="2826" priority="13">
      <formula>H25&gt;0</formula>
    </cfRule>
    <cfRule type="expression" dxfId="2825" priority="14">
      <formula>H25&lt;0</formula>
    </cfRule>
  </conditionalFormatting>
  <conditionalFormatting sqref="F37">
    <cfRule type="expression" dxfId="2824" priority="11">
      <formula>F37&gt;0</formula>
    </cfRule>
    <cfRule type="expression" dxfId="2823" priority="12">
      <formula>F37&lt;0</formula>
    </cfRule>
  </conditionalFormatting>
  <conditionalFormatting sqref="H37">
    <cfRule type="expression" dxfId="2822" priority="9">
      <formula>H37&gt;0</formula>
    </cfRule>
    <cfRule type="expression" dxfId="2821" priority="10">
      <formula>H37&lt;0</formula>
    </cfRule>
  </conditionalFormatting>
  <conditionalFormatting sqref="J49">
    <cfRule type="expression" dxfId="2820" priority="7">
      <formula>J49&gt;0</formula>
    </cfRule>
    <cfRule type="expression" dxfId="2819" priority="8">
      <formula>J49&lt;0</formula>
    </cfRule>
  </conditionalFormatting>
  <conditionalFormatting sqref="J38:J48">
    <cfRule type="expression" dxfId="2818" priority="5">
      <formula>J38&gt;0</formula>
    </cfRule>
    <cfRule type="expression" dxfId="2817" priority="6">
      <formula>J38&lt;0</formula>
    </cfRule>
  </conditionalFormatting>
  <conditionalFormatting sqref="F28:F29">
    <cfRule type="expression" dxfId="2816" priority="3">
      <formula>F28&gt;0</formula>
    </cfRule>
    <cfRule type="expression" dxfId="2815" priority="4">
      <formula>F28&lt;0</formula>
    </cfRule>
  </conditionalFormatting>
  <conditionalFormatting sqref="H28:H29">
    <cfRule type="expression" dxfId="2814" priority="1">
      <formula>H28&gt;0</formula>
    </cfRule>
    <cfRule type="expression" dxfId="281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60.21</v>
      </c>
      <c r="T3" s="1"/>
      <c r="U3" s="22" t="s">
        <v>1050</v>
      </c>
    </row>
    <row r="4" spans="1:21" x14ac:dyDescent="0.25">
      <c r="B4" s="70"/>
      <c r="C4" s="4"/>
      <c r="D4" s="3"/>
      <c r="E4" s="3"/>
      <c r="F4" s="3"/>
      <c r="G4" s="70"/>
      <c r="H4" s="159"/>
      <c r="I4" s="3"/>
      <c r="J4" s="3"/>
      <c r="K4" s="3"/>
      <c r="L4" s="4"/>
      <c r="M4" s="4"/>
      <c r="O4" s="11" t="s">
        <v>66</v>
      </c>
      <c r="Q4" s="53">
        <v>60.21</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2.4912805181863479E-2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66.231000000000009</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65.628900000000002</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65.026800000000009</v>
      </c>
    </row>
    <row r="20" spans="1:21" x14ac:dyDescent="0.25">
      <c r="O20" s="79">
        <v>1.07</v>
      </c>
      <c r="P20" s="79">
        <f t="shared" si="0"/>
        <v>64.424700000000001</v>
      </c>
    </row>
    <row r="21" spans="1:21" x14ac:dyDescent="0.25">
      <c r="O21" s="79">
        <v>1.06</v>
      </c>
      <c r="P21" s="79">
        <f t="shared" si="0"/>
        <v>63.822600000000001</v>
      </c>
    </row>
    <row r="22" spans="1:21" x14ac:dyDescent="0.25">
      <c r="O22" s="79">
        <v>1.05</v>
      </c>
      <c r="P22" s="79">
        <f t="shared" si="0"/>
        <v>63.220500000000001</v>
      </c>
    </row>
    <row r="23" spans="1:21" x14ac:dyDescent="0.25">
      <c r="O23" s="79">
        <v>1.04</v>
      </c>
      <c r="P23" s="79">
        <f t="shared" si="0"/>
        <v>62.618400000000001</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62.016300000000001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61.414200000000001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60.812100000000001</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60.21</v>
      </c>
    </row>
    <row r="28" spans="1:21" x14ac:dyDescent="0.25">
      <c r="B28" s="162">
        <v>43291</v>
      </c>
      <c r="C28" s="10">
        <v>0</v>
      </c>
      <c r="D28" s="39"/>
      <c r="E28" s="39">
        <v>52.63</v>
      </c>
      <c r="F28" s="39">
        <v>458.44</v>
      </c>
      <c r="G28" s="39"/>
      <c r="H28" s="177"/>
      <c r="I28" s="39"/>
      <c r="J28" s="39"/>
      <c r="K28" s="39"/>
      <c r="L28" s="39"/>
      <c r="O28" s="79">
        <v>0.99</v>
      </c>
      <c r="P28" s="79">
        <f t="shared" si="0"/>
        <v>59.607900000000001</v>
      </c>
      <c r="U28" t="s">
        <v>1048</v>
      </c>
    </row>
    <row r="29" spans="1:21" x14ac:dyDescent="0.25">
      <c r="B29" s="162"/>
      <c r="C29" s="10"/>
      <c r="D29" s="39"/>
      <c r="E29" s="39"/>
      <c r="F29" s="39"/>
      <c r="G29" s="39"/>
      <c r="H29" s="177"/>
      <c r="I29" s="39"/>
      <c r="J29" s="39"/>
      <c r="K29" s="39"/>
      <c r="L29" s="39"/>
      <c r="O29" s="79">
        <v>0.98</v>
      </c>
      <c r="P29" s="79">
        <f t="shared" si="0"/>
        <v>59.005800000000001</v>
      </c>
    </row>
    <row r="30" spans="1:21" x14ac:dyDescent="0.25">
      <c r="B30" s="162"/>
      <c r="C30" s="10"/>
      <c r="D30" s="39"/>
      <c r="E30" s="39"/>
      <c r="F30" s="39"/>
      <c r="G30" s="39"/>
      <c r="H30" s="177"/>
      <c r="I30" s="39"/>
      <c r="J30" s="39"/>
      <c r="K30" s="39"/>
      <c r="L30" s="39"/>
      <c r="O30" s="79">
        <v>0.97</v>
      </c>
      <c r="P30" s="79">
        <f t="shared" si="0"/>
        <v>58.403700000000001</v>
      </c>
    </row>
    <row r="31" spans="1:21" x14ac:dyDescent="0.25">
      <c r="B31" s="162"/>
      <c r="C31" s="10"/>
      <c r="D31" s="39"/>
      <c r="E31" s="39"/>
      <c r="F31" s="39"/>
      <c r="G31" s="39"/>
      <c r="H31" s="177"/>
      <c r="I31" s="39"/>
      <c r="J31" s="39"/>
      <c r="K31" s="39"/>
      <c r="L31" s="39"/>
      <c r="O31" s="79">
        <v>0.96</v>
      </c>
      <c r="P31" s="79">
        <f t="shared" si="0"/>
        <v>57.801600000000001</v>
      </c>
    </row>
    <row r="32" spans="1:21" x14ac:dyDescent="0.25">
      <c r="B32" s="162"/>
      <c r="C32" s="10"/>
      <c r="D32" s="39"/>
      <c r="E32" s="39"/>
      <c r="F32" s="39"/>
      <c r="G32" s="39"/>
      <c r="H32" s="177"/>
      <c r="I32" s="39"/>
      <c r="J32" s="39"/>
      <c r="K32" s="39"/>
      <c r="L32" s="39"/>
      <c r="O32" s="79">
        <v>0.95</v>
      </c>
      <c r="P32" s="79">
        <f t="shared" si="0"/>
        <v>57.1995</v>
      </c>
    </row>
    <row r="33" spans="2:17" x14ac:dyDescent="0.25">
      <c r="B33" s="162"/>
      <c r="C33" s="10"/>
      <c r="D33" s="39"/>
      <c r="E33" s="39"/>
      <c r="F33" s="39"/>
      <c r="G33" s="39"/>
      <c r="H33" s="177"/>
      <c r="I33" s="39"/>
      <c r="J33" s="39"/>
      <c r="K33" s="39"/>
      <c r="L33" s="39"/>
      <c r="O33" s="79">
        <v>0.94</v>
      </c>
      <c r="P33" s="79">
        <f t="shared" si="0"/>
        <v>56.5974</v>
      </c>
    </row>
    <row r="34" spans="2:17" x14ac:dyDescent="0.25">
      <c r="B34" s="162"/>
      <c r="C34" s="10"/>
      <c r="D34" s="39"/>
      <c r="E34" s="39"/>
      <c r="F34" s="39"/>
      <c r="G34" s="39"/>
      <c r="H34" s="177"/>
      <c r="I34" s="39"/>
      <c r="J34" s="39"/>
      <c r="K34" s="39"/>
      <c r="L34" s="39"/>
      <c r="O34" s="79">
        <v>0.93</v>
      </c>
      <c r="P34" s="79">
        <f t="shared" si="0"/>
        <v>55.9953</v>
      </c>
    </row>
    <row r="35" spans="2:17" x14ac:dyDescent="0.25">
      <c r="B35" s="162"/>
      <c r="C35" s="10"/>
      <c r="D35" s="39"/>
      <c r="E35" s="39"/>
      <c r="F35" s="39"/>
      <c r="G35" s="39"/>
      <c r="H35" s="177"/>
      <c r="I35" s="39"/>
      <c r="J35" s="39"/>
      <c r="K35" s="39"/>
      <c r="L35" s="39"/>
      <c r="O35" s="79">
        <v>0.92</v>
      </c>
      <c r="P35" s="79">
        <f t="shared" si="0"/>
        <v>55.3932</v>
      </c>
    </row>
    <row r="36" spans="2:17" x14ac:dyDescent="0.25">
      <c r="B36" s="162"/>
      <c r="C36" s="10"/>
      <c r="D36" s="39"/>
      <c r="E36" s="39"/>
      <c r="F36" s="39"/>
      <c r="G36" s="39"/>
      <c r="H36" s="177"/>
      <c r="I36" s="39"/>
      <c r="J36" s="39"/>
      <c r="K36" s="39"/>
      <c r="L36" s="39"/>
      <c r="O36" s="79">
        <v>0.91</v>
      </c>
      <c r="P36" s="79">
        <f t="shared" si="0"/>
        <v>54.7911</v>
      </c>
    </row>
    <row r="37" spans="2:17" x14ac:dyDescent="0.25">
      <c r="B37" s="162"/>
      <c r="C37" s="10"/>
      <c r="D37" s="39"/>
      <c r="E37" s="39"/>
      <c r="F37" s="39"/>
      <c r="G37" s="39"/>
      <c r="H37" s="177"/>
      <c r="I37" s="39"/>
      <c r="J37" s="39"/>
      <c r="K37" s="39"/>
      <c r="L37" s="39"/>
      <c r="O37" s="79">
        <v>0.9</v>
      </c>
      <c r="P37" s="79">
        <f t="shared" si="0"/>
        <v>54.189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2" priority="35">
      <formula>F47&gt;0</formula>
    </cfRule>
    <cfRule type="expression" dxfId="2811" priority="36">
      <formula>F47&lt;0</formula>
    </cfRule>
  </conditionalFormatting>
  <conditionalFormatting sqref="Q7">
    <cfRule type="expression" dxfId="2810" priority="33">
      <formula>Q7&gt;0</formula>
    </cfRule>
    <cfRule type="expression" dxfId="2809" priority="34">
      <formula>Q7&lt;0</formula>
    </cfRule>
  </conditionalFormatting>
  <conditionalFormatting sqref="Q8">
    <cfRule type="expression" dxfId="2808" priority="31">
      <formula>Q8&gt;0</formula>
    </cfRule>
    <cfRule type="expression" dxfId="2807" priority="32">
      <formula>Q8&lt;0</formula>
    </cfRule>
  </conditionalFormatting>
  <conditionalFormatting sqref="F30:F46">
    <cfRule type="expression" dxfId="2806" priority="29">
      <formula>F30&gt;0</formula>
    </cfRule>
    <cfRule type="expression" dxfId="2805" priority="30">
      <formula>F30&lt;0</formula>
    </cfRule>
  </conditionalFormatting>
  <conditionalFormatting sqref="H30:H46">
    <cfRule type="expression" dxfId="2804" priority="27">
      <formula>H30&gt;0</formula>
    </cfRule>
    <cfRule type="expression" dxfId="2803" priority="28">
      <formula>H30&lt;0</formula>
    </cfRule>
  </conditionalFormatting>
  <conditionalFormatting sqref="Q10">
    <cfRule type="expression" dxfId="2802" priority="25">
      <formula>Q10&gt;0</formula>
    </cfRule>
    <cfRule type="expression" dxfId="2801" priority="26">
      <formula>Q10&lt;0</formula>
    </cfRule>
  </conditionalFormatting>
  <conditionalFormatting sqref="J25:J38">
    <cfRule type="expression" dxfId="2800" priority="23">
      <formula>J25&gt;0</formula>
    </cfRule>
    <cfRule type="expression" dxfId="2799" priority="24">
      <formula>J25&lt;0</formula>
    </cfRule>
  </conditionalFormatting>
  <conditionalFormatting sqref="K25:K38">
    <cfRule type="expression" dxfId="2798" priority="21">
      <formula>K25&gt;0</formula>
    </cfRule>
    <cfRule type="expression" dxfId="2797" priority="22">
      <formula>K25&lt;0</formula>
    </cfRule>
  </conditionalFormatting>
  <conditionalFormatting sqref="L25 L38">
    <cfRule type="expression" dxfId="2796" priority="19">
      <formula>L25&gt;0</formula>
    </cfRule>
    <cfRule type="expression" dxfId="2795" priority="20">
      <formula>L25&lt;0</formula>
    </cfRule>
  </conditionalFormatting>
  <conditionalFormatting sqref="F89:F110">
    <cfRule type="expression" dxfId="2794" priority="17">
      <formula>F89&gt;0</formula>
    </cfRule>
    <cfRule type="expression" dxfId="2793" priority="18">
      <formula>F89&lt;0</formula>
    </cfRule>
  </conditionalFormatting>
  <conditionalFormatting sqref="H89:H110">
    <cfRule type="expression" dxfId="2792" priority="15">
      <formula>H89&gt;0</formula>
    </cfRule>
    <cfRule type="expression" dxfId="2791" priority="16">
      <formula>H89&lt;0</formula>
    </cfRule>
  </conditionalFormatting>
  <conditionalFormatting sqref="J89:J102">
    <cfRule type="expression" dxfId="2790" priority="13">
      <formula>J89&gt;0</formula>
    </cfRule>
    <cfRule type="expression" dxfId="2789" priority="14">
      <formula>J89&lt;0</formula>
    </cfRule>
  </conditionalFormatting>
  <conditionalFormatting sqref="K89:K102">
    <cfRule type="expression" dxfId="2788" priority="11">
      <formula>K89&gt;0</formula>
    </cfRule>
    <cfRule type="expression" dxfId="2787" priority="12">
      <formula>K89&lt;0</formula>
    </cfRule>
  </conditionalFormatting>
  <conditionalFormatting sqref="L89:L102">
    <cfRule type="expression" dxfId="2786" priority="9">
      <formula>L89&gt;0</formula>
    </cfRule>
    <cfRule type="expression" dxfId="2785" priority="10">
      <formula>L89&lt;0</formula>
    </cfRule>
  </conditionalFormatting>
  <conditionalFormatting sqref="F25 F29">
    <cfRule type="expression" dxfId="2784" priority="7">
      <formula>F25&gt;0</formula>
    </cfRule>
    <cfRule type="expression" dxfId="2783" priority="8">
      <formula>F25&lt;0</formula>
    </cfRule>
  </conditionalFormatting>
  <conditionalFormatting sqref="H29 H25:H27">
    <cfRule type="expression" dxfId="2782" priority="5">
      <formula>H25&gt;0</formula>
    </cfRule>
    <cfRule type="expression" dxfId="2781" priority="6">
      <formula>H25&lt;0</formula>
    </cfRule>
  </conditionalFormatting>
  <conditionalFormatting sqref="F26:F28">
    <cfRule type="expression" dxfId="2780" priority="3">
      <formula>F26&gt;0</formula>
    </cfRule>
    <cfRule type="expression" dxfId="2779" priority="4">
      <formula>F26&lt;0</formula>
    </cfRule>
  </conditionalFormatting>
  <conditionalFormatting sqref="H28">
    <cfRule type="expression" dxfId="2778" priority="1">
      <formula>H28&gt;0</formula>
    </cfRule>
    <cfRule type="expression" dxfId="277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8.9600000000000009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8.9600000000000009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9.8560000000000016</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9.7664000000000009</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9.6768000000000018</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9.5872000000000011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9.497600000000002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9.4080000000000013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9.3184000000000005</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9.2288000000000014</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9.1392000000000007</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9.0496000000000016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8.9600000000000009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8.8704000000000001</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8.780800000000001</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8.6912000000000003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8.6016000000000012</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8.5120000000000005</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8.4223999999999997</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8.3328000000000007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8.2432000000000016</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8.1536000000000008</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8.0640000000000018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776" priority="31">
      <formula>Q7&gt;0</formula>
    </cfRule>
    <cfRule type="expression" dxfId="2775" priority="32">
      <formula>Q7&lt;0</formula>
    </cfRule>
  </conditionalFormatting>
  <conditionalFormatting sqref="Q8">
    <cfRule type="expression" dxfId="2774" priority="29">
      <formula>Q8&gt;0</formula>
    </cfRule>
    <cfRule type="expression" dxfId="2773" priority="30">
      <formula>Q8&lt;0</formula>
    </cfRule>
  </conditionalFormatting>
  <conditionalFormatting sqref="F62:F65">
    <cfRule type="expression" dxfId="2772" priority="21">
      <formula>F62&gt;0</formula>
    </cfRule>
    <cfRule type="expression" dxfId="2771" priority="22">
      <formula>F62&lt;0</formula>
    </cfRule>
  </conditionalFormatting>
  <conditionalFormatting sqref="F66:F74 F78:F98 F102:F106">
    <cfRule type="expression" dxfId="2770" priority="17">
      <formula>F66&gt;0</formula>
    </cfRule>
    <cfRule type="expression" dxfId="2769" priority="18">
      <formula>F66&lt;0</formula>
    </cfRule>
  </conditionalFormatting>
  <conditionalFormatting sqref="F66:F74 F78:F98 F102:F106">
    <cfRule type="expression" dxfId="2768" priority="19">
      <formula>F66&gt;0</formula>
    </cfRule>
    <cfRule type="expression" dxfId="2767" priority="20">
      <formula>F66&lt;0</formula>
    </cfRule>
  </conditionalFormatting>
  <conditionalFormatting sqref="H62:H74 H78:H98 H102:H106">
    <cfRule type="expression" dxfId="2766" priority="15">
      <formula>H62&gt;0</formula>
    </cfRule>
    <cfRule type="expression" dxfId="2765" priority="16">
      <formula>H62&lt;0</formula>
    </cfRule>
  </conditionalFormatting>
  <conditionalFormatting sqref="F57:F61">
    <cfRule type="expression" dxfId="2764" priority="13">
      <formula>F57&gt;0</formula>
    </cfRule>
    <cfRule type="expression" dxfId="2763" priority="14">
      <formula>F57&lt;0</formula>
    </cfRule>
  </conditionalFormatting>
  <conditionalFormatting sqref="H57:H61">
    <cfRule type="expression" dxfId="2762" priority="11">
      <formula>H57&gt;0</formula>
    </cfRule>
    <cfRule type="expression" dxfId="2761" priority="12">
      <formula>H57&lt;0</formula>
    </cfRule>
  </conditionalFormatting>
  <conditionalFormatting sqref="F75:F77">
    <cfRule type="expression" dxfId="2760" priority="7">
      <formula>F75&gt;0</formula>
    </cfRule>
    <cfRule type="expression" dxfId="2759" priority="8">
      <formula>F75&lt;0</formula>
    </cfRule>
  </conditionalFormatting>
  <conditionalFormatting sqref="F75:F77">
    <cfRule type="expression" dxfId="2758" priority="9">
      <formula>F75&gt;0</formula>
    </cfRule>
    <cfRule type="expression" dxfId="2757" priority="10">
      <formula>F75&lt;0</formula>
    </cfRule>
  </conditionalFormatting>
  <conditionalFormatting sqref="H75:H77">
    <cfRule type="expression" dxfId="2756" priority="5">
      <formula>H75&gt;0</formula>
    </cfRule>
    <cfRule type="expression" dxfId="2755" priority="6">
      <formula>H75&lt;0</formula>
    </cfRule>
  </conditionalFormatting>
  <conditionalFormatting sqref="F22:F30">
    <cfRule type="expression" dxfId="2754" priority="3">
      <formula>F22&gt;0</formula>
    </cfRule>
    <cfRule type="expression" dxfId="2753" priority="4">
      <formula>F22&lt;0</formula>
    </cfRule>
  </conditionalFormatting>
  <conditionalFormatting sqref="F99:F101">
    <cfRule type="expression" dxfId="2752" priority="1">
      <formula>F99&gt;0</formula>
    </cfRule>
    <cfRule type="expression" dxfId="2751"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131.36000000000001</v>
      </c>
      <c r="T3" s="1"/>
    </row>
    <row r="4" spans="1:21" x14ac:dyDescent="0.25">
      <c r="B4" s="402"/>
      <c r="C4" s="4"/>
      <c r="D4" s="3"/>
      <c r="E4" s="3"/>
      <c r="F4" s="3"/>
      <c r="G4" s="402"/>
      <c r="H4" s="159"/>
      <c r="I4" s="3"/>
      <c r="J4" s="3"/>
      <c r="K4" s="3"/>
      <c r="L4" s="4"/>
      <c r="M4" s="4"/>
      <c r="O4" s="11" t="s">
        <v>66</v>
      </c>
      <c r="Q4" s="53">
        <v>131.36000000000001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16.177339901477836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144.49600000000004</v>
      </c>
      <c r="Q41" s="2"/>
    </row>
    <row r="42" spans="1:21" ht="20.25" thickBot="1" x14ac:dyDescent="0.35">
      <c r="B42" s="148"/>
      <c r="C42" s="10"/>
      <c r="D42" s="39"/>
      <c r="E42" s="39"/>
      <c r="F42" s="39"/>
      <c r="G42" s="39"/>
      <c r="H42" s="177"/>
      <c r="I42" s="39"/>
      <c r="J42" s="39"/>
      <c r="O42" s="79">
        <v>1.0900000000000001</v>
      </c>
      <c r="P42" s="79">
        <f t="shared" ref="P42:P61" si="0">O42*$Q$4</f>
        <v>143.18240000000003</v>
      </c>
      <c r="Q42" s="2"/>
      <c r="T42" s="87" t="s">
        <v>112</v>
      </c>
    </row>
    <row r="43" spans="1:21" ht="15.75" thickTop="1" x14ac:dyDescent="0.25">
      <c r="B43" s="148"/>
      <c r="C43" s="10"/>
      <c r="D43" s="39"/>
      <c r="E43" s="39"/>
      <c r="F43" s="39"/>
      <c r="G43" s="39"/>
      <c r="H43" s="177"/>
      <c r="I43" s="39"/>
      <c r="J43" s="39"/>
      <c r="O43" s="79">
        <v>1.08</v>
      </c>
      <c r="P43" s="79">
        <f t="shared" si="0"/>
        <v>141.86880000000002</v>
      </c>
      <c r="Q43" s="2"/>
      <c r="T43" s="123" t="s">
        <v>97</v>
      </c>
      <c r="U43" s="124">
        <v>124.68</v>
      </c>
    </row>
    <row r="44" spans="1:21" x14ac:dyDescent="0.25">
      <c r="B44" s="148"/>
      <c r="C44" s="10"/>
      <c r="D44" s="39"/>
      <c r="E44" s="39"/>
      <c r="F44" s="39"/>
      <c r="G44" s="39"/>
      <c r="H44" s="177"/>
      <c r="I44" s="39"/>
      <c r="J44" s="39"/>
      <c r="O44" s="79">
        <v>1.07</v>
      </c>
      <c r="P44" s="79">
        <f t="shared" si="0"/>
        <v>140.55520000000001</v>
      </c>
      <c r="Q44" s="2"/>
      <c r="T44" s="89" t="s">
        <v>98</v>
      </c>
      <c r="U44" s="125">
        <v>124.72</v>
      </c>
    </row>
    <row r="45" spans="1:21" x14ac:dyDescent="0.25">
      <c r="B45" s="148"/>
      <c r="C45" s="10"/>
      <c r="D45" s="39"/>
      <c r="E45" s="39"/>
      <c r="F45" s="39"/>
      <c r="G45" s="39"/>
      <c r="H45" s="177"/>
      <c r="I45" s="39"/>
      <c r="J45" s="39"/>
      <c r="O45" s="79">
        <v>1.06</v>
      </c>
      <c r="P45" s="79">
        <f t="shared" si="0"/>
        <v>139.24160000000003</v>
      </c>
      <c r="Q45" s="2"/>
      <c r="T45" s="89" t="s">
        <v>99</v>
      </c>
      <c r="U45" s="125" t="s">
        <v>128</v>
      </c>
    </row>
    <row r="46" spans="1:21" x14ac:dyDescent="0.25">
      <c r="B46" s="148"/>
      <c r="C46" s="10"/>
      <c r="D46" s="39"/>
      <c r="E46" s="39"/>
      <c r="F46" s="39"/>
      <c r="G46" s="39"/>
      <c r="H46" s="177"/>
      <c r="I46" s="39"/>
      <c r="J46" s="39"/>
      <c r="O46" s="79">
        <v>1.05</v>
      </c>
      <c r="P46" s="79">
        <f t="shared" si="0"/>
        <v>137.92800000000003</v>
      </c>
      <c r="Q46" s="2"/>
      <c r="T46" s="89" t="s">
        <v>100</v>
      </c>
      <c r="U46" s="125" t="s">
        <v>128</v>
      </c>
    </row>
    <row r="47" spans="1:21" x14ac:dyDescent="0.25">
      <c r="B47" s="148"/>
      <c r="C47" s="10"/>
      <c r="D47" s="39"/>
      <c r="E47" s="39"/>
      <c r="F47" s="39"/>
      <c r="G47" s="39"/>
      <c r="H47" s="177"/>
      <c r="I47" s="182"/>
      <c r="J47" s="182"/>
      <c r="O47" s="79">
        <v>1.04</v>
      </c>
      <c r="P47" s="79">
        <f t="shared" si="0"/>
        <v>136.61440000000002</v>
      </c>
      <c r="Q47" s="2"/>
      <c r="T47" s="89" t="s">
        <v>101</v>
      </c>
      <c r="U47" s="125">
        <v>127.47</v>
      </c>
    </row>
    <row r="48" spans="1:21" x14ac:dyDescent="0.25">
      <c r="B48" s="148"/>
      <c r="C48" s="10"/>
      <c r="D48" s="39"/>
      <c r="E48" s="39"/>
      <c r="F48" s="39"/>
      <c r="G48" s="39"/>
      <c r="H48" s="177"/>
      <c r="I48" s="39"/>
      <c r="J48" s="39"/>
      <c r="O48" s="79">
        <v>1.03</v>
      </c>
      <c r="P48" s="79">
        <f t="shared" si="0"/>
        <v>135.30080000000001</v>
      </c>
      <c r="Q48" s="2"/>
      <c r="T48" s="89" t="s">
        <v>102</v>
      </c>
      <c r="U48" s="125">
        <v>0.67624099999999998</v>
      </c>
    </row>
    <row r="49" spans="2:21" x14ac:dyDescent="0.25">
      <c r="B49" s="148"/>
      <c r="C49" s="10"/>
      <c r="D49" s="39"/>
      <c r="E49" s="39"/>
      <c r="F49" s="39"/>
      <c r="G49" s="39"/>
      <c r="H49" s="177"/>
      <c r="I49" s="39"/>
      <c r="J49" s="39"/>
      <c r="O49" s="79">
        <v>1.02</v>
      </c>
      <c r="P49" s="79">
        <f t="shared" si="0"/>
        <v>133.98720000000003</v>
      </c>
      <c r="Q49" s="2"/>
      <c r="T49" s="89" t="s">
        <v>103</v>
      </c>
      <c r="U49" s="125" t="s">
        <v>347</v>
      </c>
    </row>
    <row r="50" spans="2:21" x14ac:dyDescent="0.25">
      <c r="B50" s="148"/>
      <c r="C50" s="10"/>
      <c r="D50" s="39"/>
      <c r="E50" s="39"/>
      <c r="F50" s="39"/>
      <c r="G50" s="39"/>
      <c r="H50" s="177"/>
      <c r="I50" s="39"/>
      <c r="J50" s="39"/>
      <c r="O50" s="79">
        <v>1.01</v>
      </c>
      <c r="P50" s="79">
        <f t="shared" si="0"/>
        <v>132.67360000000002</v>
      </c>
      <c r="Q50" s="2"/>
      <c r="T50" s="89"/>
      <c r="U50" s="125"/>
    </row>
    <row r="51" spans="2:21" x14ac:dyDescent="0.25">
      <c r="B51" s="148"/>
      <c r="C51" s="10"/>
      <c r="D51" s="39"/>
      <c r="E51" s="39"/>
      <c r="F51" s="39"/>
      <c r="G51" s="39"/>
      <c r="H51" s="177"/>
      <c r="I51" s="39"/>
      <c r="J51" s="39"/>
      <c r="O51" s="79">
        <v>1</v>
      </c>
      <c r="P51" s="79">
        <f t="shared" si="0"/>
        <v>131.36000000000001</v>
      </c>
      <c r="Q51" s="2"/>
      <c r="T51" s="89" t="s">
        <v>104</v>
      </c>
      <c r="U51" s="125" t="s">
        <v>569</v>
      </c>
    </row>
    <row r="52" spans="2:21" x14ac:dyDescent="0.25">
      <c r="B52" s="148"/>
      <c r="C52" s="10"/>
      <c r="D52" s="39"/>
      <c r="E52" s="39"/>
      <c r="F52" s="39"/>
      <c r="G52" s="39"/>
      <c r="H52" s="177"/>
      <c r="I52" s="39"/>
      <c r="J52" s="39"/>
      <c r="O52" s="79">
        <v>0.99</v>
      </c>
      <c r="P52" s="79">
        <f t="shared" si="0"/>
        <v>130.04640000000001</v>
      </c>
      <c r="Q52" s="2"/>
      <c r="T52" s="89" t="s">
        <v>105</v>
      </c>
      <c r="U52" s="125" t="s">
        <v>570</v>
      </c>
    </row>
    <row r="53" spans="2:21" x14ac:dyDescent="0.25">
      <c r="B53" s="148"/>
      <c r="C53" s="10"/>
      <c r="D53" s="39"/>
      <c r="E53" s="39"/>
      <c r="F53" s="39"/>
      <c r="G53" s="39"/>
      <c r="H53" s="177"/>
      <c r="I53" s="39"/>
      <c r="J53" s="39"/>
      <c r="O53" s="79">
        <v>0.98</v>
      </c>
      <c r="P53" s="79">
        <f t="shared" si="0"/>
        <v>128.7328</v>
      </c>
      <c r="Q53" s="2"/>
      <c r="T53" s="89" t="s">
        <v>106</v>
      </c>
      <c r="U53" s="126">
        <v>5646251</v>
      </c>
    </row>
    <row r="54" spans="2:21" x14ac:dyDescent="0.25">
      <c r="B54" s="148"/>
      <c r="C54" s="10"/>
      <c r="D54" s="39"/>
      <c r="E54" s="39"/>
      <c r="F54" s="39"/>
      <c r="G54" s="39"/>
      <c r="H54" s="177"/>
      <c r="I54" s="39"/>
      <c r="J54" s="39"/>
      <c r="O54" s="79">
        <v>0.97</v>
      </c>
      <c r="P54" s="79">
        <f t="shared" si="0"/>
        <v>127.4192</v>
      </c>
      <c r="T54" s="89" t="s">
        <v>109</v>
      </c>
      <c r="U54" s="126">
        <v>7120690</v>
      </c>
    </row>
    <row r="55" spans="2:21" x14ac:dyDescent="0.25">
      <c r="B55" s="148"/>
      <c r="C55" s="10"/>
      <c r="D55" s="39"/>
      <c r="E55" s="39"/>
      <c r="F55" s="39"/>
      <c r="G55" s="39"/>
      <c r="H55" s="177"/>
      <c r="I55" s="39"/>
      <c r="J55" s="39"/>
      <c r="O55" s="79">
        <v>0.96</v>
      </c>
      <c r="P55" s="79">
        <f t="shared" si="0"/>
        <v>126.10560000000001</v>
      </c>
      <c r="T55" s="89" t="s">
        <v>107</v>
      </c>
      <c r="U55" s="125" t="s">
        <v>571</v>
      </c>
    </row>
    <row r="56" spans="2:21" x14ac:dyDescent="0.25">
      <c r="B56" s="148"/>
      <c r="C56" s="10"/>
      <c r="D56" s="39"/>
      <c r="E56" s="39"/>
      <c r="F56" s="39"/>
      <c r="G56" s="39"/>
      <c r="H56" s="177"/>
      <c r="I56" s="39"/>
      <c r="J56" s="39"/>
      <c r="O56" s="79">
        <v>0.95</v>
      </c>
      <c r="P56" s="79">
        <f t="shared" si="0"/>
        <v>124.792</v>
      </c>
      <c r="T56" s="89" t="s">
        <v>110</v>
      </c>
      <c r="U56" s="125">
        <v>21.04</v>
      </c>
    </row>
    <row r="57" spans="2:21" x14ac:dyDescent="0.25">
      <c r="B57" s="148"/>
      <c r="C57" s="10"/>
      <c r="D57" s="39"/>
      <c r="E57" s="39"/>
      <c r="F57" s="39"/>
      <c r="G57" s="39"/>
      <c r="H57" s="177"/>
      <c r="I57" s="39"/>
      <c r="J57" s="39"/>
      <c r="O57" s="79">
        <v>0.94</v>
      </c>
      <c r="P57" s="79">
        <f t="shared" si="0"/>
        <v>123.47840000000001</v>
      </c>
      <c r="T57" s="89" t="s">
        <v>111</v>
      </c>
      <c r="U57" s="125">
        <v>5.93</v>
      </c>
    </row>
    <row r="58" spans="2:21" x14ac:dyDescent="0.25">
      <c r="B58" s="148"/>
      <c r="C58" s="10"/>
      <c r="D58" s="39"/>
      <c r="E58" s="39"/>
      <c r="F58" s="39"/>
      <c r="G58" s="39"/>
      <c r="H58" s="177"/>
      <c r="I58" s="39"/>
      <c r="J58" s="39"/>
      <c r="O58" s="79">
        <v>0.93</v>
      </c>
      <c r="P58" s="79">
        <f t="shared" si="0"/>
        <v>122.16480000000001</v>
      </c>
      <c r="T58" s="89" t="s">
        <v>108</v>
      </c>
      <c r="U58" s="125" t="s">
        <v>526</v>
      </c>
    </row>
    <row r="59" spans="2:21" x14ac:dyDescent="0.25">
      <c r="B59" s="148"/>
      <c r="C59" s="10"/>
      <c r="D59" s="39"/>
      <c r="E59" s="39"/>
      <c r="F59" s="39"/>
      <c r="G59" s="39"/>
      <c r="H59" s="177"/>
      <c r="I59" s="39"/>
      <c r="J59" s="39"/>
      <c r="O59" s="79">
        <v>0.92</v>
      </c>
      <c r="P59" s="79">
        <f t="shared" si="0"/>
        <v>120.85120000000002</v>
      </c>
    </row>
    <row r="60" spans="2:21" x14ac:dyDescent="0.25">
      <c r="B60" s="148"/>
      <c r="C60" s="10"/>
      <c r="D60" s="39"/>
      <c r="E60" s="39"/>
      <c r="F60" s="39"/>
      <c r="G60" s="39"/>
      <c r="H60" s="177"/>
      <c r="I60" s="39"/>
      <c r="J60" s="39"/>
      <c r="O60" s="79">
        <v>0.91</v>
      </c>
      <c r="P60" s="79">
        <f t="shared" si="0"/>
        <v>119.53760000000001</v>
      </c>
    </row>
    <row r="61" spans="2:21" x14ac:dyDescent="0.25">
      <c r="B61" s="148"/>
      <c r="C61" s="10"/>
      <c r="D61" s="39"/>
      <c r="E61" s="39"/>
      <c r="F61" s="39"/>
      <c r="G61" s="39"/>
      <c r="H61" s="177"/>
      <c r="I61" s="39"/>
      <c r="J61" s="39"/>
      <c r="O61" s="79">
        <v>0.9</v>
      </c>
      <c r="P61" s="79">
        <f t="shared" si="0"/>
        <v>118.22400000000002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50" priority="25">
      <formula>F30&gt;0</formula>
    </cfRule>
    <cfRule type="expression" dxfId="2749" priority="26">
      <formula>F30&lt;0</formula>
    </cfRule>
  </conditionalFormatting>
  <conditionalFormatting sqref="Q7">
    <cfRule type="expression" dxfId="2748" priority="23">
      <formula>Q7&gt;0</formula>
    </cfRule>
    <cfRule type="expression" dxfId="2747" priority="24">
      <formula>Q7&lt;0</formula>
    </cfRule>
  </conditionalFormatting>
  <conditionalFormatting sqref="Q8">
    <cfRule type="expression" dxfId="2746" priority="21">
      <formula>Q8&gt;0</formula>
    </cfRule>
    <cfRule type="expression" dxfId="2745" priority="22">
      <formula>Q8&lt;0</formula>
    </cfRule>
  </conditionalFormatting>
  <conditionalFormatting sqref="M74">
    <cfRule type="expression" dxfId="2744" priority="15">
      <formula>M74&gt;0</formula>
    </cfRule>
    <cfRule type="expression" dxfId="2743" priority="16">
      <formula>M74&lt;0</formula>
    </cfRule>
  </conditionalFormatting>
  <conditionalFormatting sqref="F113:F149 H113:H149">
    <cfRule type="expression" dxfId="2742" priority="13">
      <formula>F113&gt;0</formula>
    </cfRule>
    <cfRule type="expression" dxfId="2741" priority="14">
      <formula>F113&lt;0</formula>
    </cfRule>
  </conditionalFormatting>
  <conditionalFormatting sqref="F105:F112">
    <cfRule type="expression" dxfId="2740" priority="11">
      <formula>F105&gt;0</formula>
    </cfRule>
    <cfRule type="expression" dxfId="2739" priority="12">
      <formula>F105&lt;0</formula>
    </cfRule>
  </conditionalFormatting>
  <conditionalFormatting sqref="H105:H112">
    <cfRule type="expression" dxfId="2738" priority="9">
      <formula>H105&gt;0</formula>
    </cfRule>
    <cfRule type="expression" dxfId="2737" priority="10">
      <formula>H105&lt;0</formula>
    </cfRule>
  </conditionalFormatting>
  <conditionalFormatting sqref="Q10">
    <cfRule type="expression" dxfId="2736" priority="7">
      <formula>Q10&gt;0</formula>
    </cfRule>
    <cfRule type="expression" dxfId="2735" priority="8">
      <formula>Q10&lt;0</formula>
    </cfRule>
  </conditionalFormatting>
  <conditionalFormatting sqref="F25:F29">
    <cfRule type="expression" dxfId="2734" priority="5">
      <formula>F25&gt;0</formula>
    </cfRule>
    <cfRule type="expression" dxfId="2733" priority="6">
      <formula>F25&lt;0</formula>
    </cfRule>
  </conditionalFormatting>
  <conditionalFormatting sqref="H25:H29">
    <cfRule type="expression" dxfId="2732" priority="3">
      <formula>H25&gt;0</formula>
    </cfRule>
    <cfRule type="expression" dxfId="2731" priority="4">
      <formula>H25&lt;0</formula>
    </cfRule>
  </conditionalFormatting>
  <conditionalFormatting sqref="J26:J35">
    <cfRule type="expression" dxfId="2730" priority="1">
      <formula>J26&gt;0</formula>
    </cfRule>
    <cfRule type="expression" dxfId="2729"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A2" sqref="A2"/>
      <selection pane="bottomLeft"/>
    </sheetView>
  </sheetViews>
  <sheetFormatPr defaultRowHeight="15" x14ac:dyDescent="0.25"/>
  <cols>
    <col min="1" max="2" width="9.7109375" bestFit="1" customWidth="1"/>
    <col min="4" max="5" width="9.140625" style="2"/>
    <col min="6" max="6" width="9.85546875" style="2" bestFit="1" customWidth="1"/>
    <col min="7" max="7" width="9.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654">
        <v>43697</v>
      </c>
      <c r="C2" s="4">
        <v>50</v>
      </c>
      <c r="D2" s="3">
        <v>90.08</v>
      </c>
      <c r="E2" s="3">
        <v>0</v>
      </c>
      <c r="F2" s="3">
        <f>C2*D2+E2</f>
        <v>4504</v>
      </c>
      <c r="G2" s="402"/>
      <c r="H2" s="4"/>
      <c r="I2" s="3"/>
      <c r="J2" s="3"/>
      <c r="K2" s="3"/>
      <c r="L2" s="70"/>
      <c r="M2" s="3"/>
      <c r="O2" s="11" t="s">
        <v>57</v>
      </c>
      <c r="Q2">
        <f>C18-H18</f>
        <v>50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90.08</v>
      </c>
      <c r="T3" s="1"/>
      <c r="U3" t="s">
        <v>879</v>
      </c>
      <c r="W3" s="132"/>
    </row>
    <row r="4" spans="1:23" x14ac:dyDescent="0.25">
      <c r="B4" s="402"/>
      <c r="C4" s="4"/>
      <c r="D4" s="3"/>
      <c r="E4" s="3"/>
      <c r="F4" s="3"/>
      <c r="G4" s="402"/>
      <c r="H4" s="159"/>
      <c r="I4" s="3"/>
      <c r="J4" s="3"/>
      <c r="K4" s="3"/>
      <c r="L4" s="70"/>
      <c r="M4" s="3"/>
      <c r="O4" s="11" t="s">
        <v>66</v>
      </c>
      <c r="Q4" s="53">
        <v>89.67</v>
      </c>
      <c r="R4" s="420">
        <v>2.1000000000000001E-2</v>
      </c>
      <c r="T4" s="1"/>
      <c r="U4" t="s">
        <v>880</v>
      </c>
      <c r="W4" s="132"/>
    </row>
    <row r="5" spans="1:23" x14ac:dyDescent="0.25">
      <c r="B5" s="402"/>
      <c r="C5" s="4"/>
      <c r="D5" s="3"/>
      <c r="E5" s="3"/>
      <c r="F5" s="3"/>
      <c r="G5" s="402"/>
      <c r="H5" s="159"/>
      <c r="I5" s="3"/>
      <c r="J5" s="3"/>
      <c r="K5" s="3"/>
      <c r="L5" s="70"/>
      <c r="M5" s="3"/>
      <c r="O5" s="11" t="s">
        <v>67</v>
      </c>
      <c r="Q5" s="3">
        <f>Q4*Q2</f>
        <v>4483.5</v>
      </c>
      <c r="W5" s="132"/>
    </row>
    <row r="6" spans="1:23" x14ac:dyDescent="0.25">
      <c r="B6" s="402"/>
      <c r="C6" s="4"/>
      <c r="D6" s="3"/>
      <c r="E6" s="3"/>
      <c r="F6" s="3"/>
      <c r="G6" s="402"/>
      <c r="H6" s="159"/>
      <c r="I6" s="3"/>
      <c r="J6" s="3"/>
      <c r="K6" s="3"/>
      <c r="L6" s="4"/>
      <c r="M6" s="4"/>
      <c r="O6" s="11" t="s">
        <v>64</v>
      </c>
      <c r="Q6" s="2">
        <f>Q3*Q2</f>
        <v>4504</v>
      </c>
      <c r="U6" t="s">
        <v>881</v>
      </c>
      <c r="W6" s="132"/>
    </row>
    <row r="7" spans="1:23" x14ac:dyDescent="0.25">
      <c r="B7" s="402"/>
      <c r="C7" s="4"/>
      <c r="D7" s="3"/>
      <c r="E7" s="3"/>
      <c r="F7" s="3"/>
      <c r="G7" s="402"/>
      <c r="H7" s="159"/>
      <c r="I7" s="3"/>
      <c r="J7" s="3"/>
      <c r="K7" s="3"/>
      <c r="L7" s="4"/>
      <c r="M7" s="4"/>
      <c r="O7" s="11" t="s">
        <v>177</v>
      </c>
      <c r="Q7" s="2">
        <f>Q10+Q8</f>
        <v>956.66999999999825</v>
      </c>
      <c r="R7" s="29">
        <v>43727</v>
      </c>
      <c r="W7" s="132"/>
    </row>
    <row r="8" spans="1:23" x14ac:dyDescent="0.25">
      <c r="B8" s="402"/>
      <c r="C8" s="4"/>
      <c r="D8" s="3"/>
      <c r="E8" s="3"/>
      <c r="F8" s="3"/>
      <c r="G8" s="402"/>
      <c r="H8" s="159"/>
      <c r="I8" s="3"/>
      <c r="J8" s="3"/>
      <c r="K8" s="3"/>
      <c r="L8" s="4"/>
      <c r="M8" s="4"/>
      <c r="O8" s="11" t="s">
        <v>179</v>
      </c>
      <c r="P8" s="33"/>
      <c r="Q8" s="2">
        <f>K18+M18-F18+Q2*Q4</f>
        <v>-20.5</v>
      </c>
      <c r="W8" s="132"/>
    </row>
    <row r="9" spans="1:23" x14ac:dyDescent="0.25">
      <c r="B9" s="402"/>
      <c r="C9" s="4"/>
      <c r="D9" s="3"/>
      <c r="E9" s="3"/>
      <c r="F9" s="3"/>
      <c r="G9" s="402"/>
      <c r="H9" s="159"/>
      <c r="I9" s="3"/>
      <c r="J9" s="3"/>
      <c r="K9" s="3"/>
      <c r="L9" s="4"/>
      <c r="M9" s="4"/>
      <c r="O9" s="11" t="s">
        <v>204</v>
      </c>
      <c r="Q9" s="132">
        <f>IF(Q2=0, 0, Q8/Q6)</f>
        <v>-4.5515097690941387E-3</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7.5833612133377947E-3</v>
      </c>
      <c r="R11">
        <v>0.17</v>
      </c>
      <c r="W11" s="132"/>
    </row>
    <row r="12" spans="1:23" x14ac:dyDescent="0.25">
      <c r="B12" s="29"/>
      <c r="G12" s="29"/>
      <c r="H12" s="68"/>
      <c r="O12" s="11" t="s">
        <v>969</v>
      </c>
      <c r="Q12" s="1" t="s">
        <v>1352</v>
      </c>
      <c r="W12" s="132"/>
    </row>
    <row r="13" spans="1:23" x14ac:dyDescent="0.25">
      <c r="B13" s="29"/>
      <c r="G13" s="29"/>
      <c r="H13" s="68"/>
      <c r="O13" s="11" t="s">
        <v>947</v>
      </c>
      <c r="Q13" s="2">
        <f>Q4/4.75</f>
        <v>18.877894736842105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0</v>
      </c>
      <c r="I18" s="18"/>
      <c r="J18" s="18"/>
      <c r="K18" s="18">
        <f>SUM(K2:K5)</f>
        <v>0</v>
      </c>
      <c r="L18" s="14"/>
      <c r="M18" s="18">
        <f>SUM(M2:M10)</f>
        <v>0</v>
      </c>
      <c r="O18" s="891" t="s">
        <v>78</v>
      </c>
      <c r="P18" s="891"/>
      <c r="W18" s="132"/>
    </row>
    <row r="19" spans="1:23"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98.637000000000015</v>
      </c>
      <c r="W19" s="132"/>
    </row>
    <row r="20" spans="1:23" x14ac:dyDescent="0.25">
      <c r="O20" s="79">
        <v>1.0900000000000001</v>
      </c>
      <c r="P20" s="79">
        <f t="shared" ref="P20:P39" si="0">O20*$Q$4</f>
        <v>97.740300000000005</v>
      </c>
      <c r="W20" s="132"/>
    </row>
    <row r="21" spans="1:23" x14ac:dyDescent="0.25">
      <c r="O21" s="79">
        <v>1.08</v>
      </c>
      <c r="P21" s="79">
        <f t="shared" si="0"/>
        <v>96.843600000000009</v>
      </c>
      <c r="W21" s="132"/>
    </row>
    <row r="22" spans="1:23" x14ac:dyDescent="0.25">
      <c r="O22" s="79">
        <v>1.07</v>
      </c>
      <c r="P22" s="79">
        <f t="shared" si="0"/>
        <v>95.946900000000014</v>
      </c>
      <c r="W22" s="132"/>
    </row>
    <row r="23" spans="1:23" x14ac:dyDescent="0.25">
      <c r="O23" s="79">
        <v>1.06</v>
      </c>
      <c r="P23" s="79">
        <f t="shared" si="0"/>
        <v>95.050200000000004</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94.153500000000008</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93.256799999999998</v>
      </c>
      <c r="W25" s="132"/>
    </row>
    <row r="26" spans="1:23" x14ac:dyDescent="0.25">
      <c r="B26" s="162"/>
      <c r="C26" s="10"/>
      <c r="D26" s="39"/>
      <c r="E26" s="39"/>
      <c r="F26" s="39"/>
      <c r="G26" s="39"/>
      <c r="H26" s="177"/>
      <c r="I26" s="39"/>
      <c r="J26" s="39"/>
      <c r="K26" s="39"/>
      <c r="L26" s="39"/>
      <c r="O26" s="79">
        <v>1.03</v>
      </c>
      <c r="P26" s="79">
        <f t="shared" si="0"/>
        <v>92.360100000000003</v>
      </c>
      <c r="W26" s="132"/>
    </row>
    <row r="27" spans="1:23" x14ac:dyDescent="0.25">
      <c r="B27" s="162"/>
      <c r="C27" s="10"/>
      <c r="D27" s="39"/>
      <c r="E27" s="39"/>
      <c r="F27" s="39"/>
      <c r="G27" s="39"/>
      <c r="H27" s="177"/>
      <c r="I27" s="39"/>
      <c r="J27" s="39"/>
      <c r="K27" s="39"/>
      <c r="L27" s="39"/>
      <c r="O27" s="79">
        <v>1.02</v>
      </c>
      <c r="P27" s="79">
        <f t="shared" si="0"/>
        <v>91.463400000000007</v>
      </c>
      <c r="W27" s="132"/>
    </row>
    <row r="28" spans="1:23" x14ac:dyDescent="0.25">
      <c r="B28" s="162"/>
      <c r="C28" s="10"/>
      <c r="D28" s="39"/>
      <c r="E28" s="39"/>
      <c r="F28" s="39"/>
      <c r="G28" s="39"/>
      <c r="H28" s="177"/>
      <c r="I28" s="39"/>
      <c r="J28" s="39"/>
      <c r="K28" s="39"/>
      <c r="L28" s="39"/>
      <c r="O28" s="79">
        <v>1.01</v>
      </c>
      <c r="P28" s="79">
        <f t="shared" si="0"/>
        <v>90.566699999999997</v>
      </c>
      <c r="W28" s="132"/>
    </row>
    <row r="29" spans="1:23" x14ac:dyDescent="0.25">
      <c r="B29" s="162"/>
      <c r="C29" s="10"/>
      <c r="D29" s="39"/>
      <c r="E29" s="39"/>
      <c r="F29" s="39"/>
      <c r="G29" s="39"/>
      <c r="H29" s="177"/>
      <c r="I29" s="39"/>
      <c r="J29" s="39"/>
      <c r="K29" s="39"/>
      <c r="L29" s="39"/>
      <c r="O29" s="79">
        <v>1</v>
      </c>
      <c r="P29" s="79">
        <f t="shared" si="0"/>
        <v>89.67</v>
      </c>
      <c r="W29" s="132"/>
    </row>
    <row r="30" spans="1:23" x14ac:dyDescent="0.25">
      <c r="B30" s="162"/>
      <c r="C30" s="10"/>
      <c r="D30" s="39"/>
      <c r="E30" s="39"/>
      <c r="F30" s="39"/>
      <c r="G30" s="39"/>
      <c r="H30" s="177"/>
      <c r="I30" s="39"/>
      <c r="J30" s="39"/>
      <c r="K30" s="39"/>
      <c r="L30" s="39"/>
      <c r="O30" s="79">
        <v>0.99</v>
      </c>
      <c r="P30" s="79">
        <f t="shared" si="0"/>
        <v>88.773300000000006</v>
      </c>
      <c r="W30" s="132"/>
    </row>
    <row r="31" spans="1:23" x14ac:dyDescent="0.25">
      <c r="B31" s="162"/>
      <c r="C31" s="10"/>
      <c r="D31" s="39"/>
      <c r="E31" s="39"/>
      <c r="F31" s="39"/>
      <c r="G31" s="39"/>
      <c r="H31" s="177"/>
      <c r="I31" s="39"/>
      <c r="J31" s="39"/>
      <c r="K31" s="39"/>
      <c r="L31" s="39"/>
      <c r="O31" s="79">
        <v>0.98</v>
      </c>
      <c r="P31" s="79">
        <f t="shared" si="0"/>
        <v>87.876599999999996</v>
      </c>
      <c r="W31" s="132"/>
    </row>
    <row r="32" spans="1:23" x14ac:dyDescent="0.25">
      <c r="B32" s="162"/>
      <c r="C32" s="10"/>
      <c r="D32" s="39"/>
      <c r="E32" s="39"/>
      <c r="F32" s="39"/>
      <c r="G32" s="39"/>
      <c r="H32" s="177"/>
      <c r="I32" s="39"/>
      <c r="J32" s="39"/>
      <c r="K32" s="39"/>
      <c r="L32" s="39"/>
      <c r="O32" s="79">
        <v>0.97</v>
      </c>
      <c r="P32" s="79">
        <f t="shared" si="0"/>
        <v>86.979900000000001</v>
      </c>
      <c r="W32" s="132"/>
    </row>
    <row r="33" spans="1:23" x14ac:dyDescent="0.25">
      <c r="A33" s="29"/>
      <c r="B33" s="162"/>
      <c r="C33" s="10"/>
      <c r="D33" s="39"/>
      <c r="E33" s="39"/>
      <c r="F33" s="39"/>
      <c r="G33" s="39"/>
      <c r="H33" s="177"/>
      <c r="I33" s="39"/>
      <c r="J33" s="39"/>
      <c r="K33" s="39"/>
      <c r="L33" s="39"/>
      <c r="O33" s="79">
        <v>0.96</v>
      </c>
      <c r="P33" s="79">
        <f t="shared" si="0"/>
        <v>86.083200000000005</v>
      </c>
      <c r="W33" s="132"/>
    </row>
    <row r="34" spans="1:23" x14ac:dyDescent="0.25">
      <c r="B34" s="162"/>
      <c r="C34" s="10"/>
      <c r="D34" s="39"/>
      <c r="E34" s="39"/>
      <c r="F34" s="39"/>
      <c r="G34" s="39"/>
      <c r="H34" s="177"/>
      <c r="I34" s="39"/>
      <c r="J34" s="39"/>
      <c r="K34" s="39"/>
      <c r="L34" s="39"/>
      <c r="O34" s="79">
        <v>0.95</v>
      </c>
      <c r="P34" s="79">
        <f t="shared" si="0"/>
        <v>85.186499999999995</v>
      </c>
      <c r="W34" s="132"/>
    </row>
    <row r="35" spans="1:23" x14ac:dyDescent="0.25">
      <c r="B35" s="162"/>
      <c r="C35" s="10"/>
      <c r="D35" s="39"/>
      <c r="E35" s="39"/>
      <c r="F35" s="39"/>
      <c r="G35" s="39"/>
      <c r="H35" s="177"/>
      <c r="I35" s="39"/>
      <c r="J35" s="39"/>
      <c r="K35" s="39"/>
      <c r="L35" s="39"/>
      <c r="O35" s="79">
        <v>0.94</v>
      </c>
      <c r="P35" s="79">
        <f t="shared" si="0"/>
        <v>84.2898</v>
      </c>
      <c r="W35" s="132"/>
    </row>
    <row r="36" spans="1:23" x14ac:dyDescent="0.25">
      <c r="B36" s="162"/>
      <c r="C36" s="10"/>
      <c r="D36" s="39"/>
      <c r="E36" s="39"/>
      <c r="F36" s="39"/>
      <c r="G36" s="39"/>
      <c r="H36" s="177"/>
      <c r="I36" s="39"/>
      <c r="J36" s="39"/>
      <c r="K36" s="39"/>
      <c r="L36" s="39"/>
      <c r="O36" s="79">
        <v>0.93</v>
      </c>
      <c r="P36" s="79">
        <f t="shared" si="0"/>
        <v>83.393100000000004</v>
      </c>
      <c r="W36" s="132"/>
    </row>
    <row r="37" spans="1:23" x14ac:dyDescent="0.25">
      <c r="B37" s="162"/>
      <c r="C37" s="10"/>
      <c r="D37" s="39"/>
      <c r="E37" s="39"/>
      <c r="F37" s="39"/>
      <c r="G37" s="39"/>
      <c r="H37" s="177"/>
      <c r="I37" s="39"/>
      <c r="J37" s="39"/>
      <c r="K37" s="39"/>
      <c r="L37" s="39"/>
      <c r="O37" s="79">
        <v>0.92</v>
      </c>
      <c r="P37" s="79">
        <f t="shared" si="0"/>
        <v>82.496400000000008</v>
      </c>
      <c r="W37" s="132"/>
    </row>
    <row r="38" spans="1:23" x14ac:dyDescent="0.25">
      <c r="B38" s="162"/>
      <c r="C38" s="10"/>
      <c r="D38" s="39"/>
      <c r="E38" s="39"/>
      <c r="F38" s="39"/>
      <c r="G38" s="39"/>
      <c r="H38" s="177"/>
      <c r="I38" s="39"/>
      <c r="J38" s="39"/>
      <c r="K38" s="39"/>
      <c r="L38" s="39"/>
      <c r="O38" s="79">
        <v>0.91</v>
      </c>
      <c r="P38" s="79">
        <f t="shared" si="0"/>
        <v>81.599699999999999</v>
      </c>
      <c r="W38" s="132"/>
    </row>
    <row r="39" spans="1:23" x14ac:dyDescent="0.25">
      <c r="B39" s="162"/>
      <c r="C39" s="10"/>
      <c r="D39" s="39"/>
      <c r="E39" s="39"/>
      <c r="F39" s="768"/>
      <c r="G39" s="39"/>
      <c r="H39" s="177"/>
      <c r="I39" s="39"/>
      <c r="J39" s="39"/>
      <c r="K39" s="39"/>
      <c r="L39" s="39"/>
      <c r="O39" s="79">
        <v>0.9</v>
      </c>
      <c r="P39" s="79">
        <f t="shared" si="0"/>
        <v>80.703000000000003</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28" priority="37">
      <formula>F52&gt;0</formula>
    </cfRule>
    <cfRule type="expression" dxfId="2727" priority="38">
      <formula>F52&lt;0</formula>
    </cfRule>
  </conditionalFormatting>
  <conditionalFormatting sqref="Q7">
    <cfRule type="expression" dxfId="2726" priority="35">
      <formula>Q7&gt;0</formula>
    </cfRule>
    <cfRule type="expression" dxfId="2725" priority="36">
      <formula>Q7&lt;0</formula>
    </cfRule>
  </conditionalFormatting>
  <conditionalFormatting sqref="Q8">
    <cfRule type="expression" dxfId="2724" priority="33">
      <formula>Q8&gt;0</formula>
    </cfRule>
    <cfRule type="expression" dxfId="2723" priority="34">
      <formula>Q8&lt;0</formula>
    </cfRule>
  </conditionalFormatting>
  <conditionalFormatting sqref="F25:F37 F43:F51">
    <cfRule type="expression" dxfId="2722" priority="31">
      <formula>F25&gt;0</formula>
    </cfRule>
    <cfRule type="expression" dxfId="2721" priority="32">
      <formula>F25&lt;0</formula>
    </cfRule>
  </conditionalFormatting>
  <conditionalFormatting sqref="H25:H37 H41:H51">
    <cfRule type="expression" dxfId="2720" priority="29">
      <formula>H25&gt;0</formula>
    </cfRule>
    <cfRule type="expression" dxfId="2719" priority="30">
      <formula>H25&lt;0</formula>
    </cfRule>
  </conditionalFormatting>
  <conditionalFormatting sqref="F38:F42">
    <cfRule type="expression" dxfId="2718" priority="15">
      <formula>F38&gt;0</formula>
    </cfRule>
    <cfRule type="expression" dxfId="2717" priority="16">
      <formula>F38&lt;0</formula>
    </cfRule>
  </conditionalFormatting>
  <conditionalFormatting sqref="H38:H40">
    <cfRule type="expression" dxfId="2716" priority="13">
      <formula>H38&gt;0</formula>
    </cfRule>
    <cfRule type="expression" dxfId="2715" priority="14">
      <formula>H38&lt;0</formula>
    </cfRule>
  </conditionalFormatting>
  <conditionalFormatting sqref="Q10">
    <cfRule type="expression" dxfId="2714" priority="23">
      <formula>Q10&gt;0</formula>
    </cfRule>
    <cfRule type="expression" dxfId="2713" priority="24">
      <formula>Q10&lt;0</formula>
    </cfRule>
  </conditionalFormatting>
  <conditionalFormatting sqref="J25:J38">
    <cfRule type="expression" dxfId="2712" priority="21">
      <formula>J25&gt;0</formula>
    </cfRule>
    <cfRule type="expression" dxfId="2711" priority="22">
      <formula>J25&lt;0</formula>
    </cfRule>
  </conditionalFormatting>
  <conditionalFormatting sqref="K25:K38">
    <cfRule type="expression" dxfId="2710" priority="19">
      <formula>K25&gt;0</formula>
    </cfRule>
    <cfRule type="expression" dxfId="2709" priority="20">
      <formula>K25&lt;0</formula>
    </cfRule>
  </conditionalFormatting>
  <conditionalFormatting sqref="F89:F101 F107:F115">
    <cfRule type="expression" dxfId="2708" priority="11">
      <formula>F89&gt;0</formula>
    </cfRule>
    <cfRule type="expression" dxfId="2707" priority="12">
      <formula>F89&lt;0</formula>
    </cfRule>
  </conditionalFormatting>
  <conditionalFormatting sqref="H89:H101 H105:H115">
    <cfRule type="expression" dxfId="2706" priority="9">
      <formula>H89&gt;0</formula>
    </cfRule>
    <cfRule type="expression" dxfId="2705" priority="10">
      <formula>H89&lt;0</formula>
    </cfRule>
  </conditionalFormatting>
  <conditionalFormatting sqref="J89:J102">
    <cfRule type="expression" dxfId="2704" priority="7">
      <formula>J89&gt;0</formula>
    </cfRule>
    <cfRule type="expression" dxfId="2703" priority="8">
      <formula>J89&lt;0</formula>
    </cfRule>
  </conditionalFormatting>
  <conditionalFormatting sqref="K89:K102">
    <cfRule type="expression" dxfId="2702" priority="5">
      <formula>K89&gt;0</formula>
    </cfRule>
    <cfRule type="expression" dxfId="2701" priority="6">
      <formula>K89&lt;0</formula>
    </cfRule>
  </conditionalFormatting>
  <conditionalFormatting sqref="F102:F106">
    <cfRule type="expression" dxfId="2700" priority="3">
      <formula>F102&gt;0</formula>
    </cfRule>
    <cfRule type="expression" dxfId="2699" priority="4">
      <formula>F102&lt;0</formula>
    </cfRule>
  </conditionalFormatting>
  <conditionalFormatting sqref="H102:H104">
    <cfRule type="expression" dxfId="2698" priority="1">
      <formula>H102&gt;0</formula>
    </cfRule>
    <cfRule type="expression" dxfId="2697"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43.18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43.18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1.7600741083835109E-2</v>
      </c>
      <c r="R11">
        <v>0.19</v>
      </c>
    </row>
    <row r="12" spans="1:21" x14ac:dyDescent="0.25">
      <c r="H12" s="68"/>
      <c r="O12" s="11" t="s">
        <v>969</v>
      </c>
      <c r="Q12" s="1" t="s">
        <v>1361</v>
      </c>
    </row>
    <row r="13" spans="1:21" x14ac:dyDescent="0.25">
      <c r="H13" s="68"/>
      <c r="O13" s="11" t="s">
        <v>947</v>
      </c>
      <c r="Q13" s="2">
        <f>Q4/2.5</f>
        <v>17.271999999999998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47.498000000000005</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47.066200000000002</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46.634399999999999</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46.202600000000004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45.770800000000001</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45.338999999999999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44.907200000000003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44.4754</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44.043599999999998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43.611800000000002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43.18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42.748199999999997</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42.316400000000002</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41.884599999999999</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41.452799999999996</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41.021000000000001</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40.589199999999998</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40.157400000000003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39.7256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39.293800000000005</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38.862000000000002</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696" priority="35">
      <formula>F62&gt;0</formula>
    </cfRule>
    <cfRule type="expression" dxfId="2695" priority="36">
      <formula>F62&lt;0</formula>
    </cfRule>
  </conditionalFormatting>
  <conditionalFormatting sqref="Q7">
    <cfRule type="expression" dxfId="2694" priority="33">
      <formula>Q7&gt;0</formula>
    </cfRule>
    <cfRule type="expression" dxfId="2693" priority="34">
      <formula>Q7&lt;0</formula>
    </cfRule>
  </conditionalFormatting>
  <conditionalFormatting sqref="Q8">
    <cfRule type="expression" dxfId="2692" priority="31">
      <formula>Q8&gt;0</formula>
    </cfRule>
    <cfRule type="expression" dxfId="2691" priority="32">
      <formula>Q8&lt;0</formula>
    </cfRule>
  </conditionalFormatting>
  <conditionalFormatting sqref="F30:F61">
    <cfRule type="expression" dxfId="2690" priority="29">
      <formula>F30&gt;0</formula>
    </cfRule>
    <cfRule type="expression" dxfId="2689" priority="30">
      <formula>F30&lt;0</formula>
    </cfRule>
  </conditionalFormatting>
  <conditionalFormatting sqref="H30:H61">
    <cfRule type="expression" dxfId="2688" priority="27">
      <formula>H30&gt;0</formula>
    </cfRule>
    <cfRule type="expression" dxfId="2687" priority="28">
      <formula>H30&lt;0</formula>
    </cfRule>
  </conditionalFormatting>
  <conditionalFormatting sqref="Q10">
    <cfRule type="expression" dxfId="2686" priority="25">
      <formula>Q10&gt;0</formula>
    </cfRule>
    <cfRule type="expression" dxfId="2685" priority="26">
      <formula>Q10&lt;0</formula>
    </cfRule>
  </conditionalFormatting>
  <conditionalFormatting sqref="J25:J38">
    <cfRule type="expression" dxfId="2684" priority="23">
      <formula>J25&gt;0</formula>
    </cfRule>
    <cfRule type="expression" dxfId="2683" priority="24">
      <formula>J25&lt;0</formula>
    </cfRule>
  </conditionalFormatting>
  <conditionalFormatting sqref="K25:K33">
    <cfRule type="expression" dxfId="2682" priority="21">
      <formula>K25&gt;0</formula>
    </cfRule>
    <cfRule type="expression" dxfId="2681" priority="22">
      <formula>K25&lt;0</formula>
    </cfRule>
  </conditionalFormatting>
  <conditionalFormatting sqref="L25:L38">
    <cfRule type="expression" dxfId="2680" priority="19">
      <formula>L25&gt;0</formula>
    </cfRule>
    <cfRule type="expression" dxfId="2679" priority="20">
      <formula>L25&lt;0</formula>
    </cfRule>
  </conditionalFormatting>
  <conditionalFormatting sqref="F89:F110">
    <cfRule type="expression" dxfId="2678" priority="17">
      <formula>F89&gt;0</formula>
    </cfRule>
    <cfRule type="expression" dxfId="2677" priority="18">
      <formula>F89&lt;0</formula>
    </cfRule>
  </conditionalFormatting>
  <conditionalFormatting sqref="H89:H110">
    <cfRule type="expression" dxfId="2676" priority="15">
      <formula>H89&gt;0</formula>
    </cfRule>
    <cfRule type="expression" dxfId="2675" priority="16">
      <formula>H89&lt;0</formula>
    </cfRule>
  </conditionalFormatting>
  <conditionalFormatting sqref="J89:J102">
    <cfRule type="expression" dxfId="2674" priority="13">
      <formula>J89&gt;0</formula>
    </cfRule>
    <cfRule type="expression" dxfId="2673" priority="14">
      <formula>J89&lt;0</formula>
    </cfRule>
  </conditionalFormatting>
  <conditionalFormatting sqref="K89:K102">
    <cfRule type="expression" dxfId="2672" priority="11">
      <formula>K89&gt;0</formula>
    </cfRule>
    <cfRule type="expression" dxfId="2671" priority="12">
      <formula>K89&lt;0</formula>
    </cfRule>
  </conditionalFormatting>
  <conditionalFormatting sqref="L89:L102">
    <cfRule type="expression" dxfId="2670" priority="9">
      <formula>L89&gt;0</formula>
    </cfRule>
    <cfRule type="expression" dxfId="2669" priority="10">
      <formula>L89&lt;0</formula>
    </cfRule>
  </conditionalFormatting>
  <conditionalFormatting sqref="F25:F29">
    <cfRule type="expression" dxfId="2668" priority="7">
      <formula>F25&gt;0</formula>
    </cfRule>
    <cfRule type="expression" dxfId="2667" priority="8">
      <formula>F25&lt;0</formula>
    </cfRule>
  </conditionalFormatting>
  <conditionalFormatting sqref="H25:H29">
    <cfRule type="expression" dxfId="2666" priority="5">
      <formula>H25&gt;0</formula>
    </cfRule>
    <cfRule type="expression" dxfId="2665" priority="6">
      <formula>H25&lt;0</formula>
    </cfRule>
  </conditionalFormatting>
  <conditionalFormatting sqref="F29">
    <cfRule type="expression" dxfId="2664" priority="3">
      <formula>F29&gt;0</formula>
    </cfRule>
    <cfRule type="expression" dxfId="2663" priority="4">
      <formula>F29&lt;0</formula>
    </cfRule>
  </conditionalFormatting>
  <conditionalFormatting sqref="J57">
    <cfRule type="expression" dxfId="2662" priority="1">
      <formula>J57&gt;0</formula>
    </cfRule>
    <cfRule type="expression" dxfId="2661"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41.05</v>
      </c>
      <c r="T3" s="1"/>
    </row>
    <row r="4" spans="1:21" x14ac:dyDescent="0.25">
      <c r="B4" s="70"/>
      <c r="C4" s="4"/>
      <c r="D4" s="3"/>
      <c r="E4" s="3"/>
      <c r="F4" s="3"/>
      <c r="G4" s="70"/>
      <c r="H4" s="159"/>
      <c r="I4" s="3"/>
      <c r="J4" s="3"/>
      <c r="K4" s="3"/>
      <c r="L4" s="4"/>
      <c r="M4" s="4"/>
      <c r="O4" s="11" t="s">
        <v>66</v>
      </c>
      <c r="Q4" s="53">
        <v>41.05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1.5590742996345922E-2</v>
      </c>
      <c r="R11">
        <v>0.16</v>
      </c>
    </row>
    <row r="12" spans="1:21" x14ac:dyDescent="0.25">
      <c r="H12" s="68"/>
      <c r="O12" s="11" t="s">
        <v>969</v>
      </c>
      <c r="Q12" s="1"/>
    </row>
    <row r="13" spans="1:21" x14ac:dyDescent="0.25">
      <c r="H13" s="68"/>
      <c r="O13" s="11" t="s">
        <v>947</v>
      </c>
      <c r="Q13" s="2">
        <f>Q4/7.38</f>
        <v>5.5623306233062326</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45.155000000000001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44.744500000000002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44.334000000000003</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43.923499999999997</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43.512999999999998</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43.102499999999999</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42.692</v>
      </c>
      <c r="Q29" s="2"/>
    </row>
    <row r="30" spans="1:17" x14ac:dyDescent="0.25">
      <c r="B30" s="162">
        <v>43210</v>
      </c>
      <c r="C30" s="10">
        <v>0</v>
      </c>
      <c r="D30" s="39"/>
      <c r="E30" s="39">
        <v>100.44</v>
      </c>
      <c r="F30" s="39">
        <v>500.88</v>
      </c>
      <c r="G30" s="39"/>
      <c r="H30" s="177"/>
      <c r="I30" s="39"/>
      <c r="J30" s="39"/>
      <c r="K30" s="39"/>
      <c r="L30" s="153"/>
      <c r="O30" s="79">
        <v>1.03</v>
      </c>
      <c r="P30" s="79">
        <f t="shared" si="0"/>
        <v>42.281500000000001</v>
      </c>
      <c r="Q30" s="2"/>
    </row>
    <row r="31" spans="1:17" x14ac:dyDescent="0.25">
      <c r="B31" s="162"/>
      <c r="C31" s="10"/>
      <c r="D31" s="39"/>
      <c r="E31" s="39"/>
      <c r="F31" s="39"/>
      <c r="G31" s="39"/>
      <c r="H31" s="177"/>
      <c r="I31" s="39"/>
      <c r="J31" s="39"/>
      <c r="K31" s="39"/>
      <c r="L31" s="153"/>
      <c r="O31" s="79">
        <v>1.02</v>
      </c>
      <c r="P31" s="79">
        <f t="shared" si="0"/>
        <v>41.870999999999995</v>
      </c>
      <c r="Q31" s="2"/>
    </row>
    <row r="32" spans="1:17" x14ac:dyDescent="0.25">
      <c r="B32" s="162"/>
      <c r="C32" s="10"/>
      <c r="D32" s="39"/>
      <c r="E32" s="39"/>
      <c r="F32" s="39"/>
      <c r="G32" s="39"/>
      <c r="H32" s="177"/>
      <c r="I32" s="39"/>
      <c r="J32" s="39"/>
      <c r="K32" s="39"/>
      <c r="L32" s="153"/>
      <c r="O32" s="79">
        <v>1.01</v>
      </c>
      <c r="P32" s="79">
        <f t="shared" si="0"/>
        <v>41.460499999999996</v>
      </c>
      <c r="Q32" s="2"/>
    </row>
    <row r="33" spans="2:17" x14ac:dyDescent="0.25">
      <c r="B33" s="162"/>
      <c r="C33" s="10"/>
      <c r="D33" s="39"/>
      <c r="E33" s="39"/>
      <c r="F33" s="39"/>
      <c r="G33" s="39"/>
      <c r="H33" s="177"/>
      <c r="I33" s="39"/>
      <c r="J33" s="39"/>
      <c r="K33" s="39"/>
      <c r="L33" s="153"/>
      <c r="O33" s="79">
        <v>1</v>
      </c>
      <c r="P33" s="79">
        <f t="shared" si="0"/>
        <v>41.05</v>
      </c>
      <c r="Q33" s="2"/>
    </row>
    <row r="34" spans="2:17" x14ac:dyDescent="0.25">
      <c r="B34" s="162"/>
      <c r="C34" s="10"/>
      <c r="D34" s="39"/>
      <c r="E34" s="39"/>
      <c r="F34" s="39"/>
      <c r="G34" s="39"/>
      <c r="H34" s="177"/>
      <c r="I34" s="39"/>
      <c r="J34" s="39"/>
      <c r="K34" s="39"/>
      <c r="L34" s="153"/>
      <c r="O34" s="79">
        <v>0.99</v>
      </c>
      <c r="P34" s="79">
        <f t="shared" si="0"/>
        <v>40.639499999999998</v>
      </c>
      <c r="Q34" s="2"/>
    </row>
    <row r="35" spans="2:17" x14ac:dyDescent="0.25">
      <c r="B35" s="162"/>
      <c r="C35" s="10"/>
      <c r="D35" s="39"/>
      <c r="E35" s="39"/>
      <c r="F35" s="39"/>
      <c r="G35" s="39"/>
      <c r="H35" s="177"/>
      <c r="I35" s="39"/>
      <c r="J35" s="39"/>
      <c r="K35" s="39"/>
      <c r="L35" s="153"/>
      <c r="O35" s="79">
        <v>0.98</v>
      </c>
      <c r="P35" s="79">
        <f t="shared" si="0"/>
        <v>40.228999999999999</v>
      </c>
      <c r="Q35" s="2"/>
    </row>
    <row r="36" spans="2:17" x14ac:dyDescent="0.25">
      <c r="B36" s="162"/>
      <c r="C36" s="10"/>
      <c r="D36" s="39"/>
      <c r="E36" s="39"/>
      <c r="F36" s="39"/>
      <c r="G36" s="39"/>
      <c r="H36" s="177"/>
      <c r="I36" s="39"/>
      <c r="J36" s="39"/>
      <c r="K36" s="39"/>
      <c r="L36" s="39"/>
      <c r="O36" s="79">
        <v>0.97</v>
      </c>
      <c r="P36" s="79">
        <f t="shared" si="0"/>
        <v>39.818499999999993</v>
      </c>
    </row>
    <row r="37" spans="2:17" x14ac:dyDescent="0.25">
      <c r="B37" s="162"/>
      <c r="C37" s="10"/>
      <c r="D37" s="39"/>
      <c r="E37" s="39"/>
      <c r="F37" s="39"/>
      <c r="G37" s="39"/>
      <c r="H37" s="177"/>
      <c r="I37" s="39"/>
      <c r="J37" s="39"/>
      <c r="K37" s="39"/>
      <c r="L37" s="39"/>
      <c r="O37" s="79">
        <v>0.96</v>
      </c>
      <c r="P37" s="79">
        <f t="shared" si="0"/>
        <v>39.407999999999994</v>
      </c>
    </row>
    <row r="38" spans="2:17" x14ac:dyDescent="0.25">
      <c r="B38" s="162"/>
      <c r="C38" s="10"/>
      <c r="D38" s="39"/>
      <c r="E38" s="39"/>
      <c r="F38" s="39"/>
      <c r="G38" s="39"/>
      <c r="H38" s="177"/>
      <c r="I38" s="39"/>
      <c r="J38" s="39"/>
      <c r="K38" s="39"/>
      <c r="L38" s="39"/>
      <c r="O38" s="79">
        <v>0.95</v>
      </c>
      <c r="P38" s="79">
        <f t="shared" si="0"/>
        <v>38.997499999999995</v>
      </c>
    </row>
    <row r="39" spans="2:17" x14ac:dyDescent="0.25">
      <c r="B39" s="162"/>
      <c r="C39" s="10"/>
      <c r="D39" s="39"/>
      <c r="E39" s="39"/>
      <c r="F39" s="39"/>
      <c r="G39" s="39"/>
      <c r="H39" s="177"/>
      <c r="I39" s="39"/>
      <c r="J39" s="39"/>
      <c r="K39" s="39"/>
      <c r="L39" s="39"/>
      <c r="O39" s="79">
        <v>0.94</v>
      </c>
      <c r="P39" s="79">
        <f t="shared" si="0"/>
        <v>38.586999999999996</v>
      </c>
    </row>
    <row r="40" spans="2:17" x14ac:dyDescent="0.25">
      <c r="B40" s="162"/>
      <c r="C40" s="10"/>
      <c r="D40" s="39"/>
      <c r="E40" s="39"/>
      <c r="F40" s="39"/>
      <c r="G40" s="39"/>
      <c r="H40" s="177"/>
      <c r="I40" s="39"/>
      <c r="J40" s="39"/>
      <c r="K40" s="39"/>
      <c r="L40" s="39"/>
      <c r="O40" s="79">
        <v>0.93</v>
      </c>
      <c r="P40" s="79">
        <f t="shared" si="0"/>
        <v>38.176499999999997</v>
      </c>
    </row>
    <row r="41" spans="2:17" x14ac:dyDescent="0.25">
      <c r="B41" s="162"/>
      <c r="C41" s="10"/>
      <c r="D41" s="39"/>
      <c r="E41" s="39"/>
      <c r="F41" s="39"/>
      <c r="G41" s="39"/>
      <c r="H41" s="177"/>
      <c r="I41" s="39"/>
      <c r="J41" s="39"/>
      <c r="K41" s="39"/>
      <c r="L41" s="39"/>
      <c r="O41" s="79">
        <v>0.92</v>
      </c>
      <c r="P41" s="79">
        <f t="shared" si="0"/>
        <v>37.765999999999998</v>
      </c>
    </row>
    <row r="42" spans="2:17" x14ac:dyDescent="0.25">
      <c r="B42" s="162"/>
      <c r="C42" s="10"/>
      <c r="D42" s="39"/>
      <c r="E42" s="39"/>
      <c r="F42" s="39"/>
      <c r="G42" s="39"/>
      <c r="H42" s="177"/>
      <c r="I42" s="39"/>
      <c r="J42" s="39"/>
      <c r="K42" s="39"/>
      <c r="L42" s="39"/>
      <c r="O42" s="79">
        <v>0.91</v>
      </c>
      <c r="P42" s="79">
        <f t="shared" si="0"/>
        <v>37.355499999999999</v>
      </c>
    </row>
    <row r="43" spans="2:17" x14ac:dyDescent="0.25">
      <c r="B43" s="162"/>
      <c r="C43" s="10"/>
      <c r="D43" s="39"/>
      <c r="E43" s="39"/>
      <c r="F43" s="39"/>
      <c r="G43" s="39"/>
      <c r="H43" s="177"/>
      <c r="I43" s="39"/>
      <c r="J43" s="39"/>
      <c r="K43" s="39"/>
      <c r="L43" s="39"/>
      <c r="O43" s="79">
        <v>0.9</v>
      </c>
      <c r="P43" s="79">
        <f t="shared" si="0"/>
        <v>36.945</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60" priority="31">
      <formula>F47&gt;0</formula>
    </cfRule>
    <cfRule type="expression" dxfId="2659" priority="32">
      <formula>F47&lt;0</formula>
    </cfRule>
  </conditionalFormatting>
  <conditionalFormatting sqref="Q7">
    <cfRule type="expression" dxfId="2658" priority="29">
      <formula>Q7&gt;0</formula>
    </cfRule>
    <cfRule type="expression" dxfId="2657" priority="30">
      <formula>Q7&lt;0</formula>
    </cfRule>
  </conditionalFormatting>
  <conditionalFormatting sqref="Q8">
    <cfRule type="expression" dxfId="2656" priority="27">
      <formula>Q8&gt;0</formula>
    </cfRule>
    <cfRule type="expression" dxfId="2655" priority="28">
      <formula>Q8&lt;0</formula>
    </cfRule>
  </conditionalFormatting>
  <conditionalFormatting sqref="F30:F46">
    <cfRule type="expression" dxfId="2654" priority="25">
      <formula>F30&gt;0</formula>
    </cfRule>
    <cfRule type="expression" dxfId="2653" priority="26">
      <formula>F30&lt;0</formula>
    </cfRule>
  </conditionalFormatting>
  <conditionalFormatting sqref="H30:H46">
    <cfRule type="expression" dxfId="2652" priority="23">
      <formula>H30&gt;0</formula>
    </cfRule>
    <cfRule type="expression" dxfId="2651" priority="24">
      <formula>H30&lt;0</formula>
    </cfRule>
  </conditionalFormatting>
  <conditionalFormatting sqref="Q10">
    <cfRule type="expression" dxfId="2650" priority="21">
      <formula>Q10&gt;0</formula>
    </cfRule>
    <cfRule type="expression" dxfId="2649" priority="22">
      <formula>Q10&lt;0</formula>
    </cfRule>
  </conditionalFormatting>
  <conditionalFormatting sqref="J25:J38">
    <cfRule type="expression" dxfId="2648" priority="19">
      <formula>J25&gt;0</formula>
    </cfRule>
    <cfRule type="expression" dxfId="2647" priority="20">
      <formula>J25&lt;0</formula>
    </cfRule>
  </conditionalFormatting>
  <conditionalFormatting sqref="K25:K38">
    <cfRule type="expression" dxfId="2646" priority="17">
      <formula>K25&gt;0</formula>
    </cfRule>
    <cfRule type="expression" dxfId="2645" priority="18">
      <formula>K25&lt;0</formula>
    </cfRule>
  </conditionalFormatting>
  <conditionalFormatting sqref="L25:L38">
    <cfRule type="expression" dxfId="2644" priority="15">
      <formula>L25&gt;0</formula>
    </cfRule>
    <cfRule type="expression" dxfId="2643" priority="16">
      <formula>L25&lt;0</formula>
    </cfRule>
  </conditionalFormatting>
  <conditionalFormatting sqref="F89:F110">
    <cfRule type="expression" dxfId="2642" priority="13">
      <formula>F89&gt;0</formula>
    </cfRule>
    <cfRule type="expression" dxfId="2641" priority="14">
      <formula>F89&lt;0</formula>
    </cfRule>
  </conditionalFormatting>
  <conditionalFormatting sqref="H89:H110">
    <cfRule type="expression" dxfId="2640" priority="11">
      <formula>H89&gt;0</formula>
    </cfRule>
    <cfRule type="expression" dxfId="2639" priority="12">
      <formula>H89&lt;0</formula>
    </cfRule>
  </conditionalFormatting>
  <conditionalFormatting sqref="J89:J102">
    <cfRule type="expression" dxfId="2638" priority="9">
      <formula>J89&gt;0</formula>
    </cfRule>
    <cfRule type="expression" dxfId="2637" priority="10">
      <formula>J89&lt;0</formula>
    </cfRule>
  </conditionalFormatting>
  <conditionalFormatting sqref="K89:K102">
    <cfRule type="expression" dxfId="2636" priority="7">
      <formula>K89&gt;0</formula>
    </cfRule>
    <cfRule type="expression" dxfId="2635" priority="8">
      <formula>K89&lt;0</formula>
    </cfRule>
  </conditionalFormatting>
  <conditionalFormatting sqref="L89:L102">
    <cfRule type="expression" dxfId="2634" priority="5">
      <formula>L89&gt;0</formula>
    </cfRule>
    <cfRule type="expression" dxfId="2633" priority="6">
      <formula>L89&lt;0</formula>
    </cfRule>
  </conditionalFormatting>
  <conditionalFormatting sqref="F25:F29">
    <cfRule type="expression" dxfId="2632" priority="3">
      <formula>F25&gt;0</formula>
    </cfRule>
    <cfRule type="expression" dxfId="2631" priority="4">
      <formula>F25&lt;0</formula>
    </cfRule>
  </conditionalFormatting>
  <conditionalFormatting sqref="H25:H29">
    <cfRule type="expression" dxfId="2630" priority="1">
      <formula>H25&gt;0</formula>
    </cfRule>
    <cfRule type="expression" dxfId="2629" priority="2">
      <formula>H25&lt;0</formula>
    </cfRule>
  </conditionalFormatting>
  <hyperlinks>
    <hyperlink ref="A3" location="ACTIVE!A1" display="Back"/>
  </hyperlink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28" priority="74">
      <formula>F12&gt;0</formula>
    </cfRule>
    <cfRule type="expression" dxfId="2627"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26" priority="67">
      <formula>F124&gt;0</formula>
    </cfRule>
    <cfRule type="expression" dxfId="2625" priority="68">
      <formula>F124&lt;0</formula>
    </cfRule>
  </conditionalFormatting>
  <conditionalFormatting sqref="H124:H130">
    <cfRule type="expression" dxfId="2624" priority="55">
      <formula>H124&gt;0</formula>
    </cfRule>
    <cfRule type="expression" dxfId="2623" priority="56">
      <formula>H124&lt;0</formula>
    </cfRule>
  </conditionalFormatting>
  <conditionalFormatting sqref="H131">
    <cfRule type="expression" dxfId="2622" priority="53">
      <formula>H131&gt;0</formula>
    </cfRule>
    <cfRule type="expression" dxfId="2621" priority="54">
      <formula>H131&lt;0</formula>
    </cfRule>
  </conditionalFormatting>
  <conditionalFormatting sqref="H132">
    <cfRule type="expression" dxfId="2620" priority="51">
      <formula>H132&gt;0</formula>
    </cfRule>
    <cfRule type="expression" dxfId="2619" priority="52">
      <formula>H132&lt;0</formula>
    </cfRule>
  </conditionalFormatting>
  <conditionalFormatting sqref="H133:H135">
    <cfRule type="expression" dxfId="2618" priority="49">
      <formula>H133&gt;0</formula>
    </cfRule>
    <cfRule type="expression" dxfId="2617" priority="50">
      <formula>H133&lt;0</formula>
    </cfRule>
  </conditionalFormatting>
  <conditionalFormatting sqref="H136">
    <cfRule type="expression" dxfId="2616" priority="45">
      <formula>H136&gt;0</formula>
    </cfRule>
    <cfRule type="expression" dxfId="2615" priority="46">
      <formula>H136&lt;0</formula>
    </cfRule>
  </conditionalFormatting>
  <conditionalFormatting sqref="Q7">
    <cfRule type="expression" dxfId="2614" priority="39">
      <formula>Q7&gt;0</formula>
    </cfRule>
    <cfRule type="expression" dxfId="2613" priority="40">
      <formula>Q7&lt;0</formula>
    </cfRule>
  </conditionalFormatting>
  <conditionalFormatting sqref="Q8">
    <cfRule type="expression" dxfId="2612" priority="37">
      <formula>Q8&gt;0</formula>
    </cfRule>
    <cfRule type="expression" dxfId="2611" priority="38">
      <formula>Q8&lt;0</formula>
    </cfRule>
  </conditionalFormatting>
  <conditionalFormatting sqref="F167:F178 H167:H178">
    <cfRule type="expression" dxfId="2610" priority="35">
      <formula>F167&gt;0</formula>
    </cfRule>
    <cfRule type="expression" dxfId="2609" priority="36">
      <formula>F167&lt;0</formula>
    </cfRule>
  </conditionalFormatting>
  <conditionalFormatting sqref="F183:F197 H183:H197">
    <cfRule type="expression" dxfId="2608" priority="33">
      <formula>F183&gt;0</formula>
    </cfRule>
    <cfRule type="expression" dxfId="2607" priority="34">
      <formula>F183&lt;0</formula>
    </cfRule>
  </conditionalFormatting>
  <conditionalFormatting sqref="F198:F206 H198:H206">
    <cfRule type="expression" dxfId="2606" priority="31">
      <formula>F198&gt;0</formula>
    </cfRule>
    <cfRule type="expression" dxfId="2605" priority="32">
      <formula>F198&lt;0</formula>
    </cfRule>
  </conditionalFormatting>
  <conditionalFormatting sqref="F141:F147 H141:H147">
    <cfRule type="expression" dxfId="2604" priority="29">
      <formula>F141&gt;0</formula>
    </cfRule>
    <cfRule type="expression" dxfId="2603" priority="30">
      <formula>F141&lt;0</formula>
    </cfRule>
  </conditionalFormatting>
  <conditionalFormatting sqref="H149:H152 F149:F152">
    <cfRule type="expression" dxfId="2602" priority="27">
      <formula>F149&gt;0</formula>
    </cfRule>
    <cfRule type="expression" dxfId="2601" priority="28">
      <formula>F149&lt;0</formula>
    </cfRule>
  </conditionalFormatting>
  <conditionalFormatting sqref="F226 H215:H218 H257:H260 F257:F260 H226 H231:H233 F231:F233 F235:F244 H235:H244">
    <cfRule type="expression" dxfId="2600" priority="25">
      <formula>F215&gt;0</formula>
    </cfRule>
    <cfRule type="expression" dxfId="2599" priority="26">
      <formula>F215&lt;0</formula>
    </cfRule>
  </conditionalFormatting>
  <conditionalFormatting sqref="F207:F218">
    <cfRule type="expression" dxfId="2598" priority="23">
      <formula>F207&gt;0</formula>
    </cfRule>
    <cfRule type="expression" dxfId="2597" priority="24">
      <formula>F207&lt;0</formula>
    </cfRule>
  </conditionalFormatting>
  <conditionalFormatting sqref="H207:H208">
    <cfRule type="expression" dxfId="2596" priority="21">
      <formula>H207&gt;0</formula>
    </cfRule>
    <cfRule type="expression" dxfId="2595" priority="22">
      <formula>H207&lt;0</formula>
    </cfRule>
  </conditionalFormatting>
  <conditionalFormatting sqref="H209">
    <cfRule type="expression" dxfId="2594" priority="19">
      <formula>H209&gt;0</formula>
    </cfRule>
    <cfRule type="expression" dxfId="2593" priority="20">
      <formula>H209&lt;0</formula>
    </cfRule>
  </conditionalFormatting>
  <conditionalFormatting sqref="H210">
    <cfRule type="expression" dxfId="2592" priority="17">
      <formula>H210&gt;0</formula>
    </cfRule>
    <cfRule type="expression" dxfId="2591" priority="18">
      <formula>H210&lt;0</formula>
    </cfRule>
  </conditionalFormatting>
  <conditionalFormatting sqref="H211:H213">
    <cfRule type="expression" dxfId="2590" priority="15">
      <formula>H211&gt;0</formula>
    </cfRule>
    <cfRule type="expression" dxfId="2589" priority="16">
      <formula>H211&lt;0</formula>
    </cfRule>
  </conditionalFormatting>
  <conditionalFormatting sqref="H214">
    <cfRule type="expression" dxfId="2588" priority="13">
      <formula>H214&gt;0</formula>
    </cfRule>
    <cfRule type="expression" dxfId="2587" priority="14">
      <formula>H214&lt;0</formula>
    </cfRule>
  </conditionalFormatting>
  <conditionalFormatting sqref="F245:F256 H245:H256">
    <cfRule type="expression" dxfId="2586" priority="11">
      <formula>F245&gt;0</formula>
    </cfRule>
    <cfRule type="expression" dxfId="2585" priority="12">
      <formula>F245&lt;0</formula>
    </cfRule>
  </conditionalFormatting>
  <conditionalFormatting sqref="F261:F275 H261:H275">
    <cfRule type="expression" dxfId="2584" priority="9">
      <formula>F261&gt;0</formula>
    </cfRule>
    <cfRule type="expression" dxfId="2583" priority="10">
      <formula>F261&lt;0</formula>
    </cfRule>
  </conditionalFormatting>
  <conditionalFormatting sqref="F276:F283 H276:H283">
    <cfRule type="expression" dxfId="2582" priority="7">
      <formula>F276&gt;0</formula>
    </cfRule>
    <cfRule type="expression" dxfId="2581" priority="8">
      <formula>F276&lt;0</formula>
    </cfRule>
  </conditionalFormatting>
  <conditionalFormatting sqref="F219:F225 H219:H225">
    <cfRule type="expression" dxfId="2580" priority="5">
      <formula>F219&gt;0</formula>
    </cfRule>
    <cfRule type="expression" dxfId="2579" priority="6">
      <formula>F219&lt;0</formula>
    </cfRule>
  </conditionalFormatting>
  <conditionalFormatting sqref="H227:H230 F227:F230">
    <cfRule type="expression" dxfId="2578" priority="3">
      <formula>F227&gt;0</formula>
    </cfRule>
    <cfRule type="expression" dxfId="2577" priority="4">
      <formula>F227&lt;0</formula>
    </cfRule>
  </conditionalFormatting>
  <conditionalFormatting sqref="H234 F234">
    <cfRule type="expression" dxfId="2576" priority="1">
      <formula>F234&gt;0</formula>
    </cfRule>
    <cfRule type="expression" dxfId="2575"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258.88</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258.88</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284.76800000000003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282.17920000000004</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279.59039999999999</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277.0016</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274.4128</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271.82400000000001</v>
      </c>
      <c r="Q28" s="2"/>
    </row>
    <row r="29" spans="1:17" x14ac:dyDescent="0.25">
      <c r="B29" s="162">
        <v>43172</v>
      </c>
      <c r="C29" s="10">
        <v>45</v>
      </c>
      <c r="D29" s="39">
        <v>240.44710000000001</v>
      </c>
      <c r="E29" s="39"/>
      <c r="F29" s="39"/>
      <c r="G29" s="39"/>
      <c r="H29" s="177"/>
      <c r="I29" s="39"/>
      <c r="J29" s="39"/>
      <c r="K29" s="39"/>
      <c r="L29" s="153" t="s">
        <v>184</v>
      </c>
      <c r="O29" s="79">
        <v>1.04</v>
      </c>
      <c r="P29" s="79">
        <f t="shared" si="2"/>
        <v>269.23520000000002</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266.64640000000003</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264.05759999999998</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261.46879999999999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258.88</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256.2912</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253.70239999999998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251.11359999999999</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248.5248</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245.93599999999998</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243.34719999999999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240.75839999999999</v>
      </c>
    </row>
    <row r="41" spans="1:17" x14ac:dyDescent="0.25">
      <c r="B41" s="162">
        <v>43286</v>
      </c>
      <c r="C41" s="10">
        <v>0</v>
      </c>
      <c r="D41" s="39"/>
      <c r="E41" s="39"/>
      <c r="F41" s="39">
        <v>411.71</v>
      </c>
      <c r="G41" s="39"/>
      <c r="H41" s="177"/>
      <c r="I41" s="39"/>
      <c r="J41" s="39"/>
      <c r="K41" s="39"/>
      <c r="L41" s="39"/>
      <c r="O41" s="79">
        <v>0.92</v>
      </c>
      <c r="P41" s="79">
        <f t="shared" si="2"/>
        <v>238.1696</v>
      </c>
    </row>
    <row r="42" spans="1:17" x14ac:dyDescent="0.25">
      <c r="B42" s="162">
        <v>43297</v>
      </c>
      <c r="C42" s="10">
        <v>0</v>
      </c>
      <c r="D42" s="39"/>
      <c r="E42" s="39"/>
      <c r="F42" s="39">
        <v>423</v>
      </c>
      <c r="G42" s="39"/>
      <c r="H42" s="177"/>
      <c r="I42" s="39"/>
      <c r="J42" s="39"/>
      <c r="K42" s="39"/>
      <c r="L42" s="39" t="s">
        <v>184</v>
      </c>
      <c r="O42" s="79">
        <v>0.91</v>
      </c>
      <c r="P42" s="79">
        <f t="shared" si="2"/>
        <v>235.58080000000001</v>
      </c>
    </row>
    <row r="43" spans="1:17" x14ac:dyDescent="0.25">
      <c r="B43" s="162"/>
      <c r="C43" s="10"/>
      <c r="D43" s="39"/>
      <c r="E43" s="39"/>
      <c r="F43" s="39"/>
      <c r="G43" s="39"/>
      <c r="H43" s="177"/>
      <c r="I43" s="39"/>
      <c r="J43" s="39"/>
      <c r="K43" s="39"/>
      <c r="L43" s="39"/>
      <c r="O43" s="79">
        <v>0.9</v>
      </c>
      <c r="P43" s="79">
        <f t="shared" si="2"/>
        <v>232.99199999999999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574" priority="31">
      <formula>F60&gt;0</formula>
    </cfRule>
    <cfRule type="expression" dxfId="2573" priority="32">
      <formula>F60&lt;0</formula>
    </cfRule>
  </conditionalFormatting>
  <conditionalFormatting sqref="Q7">
    <cfRule type="expression" dxfId="2572" priority="29">
      <formula>Q7&gt;0</formula>
    </cfRule>
    <cfRule type="expression" dxfId="2571" priority="30">
      <formula>Q7&lt;0</formula>
    </cfRule>
  </conditionalFormatting>
  <conditionalFormatting sqref="Q8">
    <cfRule type="expression" dxfId="2570" priority="27">
      <formula>Q8&gt;0</formula>
    </cfRule>
    <cfRule type="expression" dxfId="2569" priority="28">
      <formula>Q8&lt;0</formula>
    </cfRule>
  </conditionalFormatting>
  <conditionalFormatting sqref="F32:F59">
    <cfRule type="expression" dxfId="2568" priority="25">
      <formula>F32&gt;0</formula>
    </cfRule>
    <cfRule type="expression" dxfId="2567" priority="26">
      <formula>F32&lt;0</formula>
    </cfRule>
  </conditionalFormatting>
  <conditionalFormatting sqref="H32:H59">
    <cfRule type="expression" dxfId="2566" priority="23">
      <formula>H32&gt;0</formula>
    </cfRule>
    <cfRule type="expression" dxfId="2565" priority="24">
      <formula>H32&lt;0</formula>
    </cfRule>
  </conditionalFormatting>
  <conditionalFormatting sqref="Q10">
    <cfRule type="expression" dxfId="2564" priority="21">
      <formula>Q10&gt;0</formula>
    </cfRule>
    <cfRule type="expression" dxfId="2563" priority="22">
      <formula>Q10&lt;0</formula>
    </cfRule>
  </conditionalFormatting>
  <conditionalFormatting sqref="J25:J38">
    <cfRule type="expression" dxfId="2562" priority="19">
      <formula>J25&gt;0</formula>
    </cfRule>
    <cfRule type="expression" dxfId="2561" priority="20">
      <formula>J25&lt;0</formula>
    </cfRule>
  </conditionalFormatting>
  <conditionalFormatting sqref="K25:K38">
    <cfRule type="expression" dxfId="2560" priority="17">
      <formula>K25&gt;0</formula>
    </cfRule>
    <cfRule type="expression" dxfId="2559" priority="18">
      <formula>K25&lt;0</formula>
    </cfRule>
  </conditionalFormatting>
  <conditionalFormatting sqref="L25:L38">
    <cfRule type="expression" dxfId="2558" priority="15">
      <formula>L25&gt;0</formula>
    </cfRule>
    <cfRule type="expression" dxfId="2557" priority="16">
      <formula>L25&lt;0</formula>
    </cfRule>
  </conditionalFormatting>
  <conditionalFormatting sqref="F89:F110">
    <cfRule type="expression" dxfId="2556" priority="13">
      <formula>F89&gt;0</formula>
    </cfRule>
    <cfRule type="expression" dxfId="2555" priority="14">
      <formula>F89&lt;0</formula>
    </cfRule>
  </conditionalFormatting>
  <conditionalFormatting sqref="H89:H110">
    <cfRule type="expression" dxfId="2554" priority="11">
      <formula>H89&gt;0</formula>
    </cfRule>
    <cfRule type="expression" dxfId="2553" priority="12">
      <formula>H89&lt;0</formula>
    </cfRule>
  </conditionalFormatting>
  <conditionalFormatting sqref="J89:J102">
    <cfRule type="expression" dxfId="2552" priority="9">
      <formula>J89&gt;0</formula>
    </cfRule>
    <cfRule type="expression" dxfId="2551" priority="10">
      <formula>J89&lt;0</formula>
    </cfRule>
  </conditionalFormatting>
  <conditionalFormatting sqref="K89:K102">
    <cfRule type="expression" dxfId="2550" priority="7">
      <formula>K89&gt;0</formula>
    </cfRule>
    <cfRule type="expression" dxfId="2549" priority="8">
      <formula>K89&lt;0</formula>
    </cfRule>
  </conditionalFormatting>
  <conditionalFormatting sqref="L89:L102">
    <cfRule type="expression" dxfId="2548" priority="5">
      <formula>L89&gt;0</formula>
    </cfRule>
    <cfRule type="expression" dxfId="2547" priority="6">
      <formula>L89&lt;0</formula>
    </cfRule>
  </conditionalFormatting>
  <conditionalFormatting sqref="F25:F31">
    <cfRule type="expression" dxfId="2546" priority="3">
      <formula>F25&gt;0</formula>
    </cfRule>
    <cfRule type="expression" dxfId="2545" priority="4">
      <formula>F25&lt;0</formula>
    </cfRule>
  </conditionalFormatting>
  <conditionalFormatting sqref="H25:H31">
    <cfRule type="expression" dxfId="2544" priority="1">
      <formula>H25&gt;0</formula>
    </cfRule>
    <cfRule type="expression" dxfId="2543"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219.34</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219.34</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241.27400000000003</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239.08060000000003</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236.88720000000001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234.69380000000001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232.50040000000001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230.30700000000002</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228.11360000000002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225.92020000000002</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223.7268</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221.5334</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219.34</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217.14660000000001</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214.95320000000001</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212.75979999999998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210.56639999999999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208.37299999999999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206.17959999999999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203.98620000000003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201.7928</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199.5994</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197.40600000000001</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42" priority="43">
      <formula>F33&gt;0</formula>
    </cfRule>
    <cfRule type="expression" dxfId="2541" priority="44">
      <formula>F33&lt;0</formula>
    </cfRule>
  </conditionalFormatting>
  <conditionalFormatting sqref="Q7">
    <cfRule type="expression" dxfId="2540" priority="41">
      <formula>Q7&gt;0</formula>
    </cfRule>
    <cfRule type="expression" dxfId="2539" priority="42">
      <formula>Q7&lt;0</formula>
    </cfRule>
  </conditionalFormatting>
  <conditionalFormatting sqref="Q8">
    <cfRule type="expression" dxfId="2538" priority="39">
      <formula>Q8&gt;0</formula>
    </cfRule>
    <cfRule type="expression" dxfId="2537" priority="40">
      <formula>Q8&lt;0</formula>
    </cfRule>
  </conditionalFormatting>
  <conditionalFormatting sqref="F29 F32">
    <cfRule type="expression" dxfId="2536" priority="37">
      <formula>F29&gt;0</formula>
    </cfRule>
    <cfRule type="expression" dxfId="2535" priority="38">
      <formula>F29&lt;0</formula>
    </cfRule>
  </conditionalFormatting>
  <conditionalFormatting sqref="H29 H32">
    <cfRule type="expression" dxfId="2534" priority="35">
      <formula>H29&gt;0</formula>
    </cfRule>
    <cfRule type="expression" dxfId="2533" priority="36">
      <formula>H29&lt;0</formula>
    </cfRule>
  </conditionalFormatting>
  <conditionalFormatting sqref="F30:F31">
    <cfRule type="expression" dxfId="2532" priority="33">
      <formula>F30&gt;0</formula>
    </cfRule>
    <cfRule type="expression" dxfId="2531" priority="34">
      <formula>F30&lt;0</formula>
    </cfRule>
  </conditionalFormatting>
  <conditionalFormatting sqref="H30:H31">
    <cfRule type="expression" dxfId="2530" priority="31">
      <formula>H30&gt;0</formula>
    </cfRule>
    <cfRule type="expression" dxfId="2529" priority="32">
      <formula>H30&lt;0</formula>
    </cfRule>
  </conditionalFormatting>
  <conditionalFormatting sqref="F105:F140 H105:H140">
    <cfRule type="expression" dxfId="2528" priority="29">
      <formula>F105&gt;0</formula>
    </cfRule>
    <cfRule type="expression" dxfId="2527" priority="30">
      <formula>F105&lt;0</formula>
    </cfRule>
  </conditionalFormatting>
  <conditionalFormatting sqref="F96:F99">
    <cfRule type="expression" dxfId="2526" priority="27">
      <formula>F96&gt;0</formula>
    </cfRule>
    <cfRule type="expression" dxfId="2525" priority="28">
      <formula>F96&lt;0</formula>
    </cfRule>
  </conditionalFormatting>
  <conditionalFormatting sqref="H96:H99">
    <cfRule type="expression" dxfId="2524" priority="25">
      <formula>H96&gt;0</formula>
    </cfRule>
    <cfRule type="expression" dxfId="2523" priority="26">
      <formula>H96&lt;0</formula>
    </cfRule>
  </conditionalFormatting>
  <conditionalFormatting sqref="F25:F28">
    <cfRule type="expression" dxfId="2522" priority="19">
      <formula>F25&gt;0</formula>
    </cfRule>
    <cfRule type="expression" dxfId="2521" priority="20">
      <formula>F25&lt;0</formula>
    </cfRule>
  </conditionalFormatting>
  <conditionalFormatting sqref="H25:H28">
    <cfRule type="expression" dxfId="2520" priority="17">
      <formula>H25&gt;0</formula>
    </cfRule>
    <cfRule type="expression" dxfId="2519" priority="18">
      <formula>H25&lt;0</formula>
    </cfRule>
  </conditionalFormatting>
  <conditionalFormatting sqref="J27">
    <cfRule type="expression" dxfId="2518" priority="15">
      <formula>J27&gt;0</formula>
    </cfRule>
    <cfRule type="expression" dxfId="2517" priority="16">
      <formula>J27&lt;0</formula>
    </cfRule>
  </conditionalFormatting>
  <conditionalFormatting sqref="F104">
    <cfRule type="expression" dxfId="2516" priority="13">
      <formula>F104&gt;0</formula>
    </cfRule>
    <cfRule type="expression" dxfId="2515" priority="14">
      <formula>F104&lt;0</formula>
    </cfRule>
  </conditionalFormatting>
  <conditionalFormatting sqref="H104">
    <cfRule type="expression" dxfId="2514" priority="11">
      <formula>H104&gt;0</formula>
    </cfRule>
    <cfRule type="expression" dxfId="2513" priority="12">
      <formula>H104&lt;0</formula>
    </cfRule>
  </conditionalFormatting>
  <conditionalFormatting sqref="F100:F103">
    <cfRule type="expression" dxfId="2512" priority="9">
      <formula>F100&gt;0</formula>
    </cfRule>
    <cfRule type="expression" dxfId="2511" priority="10">
      <formula>F100&lt;0</formula>
    </cfRule>
  </conditionalFormatting>
  <conditionalFormatting sqref="H100:H103">
    <cfRule type="expression" dxfId="2510" priority="7">
      <formula>H100&gt;0</formula>
    </cfRule>
    <cfRule type="expression" dxfId="2509" priority="8">
      <formula>H100&lt;0</formula>
    </cfRule>
  </conditionalFormatting>
  <conditionalFormatting sqref="J102">
    <cfRule type="expression" dxfId="2508" priority="5">
      <formula>J102&gt;0</formula>
    </cfRule>
    <cfRule type="expression" dxfId="2507" priority="6">
      <formula>J102&lt;0</formula>
    </cfRule>
  </conditionalFormatting>
  <conditionalFormatting sqref="Q10">
    <cfRule type="expression" dxfId="2506" priority="3">
      <formula>Q10&gt;0</formula>
    </cfRule>
    <cfRule type="expression" dxfId="2505" priority="4">
      <formula>Q10&lt;0</formula>
    </cfRule>
  </conditionalFormatting>
  <conditionalFormatting sqref="M71">
    <cfRule type="expression" dxfId="2504" priority="1">
      <formula>M71&gt;0</formula>
    </cfRule>
    <cfRule type="expression" dxfId="2503"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51.39</v>
      </c>
      <c r="T3" s="1"/>
    </row>
    <row r="4" spans="1:21" x14ac:dyDescent="0.25">
      <c r="B4" s="70"/>
      <c r="C4" s="4"/>
      <c r="D4" s="3"/>
      <c r="E4" s="3"/>
      <c r="F4" s="3"/>
      <c r="G4" s="4"/>
      <c r="H4" s="159"/>
      <c r="I4" s="3"/>
      <c r="J4" s="3"/>
      <c r="K4" s="3"/>
      <c r="L4" s="4"/>
      <c r="O4" s="11" t="s">
        <v>66</v>
      </c>
      <c r="Q4" s="53">
        <v>51.39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56.529000000000003</v>
      </c>
      <c r="Q41" s="2"/>
    </row>
    <row r="42" spans="1:21" ht="20.25" thickBot="1" x14ac:dyDescent="0.35">
      <c r="B42" s="162"/>
      <c r="C42" s="10"/>
      <c r="D42" s="39"/>
      <c r="E42" s="39"/>
      <c r="F42" s="39"/>
      <c r="G42" s="39"/>
      <c r="H42" s="177"/>
      <c r="I42" s="39"/>
      <c r="O42" s="79">
        <v>1.0900000000000001</v>
      </c>
      <c r="P42" s="79">
        <f t="shared" ref="P42:P61" si="0">O42*$Q$4</f>
        <v>56.015100000000004</v>
      </c>
      <c r="Q42" s="2"/>
      <c r="T42" s="87"/>
    </row>
    <row r="43" spans="1:21" ht="15.75" thickTop="1" x14ac:dyDescent="0.25">
      <c r="O43" s="79">
        <v>1.08</v>
      </c>
      <c r="P43" s="79">
        <f t="shared" si="0"/>
        <v>55.501200000000004</v>
      </c>
      <c r="Q43" s="2"/>
      <c r="T43" s="123"/>
      <c r="U43" s="124"/>
    </row>
    <row r="44" spans="1:21" x14ac:dyDescent="0.25">
      <c r="O44" s="79">
        <v>1.07</v>
      </c>
      <c r="P44" s="79">
        <f t="shared" si="0"/>
        <v>54.987300000000005</v>
      </c>
      <c r="Q44" s="2"/>
      <c r="T44" s="89"/>
      <c r="U44" s="125"/>
    </row>
    <row r="45" spans="1:21" x14ac:dyDescent="0.25">
      <c r="O45" s="79">
        <v>1.06</v>
      </c>
      <c r="P45" s="79">
        <f t="shared" si="0"/>
        <v>54.473400000000005</v>
      </c>
      <c r="Q45" s="2"/>
      <c r="T45" s="89"/>
      <c r="U45" s="125"/>
    </row>
    <row r="46" spans="1:21" x14ac:dyDescent="0.25">
      <c r="L46" t="s">
        <v>65</v>
      </c>
      <c r="M46" s="2">
        <f>M64+K64-F64</f>
        <v>329.55999999999949</v>
      </c>
      <c r="O46" s="79">
        <v>1.05</v>
      </c>
      <c r="P46" s="79">
        <f t="shared" si="0"/>
        <v>53.959500000000006</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53.445599999999999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52.931699999999999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52.4178</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51.9039</v>
      </c>
      <c r="Q50" s="2"/>
      <c r="T50" s="89"/>
      <c r="U50" s="125"/>
    </row>
    <row r="51" spans="1:21" x14ac:dyDescent="0.25">
      <c r="A51" s="195"/>
      <c r="B51" s="200"/>
      <c r="C51" s="195"/>
      <c r="D51" s="196"/>
      <c r="E51" s="196"/>
      <c r="F51" s="196"/>
      <c r="G51" s="195"/>
      <c r="H51" s="201"/>
      <c r="I51" s="196"/>
      <c r="J51" s="196"/>
      <c r="K51" s="196"/>
      <c r="L51" s="195"/>
      <c r="M51" s="195"/>
      <c r="O51" s="79">
        <v>1</v>
      </c>
      <c r="P51" s="79">
        <f t="shared" si="0"/>
        <v>51.39</v>
      </c>
      <c r="Q51" s="2"/>
      <c r="T51" s="89"/>
      <c r="U51" s="125"/>
    </row>
    <row r="52" spans="1:21" x14ac:dyDescent="0.25">
      <c r="A52" s="195"/>
      <c r="B52" s="200"/>
      <c r="C52" s="195"/>
      <c r="D52" s="196"/>
      <c r="E52" s="196"/>
      <c r="F52" s="196"/>
      <c r="G52" s="195"/>
      <c r="H52" s="201"/>
      <c r="I52" s="196"/>
      <c r="J52" s="196"/>
      <c r="K52" s="196"/>
      <c r="L52" s="195"/>
      <c r="M52" s="195"/>
      <c r="O52" s="79">
        <v>0.99</v>
      </c>
      <c r="P52" s="79">
        <f t="shared" si="0"/>
        <v>50.876100000000001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50.362200000000001</v>
      </c>
      <c r="Q53" s="2"/>
      <c r="T53" s="89"/>
      <c r="U53" s="126"/>
    </row>
    <row r="54" spans="1:21" x14ac:dyDescent="0.25">
      <c r="A54" s="195"/>
      <c r="B54" s="195"/>
      <c r="C54" s="195"/>
      <c r="D54" s="196"/>
      <c r="E54" s="196"/>
      <c r="F54" s="196"/>
      <c r="G54" s="195"/>
      <c r="H54" s="201"/>
      <c r="I54" s="196"/>
      <c r="J54" s="196"/>
      <c r="K54" s="196"/>
      <c r="L54" s="195"/>
      <c r="M54" s="195"/>
      <c r="O54" s="79">
        <v>0.97</v>
      </c>
      <c r="P54" s="79">
        <f t="shared" si="0"/>
        <v>49.848300000000002</v>
      </c>
      <c r="T54" s="89"/>
      <c r="U54" s="126"/>
    </row>
    <row r="55" spans="1:21" x14ac:dyDescent="0.25">
      <c r="A55" s="195"/>
      <c r="B55" s="195"/>
      <c r="C55" s="195"/>
      <c r="D55" s="196"/>
      <c r="E55" s="196"/>
      <c r="F55" s="196"/>
      <c r="G55" s="195"/>
      <c r="H55" s="201"/>
      <c r="I55" s="196"/>
      <c r="J55" s="196"/>
      <c r="K55" s="196"/>
      <c r="L55" s="195"/>
      <c r="M55" s="195"/>
      <c r="O55" s="79">
        <v>0.96</v>
      </c>
      <c r="P55" s="79">
        <f t="shared" si="0"/>
        <v>49.334400000000002</v>
      </c>
      <c r="T55" s="89"/>
      <c r="U55" s="125"/>
    </row>
    <row r="56" spans="1:21" x14ac:dyDescent="0.25">
      <c r="A56" s="195"/>
      <c r="B56" s="195"/>
      <c r="C56" s="195"/>
      <c r="D56" s="196"/>
      <c r="E56" s="196"/>
      <c r="F56" s="196"/>
      <c r="G56" s="195"/>
      <c r="H56" s="201"/>
      <c r="I56" s="196"/>
      <c r="J56" s="196"/>
      <c r="K56" s="196"/>
      <c r="L56" s="195"/>
      <c r="M56" s="195"/>
      <c r="O56" s="79">
        <v>0.95</v>
      </c>
      <c r="P56" s="79">
        <f t="shared" si="0"/>
        <v>48.820499999999996</v>
      </c>
      <c r="T56" s="89"/>
      <c r="U56" s="125"/>
    </row>
    <row r="57" spans="1:21" x14ac:dyDescent="0.25">
      <c r="A57" s="195"/>
      <c r="B57" s="195"/>
      <c r="C57" s="195"/>
      <c r="D57" s="196"/>
      <c r="E57" s="196"/>
      <c r="F57" s="196"/>
      <c r="G57" s="195"/>
      <c r="H57" s="201"/>
      <c r="I57" s="196"/>
      <c r="J57" s="196"/>
      <c r="K57" s="196"/>
      <c r="L57" s="195"/>
      <c r="M57" s="195"/>
      <c r="O57" s="79">
        <v>0.94</v>
      </c>
      <c r="P57" s="79">
        <f t="shared" si="0"/>
        <v>48.306599999999996</v>
      </c>
      <c r="T57" s="89"/>
      <c r="U57" s="125"/>
    </row>
    <row r="58" spans="1:21" x14ac:dyDescent="0.25">
      <c r="A58" s="195"/>
      <c r="B58" s="195"/>
      <c r="C58" s="195"/>
      <c r="D58" s="196"/>
      <c r="E58" s="196"/>
      <c r="F58" s="196"/>
      <c r="G58" s="195"/>
      <c r="H58" s="201"/>
      <c r="I58" s="196"/>
      <c r="J58" s="196"/>
      <c r="K58" s="196"/>
      <c r="L58" s="195"/>
      <c r="M58" s="195"/>
      <c r="O58" s="79">
        <v>0.93</v>
      </c>
      <c r="P58" s="79">
        <f t="shared" si="0"/>
        <v>47.792700000000004</v>
      </c>
      <c r="T58" s="89"/>
      <c r="U58" s="125"/>
    </row>
    <row r="59" spans="1:21" x14ac:dyDescent="0.25">
      <c r="A59" s="195"/>
      <c r="B59" s="195"/>
      <c r="C59" s="195"/>
      <c r="D59" s="196"/>
      <c r="E59" s="196"/>
      <c r="F59" s="196"/>
      <c r="G59" s="195"/>
      <c r="H59" s="201"/>
      <c r="I59" s="196"/>
      <c r="J59" s="196"/>
      <c r="K59" s="196"/>
      <c r="L59" s="195"/>
      <c r="M59" s="195"/>
      <c r="O59" s="79">
        <v>0.92</v>
      </c>
      <c r="P59" s="79">
        <f t="shared" si="0"/>
        <v>47.278800000000004</v>
      </c>
    </row>
    <row r="60" spans="1:21" x14ac:dyDescent="0.25">
      <c r="A60" s="195"/>
      <c r="B60" s="195"/>
      <c r="C60" s="195"/>
      <c r="D60" s="196"/>
      <c r="E60" s="196"/>
      <c r="F60" s="196"/>
      <c r="G60" s="195"/>
      <c r="H60" s="201"/>
      <c r="I60" s="196"/>
      <c r="J60" s="196"/>
      <c r="K60" s="196"/>
      <c r="L60" s="195"/>
      <c r="M60" s="195"/>
      <c r="O60" s="79">
        <v>0.91</v>
      </c>
      <c r="P60" s="79">
        <f t="shared" si="0"/>
        <v>46.764900000000004</v>
      </c>
    </row>
    <row r="61" spans="1:21" x14ac:dyDescent="0.25">
      <c r="A61" s="195"/>
      <c r="B61" s="195"/>
      <c r="C61" s="195"/>
      <c r="D61" s="196"/>
      <c r="E61" s="196"/>
      <c r="F61" s="196"/>
      <c r="G61" s="195"/>
      <c r="H61" s="201"/>
      <c r="I61" s="196"/>
      <c r="J61" s="196"/>
      <c r="K61" s="196"/>
      <c r="L61" s="195"/>
      <c r="M61" s="195"/>
      <c r="O61" s="79">
        <v>0.9</v>
      </c>
      <c r="P61" s="79">
        <f t="shared" si="0"/>
        <v>46.251000000000005</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02" priority="33">
      <formula>F34&gt;0</formula>
    </cfRule>
    <cfRule type="expression" dxfId="2501" priority="34">
      <formula>F34&lt;0</formula>
    </cfRule>
  </conditionalFormatting>
  <conditionalFormatting sqref="Q7">
    <cfRule type="expression" dxfId="2500" priority="31">
      <formula>Q7&gt;0</formula>
    </cfRule>
    <cfRule type="expression" dxfId="2499" priority="32">
      <formula>Q7&lt;0</formula>
    </cfRule>
  </conditionalFormatting>
  <conditionalFormatting sqref="Q8">
    <cfRule type="expression" dxfId="2498" priority="29">
      <formula>Q8&gt;0</formula>
    </cfRule>
    <cfRule type="expression" dxfId="2497" priority="30">
      <formula>Q8&lt;0</formula>
    </cfRule>
  </conditionalFormatting>
  <conditionalFormatting sqref="F27:F33">
    <cfRule type="expression" dxfId="2496" priority="27">
      <formula>F27&gt;0</formula>
    </cfRule>
    <cfRule type="expression" dxfId="2495" priority="28">
      <formula>F27&lt;0</formula>
    </cfRule>
  </conditionalFormatting>
  <conditionalFormatting sqref="H27:H33">
    <cfRule type="expression" dxfId="2494" priority="25">
      <formula>H27&gt;0</formula>
    </cfRule>
    <cfRule type="expression" dxfId="2493" priority="26">
      <formula>H27&lt;0</formula>
    </cfRule>
  </conditionalFormatting>
  <conditionalFormatting sqref="M46">
    <cfRule type="expression" dxfId="2492" priority="23">
      <formula>M46&gt;0</formula>
    </cfRule>
    <cfRule type="expression" dxfId="2491" priority="24">
      <formula>M46&lt;0</formula>
    </cfRule>
  </conditionalFormatting>
  <conditionalFormatting sqref="F79:F87 H79:H87">
    <cfRule type="expression" dxfId="2490" priority="21">
      <formula>F79&gt;0</formula>
    </cfRule>
    <cfRule type="expression" dxfId="2489" priority="22">
      <formula>F79&lt;0</formula>
    </cfRule>
  </conditionalFormatting>
  <conditionalFormatting sqref="F73 F77:F78">
    <cfRule type="expression" dxfId="2488" priority="19">
      <formula>F73&gt;0</formula>
    </cfRule>
    <cfRule type="expression" dxfId="2487" priority="20">
      <formula>F73&lt;0</formula>
    </cfRule>
  </conditionalFormatting>
  <conditionalFormatting sqref="H73 H77:H78">
    <cfRule type="expression" dxfId="2486" priority="17">
      <formula>H73&gt;0</formula>
    </cfRule>
    <cfRule type="expression" dxfId="2485" priority="18">
      <formula>H73&lt;0</formula>
    </cfRule>
  </conditionalFormatting>
  <conditionalFormatting sqref="F70:F72">
    <cfRule type="expression" dxfId="2484" priority="15">
      <formula>F70&gt;0</formula>
    </cfRule>
    <cfRule type="expression" dxfId="2483" priority="16">
      <formula>F70&lt;0</formula>
    </cfRule>
  </conditionalFormatting>
  <conditionalFormatting sqref="H70:H72">
    <cfRule type="expression" dxfId="2482" priority="13">
      <formula>H70&gt;0</formula>
    </cfRule>
    <cfRule type="expression" dxfId="2481" priority="14">
      <formula>H70&lt;0</formula>
    </cfRule>
  </conditionalFormatting>
  <conditionalFormatting sqref="F25:F26">
    <cfRule type="expression" dxfId="2480" priority="11">
      <formula>F25&gt;0</formula>
    </cfRule>
    <cfRule type="expression" dxfId="2479" priority="12">
      <formula>F25&lt;0</formula>
    </cfRule>
  </conditionalFormatting>
  <conditionalFormatting sqref="H25:H26">
    <cfRule type="expression" dxfId="2478" priority="9">
      <formula>H25&gt;0</formula>
    </cfRule>
    <cfRule type="expression" dxfId="2477" priority="10">
      <formula>H25&lt;0</formula>
    </cfRule>
  </conditionalFormatting>
  <conditionalFormatting sqref="F76">
    <cfRule type="expression" dxfId="2476" priority="7">
      <formula>F76&gt;0</formula>
    </cfRule>
    <cfRule type="expression" dxfId="2475" priority="8">
      <formula>F76&lt;0</formula>
    </cfRule>
  </conditionalFormatting>
  <conditionalFormatting sqref="H76">
    <cfRule type="expression" dxfId="2474" priority="5">
      <formula>H76&gt;0</formula>
    </cfRule>
    <cfRule type="expression" dxfId="2473" priority="6">
      <formula>H76&lt;0</formula>
    </cfRule>
  </conditionalFormatting>
  <conditionalFormatting sqref="F74:F75">
    <cfRule type="expression" dxfId="2472" priority="3">
      <formula>F74&gt;0</formula>
    </cfRule>
    <cfRule type="expression" dxfId="2471" priority="4">
      <formula>F74&lt;0</formula>
    </cfRule>
  </conditionalFormatting>
  <conditionalFormatting sqref="H74:H75">
    <cfRule type="expression" dxfId="2470" priority="1">
      <formula>H74&gt;0</formula>
    </cfRule>
    <cfRule type="expression" dxfId="2469"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50.48</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50.48</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3.1695721077654518E-2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8.4485355648535556</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55.527999999999999</v>
      </c>
      <c r="V22" s="132"/>
    </row>
    <row r="23" spans="1:22" x14ac:dyDescent="0.25">
      <c r="O23" s="79">
        <v>1.0900000000000001</v>
      </c>
      <c r="P23" s="79">
        <f t="shared" ref="P23:P42" si="2">O23*$Q$4</f>
        <v>55.023200000000003</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54.5184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54.013599999999997</v>
      </c>
      <c r="U25" t="s">
        <v>1126</v>
      </c>
      <c r="V25" s="132"/>
    </row>
    <row r="26" spans="1:22" x14ac:dyDescent="0.25">
      <c r="O26" s="79">
        <v>1.06</v>
      </c>
      <c r="P26" s="79">
        <f t="shared" si="2"/>
        <v>53.508800000000001</v>
      </c>
      <c r="U26" t="s">
        <v>1127</v>
      </c>
      <c r="V26" s="132"/>
    </row>
    <row r="27" spans="1:22" x14ac:dyDescent="0.25">
      <c r="O27" s="79">
        <v>1.05</v>
      </c>
      <c r="P27" s="79">
        <f t="shared" si="2"/>
        <v>53.003999999999998</v>
      </c>
      <c r="V27" s="132"/>
    </row>
    <row r="28" spans="1:22" x14ac:dyDescent="0.25">
      <c r="O28" s="79">
        <v>1.04</v>
      </c>
      <c r="P28" s="79">
        <f t="shared" si="2"/>
        <v>52.499200000000002</v>
      </c>
      <c r="V28" s="132"/>
    </row>
    <row r="29" spans="1:22" x14ac:dyDescent="0.25">
      <c r="O29" s="79">
        <v>1.03</v>
      </c>
      <c r="P29" s="79">
        <f t="shared" si="2"/>
        <v>51.994399999999999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51.489599999999996</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50.9848</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50.48</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49.975199999999994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49.470399999999998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48.965599999999995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48.460799999999992</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47.955999999999996</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47.451199999999993</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46.946399999999997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46.441600000000001</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45.936799999999998</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45.431999999999995</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68" priority="33">
      <formula>F7&gt;0</formula>
    </cfRule>
    <cfRule type="expression" dxfId="2467" priority="34">
      <formula>F7&lt;0</formula>
    </cfRule>
  </conditionalFormatting>
  <conditionalFormatting sqref="Q8">
    <cfRule type="expression" dxfId="2466" priority="31">
      <formula>Q8&gt;0</formula>
    </cfRule>
    <cfRule type="expression" dxfId="2465" priority="32">
      <formula>Q8&lt;0</formula>
    </cfRule>
  </conditionalFormatting>
  <conditionalFormatting sqref="F114:F135">
    <cfRule type="expression" dxfId="2464" priority="25">
      <formula>F114&gt;0</formula>
    </cfRule>
    <cfRule type="expression" dxfId="2463" priority="26">
      <formula>F114&lt;0</formula>
    </cfRule>
  </conditionalFormatting>
  <conditionalFormatting sqref="H114:H135">
    <cfRule type="expression" dxfId="2462" priority="23">
      <formula>H114&gt;0</formula>
    </cfRule>
    <cfRule type="expression" dxfId="2461" priority="24">
      <formula>H114&lt;0</formula>
    </cfRule>
  </conditionalFormatting>
  <conditionalFormatting sqref="Q10">
    <cfRule type="expression" dxfId="2460" priority="21">
      <formula>Q10&gt;0</formula>
    </cfRule>
    <cfRule type="expression" dxfId="2459" priority="22">
      <formula>Q10&lt;0</formula>
    </cfRule>
  </conditionalFormatting>
  <conditionalFormatting sqref="J31:J44">
    <cfRule type="expression" dxfId="2458" priority="19">
      <formula>J31&gt;0</formula>
    </cfRule>
    <cfRule type="expression" dxfId="2457" priority="20">
      <formula>J31&lt;0</formula>
    </cfRule>
  </conditionalFormatting>
  <conditionalFormatting sqref="K31:K44">
    <cfRule type="expression" dxfId="2456" priority="17">
      <formula>K31&gt;0</formula>
    </cfRule>
    <cfRule type="expression" dxfId="2455" priority="18">
      <formula>K31&lt;0</formula>
    </cfRule>
  </conditionalFormatting>
  <conditionalFormatting sqref="L31:L35 L37:L44">
    <cfRule type="expression" dxfId="2454" priority="15">
      <formula>L31&gt;0</formula>
    </cfRule>
    <cfRule type="expression" dxfId="2453" priority="16">
      <formula>L31&lt;0</formula>
    </cfRule>
  </conditionalFormatting>
  <conditionalFormatting sqref="M31:M44">
    <cfRule type="expression" dxfId="2452" priority="13">
      <formula>M31&gt;0</formula>
    </cfRule>
    <cfRule type="expression" dxfId="2451" priority="14">
      <formula>M31&lt;0</formula>
    </cfRule>
  </conditionalFormatting>
  <conditionalFormatting sqref="F82 H82">
    <cfRule type="expression" dxfId="2450" priority="9">
      <formula>F82&gt;0</formula>
    </cfRule>
    <cfRule type="expression" dxfId="2449" priority="10">
      <formula>F82&lt;0</formula>
    </cfRule>
  </conditionalFormatting>
  <conditionalFormatting sqref="F75:F81 H75:H81">
    <cfRule type="expression" dxfId="2448" priority="7">
      <formula>F75&gt;0</formula>
    </cfRule>
    <cfRule type="expression" dxfId="2447" priority="8">
      <formula>F75&lt;0</formula>
    </cfRule>
  </conditionalFormatting>
  <conditionalFormatting sqref="F71:F74 H71:H74">
    <cfRule type="expression" dxfId="2446" priority="5">
      <formula>F71&gt;0</formula>
    </cfRule>
    <cfRule type="expression" dxfId="2445" priority="6">
      <formula>F71&lt;0</formula>
    </cfRule>
  </conditionalFormatting>
  <conditionalFormatting sqref="F86 H84:H86">
    <cfRule type="expression" dxfId="2444" priority="3">
      <formula>F84&gt;0</formula>
    </cfRule>
    <cfRule type="expression" dxfId="2443" priority="4">
      <formula>F84&lt;0</formula>
    </cfRule>
  </conditionalFormatting>
  <conditionalFormatting sqref="J86">
    <cfRule type="expression" dxfId="2442" priority="1">
      <formula>J86&gt;0</formula>
    </cfRule>
    <cfRule type="expression" dxfId="2441"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38.799999999999997</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38.799999999999997</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3.5567010309278349E-2</v>
      </c>
      <c r="R11">
        <f>0.345</f>
        <v>0.34499999999999997</v>
      </c>
      <c r="U11" t="s">
        <v>1239</v>
      </c>
    </row>
    <row r="12" spans="1:21" x14ac:dyDescent="0.25">
      <c r="H12" s="68"/>
      <c r="O12" s="11" t="s">
        <v>921</v>
      </c>
      <c r="Q12" s="1" t="s">
        <v>1251</v>
      </c>
    </row>
    <row r="13" spans="1:21" x14ac:dyDescent="0.25">
      <c r="H13" s="68"/>
      <c r="O13" s="11" t="s">
        <v>947</v>
      </c>
      <c r="Q13" s="2">
        <f>Q4/4.4</f>
        <v>8.8181818181818166</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42.68</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42.292000000000002</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41.903999999999996</v>
      </c>
    </row>
    <row r="20" spans="1:16" x14ac:dyDescent="0.25">
      <c r="O20" s="79">
        <v>1.07</v>
      </c>
      <c r="P20" s="79">
        <f t="shared" si="2"/>
        <v>41.515999999999998</v>
      </c>
    </row>
    <row r="21" spans="1:16" x14ac:dyDescent="0.25">
      <c r="O21" s="79">
        <v>1.06</v>
      </c>
      <c r="P21" s="79">
        <f t="shared" si="2"/>
        <v>41.128</v>
      </c>
    </row>
    <row r="22" spans="1:16" x14ac:dyDescent="0.25">
      <c r="O22" s="79">
        <v>1.05</v>
      </c>
      <c r="P22" s="79">
        <f t="shared" si="2"/>
        <v>40.74</v>
      </c>
    </row>
    <row r="23" spans="1:16" x14ac:dyDescent="0.25">
      <c r="O23" s="79">
        <v>1.04</v>
      </c>
      <c r="P23" s="79">
        <f t="shared" si="2"/>
        <v>40.351999999999997</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39.963999999999999</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39.576000000000001</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39.187999999999995</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38.799999999999997</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38.411999999999999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38.023999999999994</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37.635999999999996</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37.247999999999998</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36.859999999999992</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36.471999999999994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36.083999999999996</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35.695999999999998</v>
      </c>
    </row>
    <row r="36" spans="1:17" x14ac:dyDescent="0.25">
      <c r="B36" s="162">
        <v>43287</v>
      </c>
      <c r="C36" s="10"/>
      <c r="D36" s="39"/>
      <c r="E36" s="39"/>
      <c r="F36" s="39">
        <v>1902.83</v>
      </c>
      <c r="G36" s="39"/>
      <c r="H36" s="177"/>
      <c r="I36" s="39"/>
      <c r="J36" s="39">
        <v>1902.83</v>
      </c>
      <c r="K36" s="39"/>
      <c r="L36" s="39"/>
      <c r="O36" s="79">
        <v>0.91</v>
      </c>
      <c r="P36" s="79">
        <f t="shared" si="2"/>
        <v>35.308</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34.92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40" priority="43">
      <formula>F54&gt;0</formula>
    </cfRule>
    <cfRule type="expression" dxfId="2439" priority="44">
      <formula>F54&lt;0</formula>
    </cfRule>
  </conditionalFormatting>
  <conditionalFormatting sqref="Q7">
    <cfRule type="expression" dxfId="2438" priority="41">
      <formula>Q7&gt;0</formula>
    </cfRule>
    <cfRule type="expression" dxfId="2437" priority="42">
      <formula>Q7&lt;0</formula>
    </cfRule>
  </conditionalFormatting>
  <conditionalFormatting sqref="Q8">
    <cfRule type="expression" dxfId="2436" priority="39">
      <formula>Q8&gt;0</formula>
    </cfRule>
    <cfRule type="expression" dxfId="2435" priority="40">
      <formula>Q8&lt;0</formula>
    </cfRule>
  </conditionalFormatting>
  <conditionalFormatting sqref="F33:F36 F38:F53">
    <cfRule type="expression" dxfId="2434" priority="37">
      <formula>F33&gt;0</formula>
    </cfRule>
    <cfRule type="expression" dxfId="2433" priority="38">
      <formula>F33&lt;0</formula>
    </cfRule>
  </conditionalFormatting>
  <conditionalFormatting sqref="H33:H36 H38:H53">
    <cfRule type="expression" dxfId="2432" priority="35">
      <formula>H33&gt;0</formula>
    </cfRule>
    <cfRule type="expression" dxfId="2431" priority="36">
      <formula>H33&lt;0</formula>
    </cfRule>
  </conditionalFormatting>
  <conditionalFormatting sqref="Q10">
    <cfRule type="expression" dxfId="2430" priority="33">
      <formula>Q10&gt;0</formula>
    </cfRule>
    <cfRule type="expression" dxfId="2429" priority="34">
      <formula>Q10&lt;0</formula>
    </cfRule>
  </conditionalFormatting>
  <conditionalFormatting sqref="J25:J37">
    <cfRule type="expression" dxfId="2428" priority="31">
      <formula>J25&gt;0</formula>
    </cfRule>
    <cfRule type="expression" dxfId="2427" priority="32">
      <formula>J25&lt;0</formula>
    </cfRule>
  </conditionalFormatting>
  <conditionalFormatting sqref="K25:K38">
    <cfRule type="expression" dxfId="2426" priority="29">
      <formula>K25&gt;0</formula>
    </cfRule>
    <cfRule type="expression" dxfId="2425" priority="30">
      <formula>K25&lt;0</formula>
    </cfRule>
  </conditionalFormatting>
  <conditionalFormatting sqref="L25">
    <cfRule type="expression" dxfId="2424" priority="27">
      <formula>L25&gt;0</formula>
    </cfRule>
    <cfRule type="expression" dxfId="2423" priority="28">
      <formula>L25&lt;0</formula>
    </cfRule>
  </conditionalFormatting>
  <conditionalFormatting sqref="F89:F110">
    <cfRule type="expression" dxfId="2422" priority="25">
      <formula>F89&gt;0</formula>
    </cfRule>
    <cfRule type="expression" dxfId="2421" priority="26">
      <formula>F89&lt;0</formula>
    </cfRule>
  </conditionalFormatting>
  <conditionalFormatting sqref="H89:H110">
    <cfRule type="expression" dxfId="2420" priority="23">
      <formula>H89&gt;0</formula>
    </cfRule>
    <cfRule type="expression" dxfId="2419" priority="24">
      <formula>H89&lt;0</formula>
    </cfRule>
  </conditionalFormatting>
  <conditionalFormatting sqref="J89:J102">
    <cfRule type="expression" dxfId="2418" priority="21">
      <formula>J89&gt;0</formula>
    </cfRule>
    <cfRule type="expression" dxfId="2417" priority="22">
      <formula>J89&lt;0</formula>
    </cfRule>
  </conditionalFormatting>
  <conditionalFormatting sqref="K89:K102">
    <cfRule type="expression" dxfId="2416" priority="19">
      <formula>K89&gt;0</formula>
    </cfRule>
    <cfRule type="expression" dxfId="2415" priority="20">
      <formula>K89&lt;0</formula>
    </cfRule>
  </conditionalFormatting>
  <conditionalFormatting sqref="L89:L102">
    <cfRule type="expression" dxfId="2414" priority="17">
      <formula>L89&gt;0</formula>
    </cfRule>
    <cfRule type="expression" dxfId="2413" priority="18">
      <formula>L89&lt;0</formula>
    </cfRule>
  </conditionalFormatting>
  <conditionalFormatting sqref="F29:F32">
    <cfRule type="expression" dxfId="2412" priority="15">
      <formula>F29&gt;0</formula>
    </cfRule>
    <cfRule type="expression" dxfId="2411" priority="16">
      <formula>F29&lt;0</formula>
    </cfRule>
  </conditionalFormatting>
  <conditionalFormatting sqref="H29:H32">
    <cfRule type="expression" dxfId="2410" priority="13">
      <formula>H29&gt;0</formula>
    </cfRule>
    <cfRule type="expression" dxfId="2409" priority="14">
      <formula>H29&lt;0</formula>
    </cfRule>
  </conditionalFormatting>
  <conditionalFormatting sqref="F25:F28">
    <cfRule type="expression" dxfId="2408" priority="11">
      <formula>F25&gt;0</formula>
    </cfRule>
    <cfRule type="expression" dxfId="2407" priority="12">
      <formula>F25&lt;0</formula>
    </cfRule>
  </conditionalFormatting>
  <conditionalFormatting sqref="H25:H28">
    <cfRule type="expression" dxfId="2406" priority="9">
      <formula>H25&gt;0</formula>
    </cfRule>
    <cfRule type="expression" dxfId="2405" priority="10">
      <formula>H25&lt;0</formula>
    </cfRule>
  </conditionalFormatting>
  <conditionalFormatting sqref="F37">
    <cfRule type="expression" dxfId="2404" priority="7">
      <formula>F37&gt;0</formula>
    </cfRule>
    <cfRule type="expression" dxfId="2403" priority="8">
      <formula>F37&lt;0</formula>
    </cfRule>
  </conditionalFormatting>
  <conditionalFormatting sqref="H37">
    <cfRule type="expression" dxfId="2402" priority="5">
      <formula>H37&gt;0</formula>
    </cfRule>
    <cfRule type="expression" dxfId="2401" priority="6">
      <formula>H37&lt;0</formula>
    </cfRule>
  </conditionalFormatting>
  <conditionalFormatting sqref="J49">
    <cfRule type="expression" dxfId="2400" priority="3">
      <formula>J49&gt;0</formula>
    </cfRule>
    <cfRule type="expression" dxfId="2399" priority="4">
      <formula>J49&lt;0</formula>
    </cfRule>
  </conditionalFormatting>
  <conditionalFormatting sqref="J38:J48">
    <cfRule type="expression" dxfId="2398" priority="1">
      <formula>J38&gt;0</formula>
    </cfRule>
    <cfRule type="expression" dxfId="2397" priority="2">
      <formula>J38&lt;0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63.14</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63.14</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3.2942667089008552E-2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9.7739938080495357</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69.454000000000008</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68.822600000000008</v>
      </c>
      <c r="Q44" s="2"/>
      <c r="T44" s="89" t="s">
        <v>98</v>
      </c>
      <c r="U44" s="84">
        <v>67.05</v>
      </c>
      <c r="V44" s="84"/>
    </row>
    <row r="45" spans="1:22" x14ac:dyDescent="0.25">
      <c r="A45" s="8"/>
      <c r="B45" s="162"/>
      <c r="C45" s="10"/>
      <c r="D45" s="39"/>
      <c r="E45" s="39"/>
      <c r="F45" s="39"/>
      <c r="G45" s="39"/>
      <c r="H45" s="178"/>
      <c r="I45" s="273"/>
      <c r="J45" s="10"/>
      <c r="K45" s="39"/>
      <c r="O45" s="79">
        <v>1.08</v>
      </c>
      <c r="P45" s="79">
        <f t="shared" si="9"/>
        <v>68.191200000000009</v>
      </c>
      <c r="Q45" s="2"/>
      <c r="T45" s="89" t="s">
        <v>99</v>
      </c>
      <c r="U45" s="84" t="s">
        <v>626</v>
      </c>
      <c r="V45" s="84"/>
    </row>
    <row r="46" spans="1:22" x14ac:dyDescent="0.25">
      <c r="A46" s="8"/>
      <c r="B46" s="162"/>
      <c r="C46" s="10"/>
      <c r="D46" s="39"/>
      <c r="E46" s="39"/>
      <c r="F46" s="39"/>
      <c r="G46" s="39"/>
      <c r="H46" s="178"/>
      <c r="I46" s="171"/>
      <c r="J46" s="171"/>
      <c r="K46" s="39"/>
      <c r="O46" s="79">
        <v>1.07</v>
      </c>
      <c r="P46" s="79">
        <f t="shared" si="9"/>
        <v>67.55980000000001</v>
      </c>
      <c r="Q46" s="2"/>
      <c r="T46" s="89" t="s">
        <v>100</v>
      </c>
      <c r="U46" s="84" t="s">
        <v>627</v>
      </c>
      <c r="V46" s="84"/>
    </row>
    <row r="47" spans="1:22" x14ac:dyDescent="0.25">
      <c r="A47" s="8"/>
      <c r="B47" s="162"/>
      <c r="C47" s="10"/>
      <c r="D47" s="39"/>
      <c r="E47" s="39"/>
      <c r="F47" s="39"/>
      <c r="G47" s="39"/>
      <c r="H47" s="178"/>
      <c r="I47" s="171"/>
      <c r="J47" s="171"/>
      <c r="K47" s="39"/>
      <c r="O47" s="79">
        <v>1.06</v>
      </c>
      <c r="P47" s="79">
        <f t="shared" si="9"/>
        <v>66.928400000000011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66.296999999999997</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65.665599999999998</v>
      </c>
      <c r="Q49" s="2"/>
      <c r="T49" s="89" t="s">
        <v>103</v>
      </c>
      <c r="U49" s="84" t="s">
        <v>538</v>
      </c>
      <c r="V49" s="84"/>
    </row>
    <row r="50" spans="1:22" x14ac:dyDescent="0.25">
      <c r="B50" s="10"/>
      <c r="C50" s="10"/>
      <c r="D50" s="39"/>
      <c r="E50" s="39"/>
      <c r="F50" s="39"/>
      <c r="G50" s="39"/>
      <c r="H50" s="178"/>
      <c r="I50" s="273"/>
      <c r="J50" s="10"/>
      <c r="K50" s="10"/>
      <c r="O50" s="79">
        <v>1.03</v>
      </c>
      <c r="P50" s="79">
        <f t="shared" si="9"/>
        <v>65.034199999999998</v>
      </c>
      <c r="Q50" s="2"/>
      <c r="T50" s="89"/>
      <c r="U50" s="84"/>
      <c r="V50" s="84"/>
    </row>
    <row r="51" spans="1:22" x14ac:dyDescent="0.25">
      <c r="B51" s="10"/>
      <c r="C51" s="10"/>
      <c r="D51" s="39"/>
      <c r="E51" s="39"/>
      <c r="F51" s="39"/>
      <c r="G51" s="39"/>
      <c r="H51" s="178"/>
      <c r="I51" s="273"/>
      <c r="J51" s="10"/>
      <c r="K51" s="10"/>
      <c r="O51" s="79">
        <v>1.02</v>
      </c>
      <c r="P51" s="79">
        <f t="shared" si="9"/>
        <v>64.402799999999999</v>
      </c>
      <c r="Q51" s="2"/>
      <c r="T51" s="89" t="s">
        <v>104</v>
      </c>
      <c r="U51" s="84" t="s">
        <v>628</v>
      </c>
      <c r="V51" s="84"/>
    </row>
    <row r="52" spans="1:22" x14ac:dyDescent="0.25">
      <c r="B52" s="10"/>
      <c r="C52" s="10"/>
      <c r="D52" s="39"/>
      <c r="E52" s="39"/>
      <c r="F52" s="39"/>
      <c r="G52" s="39"/>
      <c r="H52" s="178"/>
      <c r="I52" s="273"/>
      <c r="J52" s="10"/>
      <c r="K52" s="10"/>
      <c r="O52" s="79">
        <v>1.01</v>
      </c>
      <c r="P52" s="79">
        <f t="shared" si="9"/>
        <v>63.7714</v>
      </c>
      <c r="Q52" s="2"/>
      <c r="T52" s="89" t="s">
        <v>105</v>
      </c>
      <c r="U52" s="84" t="s">
        <v>404</v>
      </c>
      <c r="V52" s="84"/>
    </row>
    <row r="53" spans="1:22" x14ac:dyDescent="0.25">
      <c r="O53" s="79">
        <v>1</v>
      </c>
      <c r="P53" s="79">
        <f t="shared" si="9"/>
        <v>63.14</v>
      </c>
      <c r="Q53" s="2"/>
      <c r="T53" s="89" t="s">
        <v>106</v>
      </c>
      <c r="U53" s="86">
        <v>7113649</v>
      </c>
      <c r="V53" s="86"/>
    </row>
    <row r="54" spans="1:22" x14ac:dyDescent="0.25">
      <c r="L54" t="s">
        <v>65</v>
      </c>
      <c r="M54" s="39">
        <f>M95+K95-F95</f>
        <v>810.1299999999901</v>
      </c>
      <c r="O54" s="79">
        <v>0.99</v>
      </c>
      <c r="P54" s="79">
        <f t="shared" si="9"/>
        <v>62.508600000000001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61.877200000000002</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61.245799999999996</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60.614399999999996</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59.982999999999997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59.351599999999998</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58.720200000000006</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58.088800000000006</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57.4574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56.826000000000001</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396" priority="96">
      <formula>F24&gt;0</formula>
    </cfRule>
    <cfRule type="expression" dxfId="2395"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394" priority="79">
      <formula>F30&gt;0</formula>
    </cfRule>
    <cfRule type="expression" dxfId="2393" priority="80">
      <formula>F30&lt;0</formula>
    </cfRule>
  </conditionalFormatting>
  <conditionalFormatting sqref="H43 H30:H33">
    <cfRule type="expression" dxfId="2392" priority="77">
      <formula>H30&gt;0</formula>
    </cfRule>
    <cfRule type="expression" dxfId="2391" priority="78">
      <formula>H30&lt;0</formula>
    </cfRule>
  </conditionalFormatting>
  <conditionalFormatting sqref="F115:F116 H115:I116 H117 H118:I128 H129 H130:I162 H163 H164:I168 H169 H170:I173 H174 F120:F188 H175:I188 I189:I196 H197:I201 F197:F201 F203 H203:I203 I202 H205:I206 F205:F206">
    <cfRule type="expression" dxfId="2390" priority="59">
      <formula>F115&gt;0</formula>
    </cfRule>
    <cfRule type="expression" dxfId="2389" priority="60">
      <formula>F115&lt;0</formula>
    </cfRule>
  </conditionalFormatting>
  <conditionalFormatting sqref="F112:F114">
    <cfRule type="expression" dxfId="2388" priority="57">
      <formula>F112&gt;0</formula>
    </cfRule>
    <cfRule type="expression" dxfId="2387" priority="58">
      <formula>F112&lt;0</formula>
    </cfRule>
  </conditionalFormatting>
  <conditionalFormatting sqref="H112:I112">
    <cfRule type="expression" dxfId="2386" priority="55">
      <formula>H112&gt;0</formula>
    </cfRule>
    <cfRule type="expression" dxfId="2385" priority="56">
      <formula>H112&lt;0</formula>
    </cfRule>
  </conditionalFormatting>
  <conditionalFormatting sqref="H113:I113">
    <cfRule type="expression" dxfId="2384" priority="53">
      <formula>H113&gt;0</formula>
    </cfRule>
    <cfRule type="expression" dxfId="2383" priority="54">
      <formula>H113&lt;0</formula>
    </cfRule>
  </conditionalFormatting>
  <conditionalFormatting sqref="H114:I114">
    <cfRule type="expression" dxfId="2382" priority="51">
      <formula>H114&gt;0</formula>
    </cfRule>
    <cfRule type="expression" dxfId="2381" priority="52">
      <formula>H114&lt;0</formula>
    </cfRule>
  </conditionalFormatting>
  <conditionalFormatting sqref="F105:F111">
    <cfRule type="expression" dxfId="2380" priority="49">
      <formula>F105&gt;0</formula>
    </cfRule>
    <cfRule type="expression" dxfId="2379" priority="50">
      <formula>F105&lt;0</formula>
    </cfRule>
  </conditionalFormatting>
  <conditionalFormatting sqref="H105:I111">
    <cfRule type="expression" dxfId="2378" priority="47">
      <formula>H105&gt;0</formula>
    </cfRule>
    <cfRule type="expression" dxfId="2377" priority="48">
      <formula>H105&lt;0</formula>
    </cfRule>
  </conditionalFormatting>
  <conditionalFormatting sqref="I117 F117:F119">
    <cfRule type="expression" dxfId="2376" priority="45">
      <formula>F117&gt;0</formula>
    </cfRule>
    <cfRule type="expression" dxfId="2375" priority="46">
      <formula>F117&lt;0</formula>
    </cfRule>
  </conditionalFormatting>
  <conditionalFormatting sqref="F189:F196 H189:H196">
    <cfRule type="expression" dxfId="2374" priority="43">
      <formula>F189&gt;0</formula>
    </cfRule>
    <cfRule type="expression" dxfId="2373" priority="44">
      <formula>F189&lt;0</formula>
    </cfRule>
  </conditionalFormatting>
  <conditionalFormatting sqref="H202 F202">
    <cfRule type="expression" dxfId="2372" priority="41">
      <formula>F202&gt;0</formula>
    </cfRule>
    <cfRule type="expression" dxfId="2371" priority="42">
      <formula>F202&lt;0</formula>
    </cfRule>
  </conditionalFormatting>
  <conditionalFormatting sqref="I204">
    <cfRule type="expression" dxfId="2370" priority="39">
      <formula>I204&gt;0</formula>
    </cfRule>
    <cfRule type="expression" dxfId="2369" priority="40">
      <formula>I204&lt;0</formula>
    </cfRule>
  </conditionalFormatting>
  <conditionalFormatting sqref="H204 F204">
    <cfRule type="expression" dxfId="2368" priority="37">
      <formula>F204&gt;0</formula>
    </cfRule>
    <cfRule type="expression" dxfId="2367" priority="38">
      <formula>F204&lt;0</formula>
    </cfRule>
  </conditionalFormatting>
  <conditionalFormatting sqref="M54">
    <cfRule type="expression" dxfId="2366" priority="35">
      <formula>M54&gt;0</formula>
    </cfRule>
    <cfRule type="expression" dxfId="2365" priority="36">
      <formula>M54&lt;0</formula>
    </cfRule>
  </conditionalFormatting>
  <conditionalFormatting sqref="K39:K49">
    <cfRule type="expression" dxfId="2364" priority="33">
      <formula>K39&gt;0</formula>
    </cfRule>
    <cfRule type="expression" dxfId="2363" priority="34">
      <formula>K39&lt;0</formula>
    </cfRule>
  </conditionalFormatting>
  <conditionalFormatting sqref="Q10">
    <cfRule type="expression" dxfId="2362" priority="31">
      <formula>Q10&gt;0</formula>
    </cfRule>
    <cfRule type="expression" dxfId="2361" priority="32">
      <formula>Q10&lt;0</formula>
    </cfRule>
  </conditionalFormatting>
  <conditionalFormatting sqref="Z10">
    <cfRule type="expression" dxfId="2360" priority="29">
      <formula>Z10&gt;0</formula>
    </cfRule>
    <cfRule type="expression" dxfId="2359" priority="30">
      <formula>Z10&lt;0</formula>
    </cfRule>
  </conditionalFormatting>
  <conditionalFormatting sqref="AA10:AE10">
    <cfRule type="expression" dxfId="2358" priority="27">
      <formula>AA10&gt;0</formula>
    </cfRule>
    <cfRule type="expression" dxfId="2357" priority="28">
      <formula>AA10&lt;0</formula>
    </cfRule>
  </conditionalFormatting>
  <conditionalFormatting sqref="Z24">
    <cfRule type="expression" dxfId="2356" priority="25">
      <formula>Z24&gt;0</formula>
    </cfRule>
    <cfRule type="expression" dxfId="2355" priority="26">
      <formula>Z24&lt;0</formula>
    </cfRule>
  </conditionalFormatting>
  <conditionalFormatting sqref="AF10:AG10">
    <cfRule type="expression" dxfId="2354" priority="17">
      <formula>AF10&gt;0</formula>
    </cfRule>
    <cfRule type="expression" dxfId="2353" priority="18">
      <formula>AF10&lt;0</formula>
    </cfRule>
  </conditionalFormatting>
  <conditionalFormatting sqref="H222:I222 H225:I225 I208:I209 H211 H212:I212 H214:I214 H213 H215:H216 F211:F219 H217:I218 H219 H221 H223:H224 F221:F225">
    <cfRule type="expression" dxfId="2352" priority="15">
      <formula>F208&gt;0</formula>
    </cfRule>
    <cfRule type="expression" dxfId="2351" priority="16">
      <formula>F208&lt;0</formula>
    </cfRule>
  </conditionalFormatting>
  <conditionalFormatting sqref="F220 F207:F210">
    <cfRule type="expression" dxfId="2350" priority="13">
      <formula>F207&gt;0</formula>
    </cfRule>
    <cfRule type="expression" dxfId="2349" priority="14">
      <formula>F207&lt;0</formula>
    </cfRule>
  </conditionalFormatting>
  <conditionalFormatting sqref="H207:I207 H220 H208:H210">
    <cfRule type="expression" dxfId="2348" priority="11">
      <formula>H207&gt;0</formula>
    </cfRule>
    <cfRule type="expression" dxfId="2347" priority="12">
      <formula>H207&lt;0</formula>
    </cfRule>
  </conditionalFormatting>
  <conditionalFormatting sqref="K210:K225">
    <cfRule type="expression" dxfId="2346" priority="9">
      <formula>K210&gt;0</formula>
    </cfRule>
    <cfRule type="expression" dxfId="2345" priority="10">
      <formula>K210&lt;0</formula>
    </cfRule>
  </conditionalFormatting>
  <conditionalFormatting sqref="K31">
    <cfRule type="expression" dxfId="2344" priority="7">
      <formula>K31&gt;0</formula>
    </cfRule>
    <cfRule type="expression" dxfId="2343" priority="8">
      <formula>K31&lt;0</formula>
    </cfRule>
  </conditionalFormatting>
  <conditionalFormatting sqref="K32:K38">
    <cfRule type="expression" dxfId="2342" priority="5">
      <formula>K32&gt;0</formula>
    </cfRule>
    <cfRule type="expression" dxfId="2341" priority="6">
      <formula>K32&lt;0</formula>
    </cfRule>
  </conditionalFormatting>
  <conditionalFormatting sqref="Q7">
    <cfRule type="expression" dxfId="2340" priority="3">
      <formula>Q7&gt;0</formula>
    </cfRule>
    <cfRule type="expression" dxfId="2339" priority="4">
      <formula>Q7&lt;0</formula>
    </cfRule>
  </conditionalFormatting>
  <conditionalFormatting sqref="Q8">
    <cfRule type="expression" dxfId="2338" priority="1">
      <formula>Q8&gt;0</formula>
    </cfRule>
    <cfRule type="expression" dxfId="2337"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114.37</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114.37</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1.9935297717933023E-2</v>
      </c>
      <c r="R11">
        <f>0.57</f>
        <v>0.56999999999999995</v>
      </c>
      <c r="W11" s="132"/>
    </row>
    <row r="12" spans="1:23" x14ac:dyDescent="0.25">
      <c r="H12" s="68"/>
      <c r="O12" s="11" t="s">
        <v>921</v>
      </c>
      <c r="Q12" s="1" t="s">
        <v>1370</v>
      </c>
      <c r="W12" s="132"/>
    </row>
    <row r="13" spans="1:23" x14ac:dyDescent="0.25">
      <c r="H13" s="68"/>
      <c r="O13" s="11" t="s">
        <v>947</v>
      </c>
      <c r="Q13" s="2">
        <f>Q4/4.76</f>
        <v>24.02731092436975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125.80700000000002</v>
      </c>
      <c r="W19" s="132"/>
    </row>
    <row r="20" spans="1:23" x14ac:dyDescent="0.25">
      <c r="O20" s="79">
        <v>1.0900000000000001</v>
      </c>
      <c r="P20" s="79">
        <f t="shared" ref="P20:P39" si="2">O20*$Q$4</f>
        <v>124.66330000000002</v>
      </c>
      <c r="T20" s="1">
        <v>43304</v>
      </c>
      <c r="U20" s="400" t="s">
        <v>1187</v>
      </c>
      <c r="W20" s="132"/>
    </row>
    <row r="21" spans="1:23" x14ac:dyDescent="0.25">
      <c r="O21" s="79">
        <v>1.08</v>
      </c>
      <c r="P21" s="79">
        <f t="shared" si="2"/>
        <v>123.51960000000001</v>
      </c>
      <c r="W21" s="132"/>
    </row>
    <row r="22" spans="1:23" x14ac:dyDescent="0.25">
      <c r="O22" s="79">
        <v>1.07</v>
      </c>
      <c r="P22" s="79">
        <f t="shared" si="2"/>
        <v>122.37590000000002</v>
      </c>
      <c r="T22" s="154">
        <v>43306</v>
      </c>
      <c r="U22" t="s">
        <v>1188</v>
      </c>
      <c r="W22" s="132"/>
    </row>
    <row r="23" spans="1:23" x14ac:dyDescent="0.25">
      <c r="O23" s="79">
        <v>1.06</v>
      </c>
      <c r="P23" s="79">
        <f t="shared" si="2"/>
        <v>121.23220000000001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120.08850000000001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118.94480000000001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117.80110000000001</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116.65740000000001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115.5137</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114.37</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113.22630000000001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112.0826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110.9389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109.79519999999999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108.6515</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107.5078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106.36410000000001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105.22040000000001</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104.0767</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102.93300000000001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336" priority="41">
      <formula>F60&gt;0</formula>
    </cfRule>
    <cfRule type="expression" dxfId="2335" priority="42">
      <formula>F60&lt;0</formula>
    </cfRule>
  </conditionalFormatting>
  <conditionalFormatting sqref="Q7">
    <cfRule type="expression" dxfId="2334" priority="39">
      <formula>Q7&gt;0</formula>
    </cfRule>
    <cfRule type="expression" dxfId="2333" priority="40">
      <formula>Q7&lt;0</formula>
    </cfRule>
  </conditionalFormatting>
  <conditionalFormatting sqref="Q8">
    <cfRule type="expression" dxfId="2332" priority="37">
      <formula>Q8&gt;0</formula>
    </cfRule>
    <cfRule type="expression" dxfId="2331" priority="38">
      <formula>Q8&lt;0</formula>
    </cfRule>
  </conditionalFormatting>
  <conditionalFormatting sqref="F25:F29 F34:F59">
    <cfRule type="expression" dxfId="2330" priority="35">
      <formula>F25&gt;0</formula>
    </cfRule>
    <cfRule type="expression" dxfId="2329" priority="36">
      <formula>F25&lt;0</formula>
    </cfRule>
  </conditionalFormatting>
  <conditionalFormatting sqref="H25:H29 H34:H59">
    <cfRule type="expression" dxfId="2328" priority="33">
      <formula>H25&gt;0</formula>
    </cfRule>
    <cfRule type="expression" dxfId="2327" priority="34">
      <formula>H25&lt;0</formula>
    </cfRule>
  </conditionalFormatting>
  <conditionalFormatting sqref="F89:F110">
    <cfRule type="expression" dxfId="2326" priority="31">
      <formula>F89&gt;0</formula>
    </cfRule>
    <cfRule type="expression" dxfId="2325" priority="32">
      <formula>F89&lt;0</formula>
    </cfRule>
  </conditionalFormatting>
  <conditionalFormatting sqref="H89:H110">
    <cfRule type="expression" dxfId="2324" priority="29">
      <formula>H89&gt;0</formula>
    </cfRule>
    <cfRule type="expression" dxfId="2323" priority="30">
      <formula>H89&lt;0</formula>
    </cfRule>
  </conditionalFormatting>
  <conditionalFormatting sqref="Q10">
    <cfRule type="expression" dxfId="2322" priority="27">
      <formula>Q10&gt;0</formula>
    </cfRule>
    <cfRule type="expression" dxfId="2321" priority="28">
      <formula>Q10&lt;0</formula>
    </cfRule>
  </conditionalFormatting>
  <conditionalFormatting sqref="J25:J32 J34:J38">
    <cfRule type="expression" dxfId="2320" priority="25">
      <formula>J25&gt;0</formula>
    </cfRule>
    <cfRule type="expression" dxfId="2319" priority="26">
      <formula>J25&lt;0</formula>
    </cfRule>
  </conditionalFormatting>
  <conditionalFormatting sqref="K25:K30">
    <cfRule type="expression" dxfId="2318" priority="23">
      <formula>K25&gt;0</formula>
    </cfRule>
    <cfRule type="expression" dxfId="2317" priority="24">
      <formula>K25&lt;0</formula>
    </cfRule>
  </conditionalFormatting>
  <conditionalFormatting sqref="L25:L38">
    <cfRule type="expression" dxfId="2316" priority="21">
      <formula>L25&gt;0</formula>
    </cfRule>
    <cfRule type="expression" dxfId="2315" priority="22">
      <formula>L25&lt;0</formula>
    </cfRule>
  </conditionalFormatting>
  <conditionalFormatting sqref="F30:F33">
    <cfRule type="expression" dxfId="2314" priority="19">
      <formula>F30&gt;0</formula>
    </cfRule>
    <cfRule type="expression" dxfId="2313" priority="20">
      <formula>F30&lt;0</formula>
    </cfRule>
  </conditionalFormatting>
  <conditionalFormatting sqref="H30:H33">
    <cfRule type="expression" dxfId="2312" priority="17">
      <formula>H30&gt;0</formula>
    </cfRule>
    <cfRule type="expression" dxfId="2311" priority="18">
      <formula>H30&lt;0</formula>
    </cfRule>
  </conditionalFormatting>
  <conditionalFormatting sqref="L39:L44">
    <cfRule type="expression" dxfId="2310" priority="9">
      <formula>L39&gt;0</formula>
    </cfRule>
    <cfRule type="expression" dxfId="2309" priority="10">
      <formula>L39&lt;0</formula>
    </cfRule>
  </conditionalFormatting>
  <conditionalFormatting sqref="L45:L46">
    <cfRule type="expression" dxfId="2308" priority="7">
      <formula>L45&gt;0</formula>
    </cfRule>
    <cfRule type="expression" dxfId="2307" priority="8">
      <formula>L45&lt;0</formula>
    </cfRule>
  </conditionalFormatting>
  <conditionalFormatting sqref="L47">
    <cfRule type="expression" dxfId="2306" priority="5">
      <formula>L47&gt;0</formula>
    </cfRule>
    <cfRule type="expression" dxfId="2305" priority="6">
      <formula>L47&lt;0</formula>
    </cfRule>
  </conditionalFormatting>
  <conditionalFormatting sqref="L51">
    <cfRule type="expression" dxfId="2304" priority="3">
      <formula>L51&gt;0</formula>
    </cfRule>
    <cfRule type="expression" dxfId="2303" priority="4">
      <formula>L51&lt;0</formula>
    </cfRule>
  </conditionalFormatting>
  <conditionalFormatting sqref="L54">
    <cfRule type="expression" dxfId="2302" priority="1">
      <formula>L54&gt;0</formula>
    </cfRule>
    <cfRule type="expression" dxfId="230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4"/>
  <sheetViews>
    <sheetView zoomScaleNormal="100"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4" si="0">C2*D2+E2</f>
        <v>2617.5</v>
      </c>
      <c r="G2" s="363">
        <v>43210</v>
      </c>
      <c r="H2" s="7">
        <v>150</v>
      </c>
      <c r="I2" s="43">
        <v>14.8</v>
      </c>
      <c r="J2" s="43">
        <v>0.05</v>
      </c>
      <c r="K2" s="43">
        <f t="shared" ref="K2:K11" si="1">H2*I2-J2</f>
        <v>2219.9499999999998</v>
      </c>
      <c r="L2" s="70">
        <v>43216</v>
      </c>
      <c r="M2" s="43">
        <v>24</v>
      </c>
      <c r="O2" s="11" t="s">
        <v>57</v>
      </c>
      <c r="Q2">
        <f>C18-H18</f>
        <v>500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618</v>
      </c>
      <c r="AJ2">
        <f>$Q$2*$Q$4</f>
        <v>4405</v>
      </c>
      <c r="AK2">
        <f ca="1">AJ2*EXP(-$X$2 * AI2/365.25)</f>
        <v>4405</v>
      </c>
      <c r="AM2" s="2">
        <f>Q10</f>
        <v>0</v>
      </c>
      <c r="AO2">
        <f ca="1" xml:space="preserve"> (SUM(AB:AB) - SUM(AE:AE) - SUM(AH:AH) - SUM(AK:AK))/SUM(AB:AB)</f>
        <v>2.3932329825496253E-2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10.067620000000003</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8.81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4405</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5033.8100000000013</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-628.81000000000131</v>
      </c>
      <c r="R7" s="29">
        <v>43731</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-628.81000000000131</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-0.1249173091554908</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M70</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1.8161180476730987E-2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9.2736842105263175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99">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99">
        <v>43700</v>
      </c>
      <c r="C15" s="4">
        <v>100</v>
      </c>
      <c r="D15" s="3">
        <v>7.8</v>
      </c>
      <c r="E15" s="3">
        <v>0</v>
      </c>
      <c r="F15" s="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SUM(C2:C17)</f>
        <v>2350</v>
      </c>
      <c r="D18" s="18"/>
      <c r="E18" s="18"/>
      <c r="F18" s="18">
        <f>SUM(F2:F17)</f>
        <v>26274.5</v>
      </c>
      <c r="G18" s="14"/>
      <c r="H18" s="69">
        <f>SUM(H2:H17)</f>
        <v>1850</v>
      </c>
      <c r="I18" s="18"/>
      <c r="J18" s="18"/>
      <c r="K18" s="18">
        <f>SUM(K2:K17)</f>
        <v>21124.69</v>
      </c>
      <c r="L18" s="14"/>
      <c r="M18" s="18">
        <f>SUM(M2:M17)</f>
        <v>116</v>
      </c>
      <c r="T18" s="1">
        <v>43305</v>
      </c>
      <c r="U18" t="s">
        <v>1235</v>
      </c>
      <c r="W18" s="132"/>
      <c r="AA18" s="2"/>
    </row>
    <row r="19" spans="1:34" ht="15.75" thickBot="1" x14ac:dyDescent="0.3">
      <c r="A19" s="275" t="s">
        <v>191</v>
      </c>
      <c r="B19" s="276"/>
      <c r="C19" s="277">
        <f>SumByColor($A$19,C2:C17)</f>
        <v>1850</v>
      </c>
      <c r="D19" s="277"/>
      <c r="E19" s="277"/>
      <c r="F19" s="278">
        <f>SumByColor($A$19,F2:F17)</f>
        <v>20134</v>
      </c>
      <c r="G19" s="277"/>
      <c r="H19" s="277">
        <f>SumByColor($A$19,H2:H17)</f>
        <v>1850</v>
      </c>
      <c r="I19" s="277"/>
      <c r="J19" s="277"/>
      <c r="K19" s="278">
        <f>SumByColor($A$19,K2:K17)</f>
        <v>21125</v>
      </c>
      <c r="L19" s="277"/>
      <c r="M19" s="278">
        <f>SumByColor($A$19,M2:M17)</f>
        <v>116</v>
      </c>
      <c r="W19" s="132"/>
      <c r="AA19" s="2"/>
    </row>
    <row r="20" spans="1:34" ht="20.25" thickBot="1" x14ac:dyDescent="0.35">
      <c r="O20" s="891" t="s">
        <v>78</v>
      </c>
      <c r="P20" s="891"/>
      <c r="T20" s="1">
        <v>43472</v>
      </c>
      <c r="U20" t="s">
        <v>1347</v>
      </c>
      <c r="W20" s="132"/>
    </row>
    <row r="21" spans="1:34" ht="15.75" thickTop="1" x14ac:dyDescent="0.25">
      <c r="O21" s="79">
        <v>1.1000000000000001</v>
      </c>
      <c r="P21" s="79">
        <f>O21*$Q$4</f>
        <v>9.6910000000000007</v>
      </c>
      <c r="W21" s="132"/>
    </row>
    <row r="22" spans="1:34" x14ac:dyDescent="0.25">
      <c r="O22" s="79">
        <v>1.0900000000000001</v>
      </c>
      <c r="P22" s="79">
        <f t="shared" ref="P22:P41" si="12">O22*$Q$4</f>
        <v>9.6029000000000018</v>
      </c>
      <c r="W22" s="132"/>
    </row>
    <row r="23" spans="1:34" x14ac:dyDescent="0.25">
      <c r="O23" s="79">
        <v>1.08</v>
      </c>
      <c r="P23" s="79">
        <f t="shared" si="12"/>
        <v>9.514800000000001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2"/>
        <v>9.4267000000000003</v>
      </c>
      <c r="W24" s="132"/>
    </row>
    <row r="25" spans="1:34" x14ac:dyDescent="0.25">
      <c r="B25" s="162">
        <v>43095</v>
      </c>
      <c r="C25" s="10">
        <v>200</v>
      </c>
      <c r="D25" s="39">
        <v>17.45</v>
      </c>
      <c r="E25" s="39">
        <v>17.43</v>
      </c>
      <c r="F25" s="39">
        <f t="shared" ref="F25:F32" si="13">C25*(E25-D25)</f>
        <v>-3.9999999999999147</v>
      </c>
      <c r="G25" s="39">
        <f t="shared" ref="G25:G32" si="14">D25*C25</f>
        <v>3490</v>
      </c>
      <c r="H25" s="177">
        <f t="shared" ref="H25:H32" si="15">(E25-D25)/D25</f>
        <v>-1.1461318051575688E-3</v>
      </c>
      <c r="I25" s="39">
        <v>17</v>
      </c>
      <c r="J25" s="39">
        <v>-3.9999999999999147</v>
      </c>
      <c r="K25" s="39"/>
      <c r="L25" s="39"/>
      <c r="O25" s="79">
        <v>1.06</v>
      </c>
      <c r="P25" s="79">
        <f t="shared" si="12"/>
        <v>9.3386000000000013</v>
      </c>
      <c r="W25" s="132"/>
    </row>
    <row r="26" spans="1:34" x14ac:dyDescent="0.25">
      <c r="B26" s="162">
        <v>43103</v>
      </c>
      <c r="C26" s="10">
        <v>200</v>
      </c>
      <c r="D26" s="39">
        <v>17.45</v>
      </c>
      <c r="E26" s="39">
        <v>18.149999999999999</v>
      </c>
      <c r="F26" s="39">
        <f t="shared" si="13"/>
        <v>139.99999999999986</v>
      </c>
      <c r="G26" s="39">
        <f t="shared" si="14"/>
        <v>3490</v>
      </c>
      <c r="H26" s="177">
        <f t="shared" si="15"/>
        <v>4.0114613180515721E-2</v>
      </c>
      <c r="I26" s="39"/>
      <c r="J26" s="39">
        <v>139.99999999999986</v>
      </c>
      <c r="K26" s="39"/>
      <c r="L26" s="39"/>
      <c r="O26" s="79">
        <v>1.05</v>
      </c>
      <c r="P26" s="79">
        <f t="shared" si="12"/>
        <v>9.2505000000000006</v>
      </c>
      <c r="W26" s="132"/>
    </row>
    <row r="27" spans="1:34" x14ac:dyDescent="0.25">
      <c r="B27" s="162">
        <v>43105</v>
      </c>
      <c r="C27" s="10">
        <v>200</v>
      </c>
      <c r="D27" s="39">
        <v>17.45</v>
      </c>
      <c r="E27" s="39">
        <v>18.54</v>
      </c>
      <c r="F27" s="39">
        <f t="shared" si="13"/>
        <v>217.99999999999997</v>
      </c>
      <c r="G27" s="39">
        <f t="shared" si="14"/>
        <v>3490</v>
      </c>
      <c r="H27" s="177">
        <f t="shared" si="15"/>
        <v>6.246418338108882E-2</v>
      </c>
      <c r="I27" s="39"/>
      <c r="J27" s="39">
        <v>217.99999999999997</v>
      </c>
      <c r="K27" s="39"/>
      <c r="L27" s="153"/>
      <c r="O27" s="79">
        <v>1.04</v>
      </c>
      <c r="P27" s="79">
        <f t="shared" si="12"/>
        <v>9.1624000000000017</v>
      </c>
      <c r="W27" s="132"/>
    </row>
    <row r="28" spans="1:34" x14ac:dyDescent="0.25">
      <c r="B28" s="162">
        <v>43117</v>
      </c>
      <c r="C28" s="10">
        <v>200</v>
      </c>
      <c r="D28" s="39">
        <v>17.45</v>
      </c>
      <c r="E28" s="39">
        <v>17.350000000000001</v>
      </c>
      <c r="F28" s="39">
        <f t="shared" si="13"/>
        <v>-19.999999999999574</v>
      </c>
      <c r="G28" s="39">
        <f t="shared" si="14"/>
        <v>3490</v>
      </c>
      <c r="H28" s="177">
        <f t="shared" si="15"/>
        <v>-5.730659025787844E-3</v>
      </c>
      <c r="I28" s="39"/>
      <c r="J28" s="39">
        <v>-19.999999999999574</v>
      </c>
      <c r="K28" s="39"/>
      <c r="L28" s="153"/>
      <c r="O28" s="79">
        <v>1.03</v>
      </c>
      <c r="P28" s="79">
        <f t="shared" si="12"/>
        <v>9.0743000000000009</v>
      </c>
      <c r="W28" s="132"/>
    </row>
    <row r="29" spans="1:34" x14ac:dyDescent="0.25">
      <c r="B29" s="162">
        <v>43124</v>
      </c>
      <c r="C29" s="10">
        <v>200</v>
      </c>
      <c r="D29" s="39">
        <v>17.45</v>
      </c>
      <c r="E29" s="39">
        <v>16.440000000000001</v>
      </c>
      <c r="F29" s="39">
        <f t="shared" si="13"/>
        <v>-201.9999999999996</v>
      </c>
      <c r="G29" s="39">
        <f t="shared" si="14"/>
        <v>3490</v>
      </c>
      <c r="H29" s="177">
        <f t="shared" si="15"/>
        <v>-5.7879656160458343E-2</v>
      </c>
      <c r="I29" s="39"/>
      <c r="J29" s="39">
        <v>-201.9999999999996</v>
      </c>
      <c r="K29" s="39"/>
      <c r="L29" s="153"/>
      <c r="O29" s="79">
        <v>1.02</v>
      </c>
      <c r="P29" s="79">
        <f t="shared" si="12"/>
        <v>8.9862000000000002</v>
      </c>
      <c r="W29" s="132"/>
    </row>
    <row r="30" spans="1:34" x14ac:dyDescent="0.25">
      <c r="B30" s="162">
        <v>43178</v>
      </c>
      <c r="C30" s="7">
        <v>400</v>
      </c>
      <c r="D30" s="43">
        <v>15.74</v>
      </c>
      <c r="E30" s="39">
        <v>14.07</v>
      </c>
      <c r="F30" s="39">
        <f t="shared" si="13"/>
        <v>-668</v>
      </c>
      <c r="G30" s="39">
        <f t="shared" si="14"/>
        <v>6296</v>
      </c>
      <c r="H30" s="177">
        <f t="shared" si="15"/>
        <v>-0.10609911054637865</v>
      </c>
      <c r="I30" s="39"/>
      <c r="J30" s="39">
        <v>-668</v>
      </c>
      <c r="K30" s="39"/>
      <c r="L30" s="153"/>
      <c r="O30" s="79">
        <v>1.01</v>
      </c>
      <c r="P30" s="79">
        <f t="shared" si="12"/>
        <v>8.8981000000000012</v>
      </c>
      <c r="W30" s="132"/>
    </row>
    <row r="31" spans="1:34" x14ac:dyDescent="0.25">
      <c r="B31" s="162">
        <v>43184</v>
      </c>
      <c r="C31" s="10">
        <v>400</v>
      </c>
      <c r="D31" s="39">
        <v>15.74</v>
      </c>
      <c r="E31" s="39">
        <v>13.07</v>
      </c>
      <c r="F31" s="39">
        <f t="shared" si="13"/>
        <v>-1068</v>
      </c>
      <c r="G31" s="39">
        <f t="shared" si="14"/>
        <v>6296</v>
      </c>
      <c r="H31" s="177">
        <f t="shared" si="15"/>
        <v>-0.16963151207115629</v>
      </c>
      <c r="I31" s="39"/>
      <c r="J31" s="39">
        <v>-1068</v>
      </c>
      <c r="K31" s="39"/>
      <c r="L31" s="153"/>
      <c r="O31" s="79">
        <v>1</v>
      </c>
      <c r="P31" s="79">
        <f t="shared" si="12"/>
        <v>8.81</v>
      </c>
      <c r="W31" s="132"/>
    </row>
    <row r="32" spans="1:34" x14ac:dyDescent="0.25">
      <c r="A32">
        <v>200</v>
      </c>
      <c r="B32" s="162">
        <v>43185</v>
      </c>
      <c r="C32" s="10">
        <v>400</v>
      </c>
      <c r="D32" s="39">
        <v>15.74</v>
      </c>
      <c r="E32" s="39">
        <v>12.89</v>
      </c>
      <c r="F32" s="39">
        <f t="shared" si="13"/>
        <v>-1139.9999999999998</v>
      </c>
      <c r="G32" s="39">
        <f t="shared" si="14"/>
        <v>6296</v>
      </c>
      <c r="H32" s="177">
        <f t="shared" si="15"/>
        <v>-0.18106734434561625</v>
      </c>
      <c r="I32" s="39"/>
      <c r="J32" s="39">
        <v>-1139.9999999999998</v>
      </c>
      <c r="K32" s="39"/>
      <c r="L32" s="153"/>
      <c r="O32" s="79">
        <v>0.99</v>
      </c>
      <c r="P32" s="79">
        <f t="shared" si="12"/>
        <v>8.7218999999999998</v>
      </c>
      <c r="W32" s="132"/>
    </row>
    <row r="33" spans="1:23" x14ac:dyDescent="0.25">
      <c r="A33" s="29"/>
      <c r="B33" s="162">
        <v>43186</v>
      </c>
      <c r="C33" s="10">
        <v>400</v>
      </c>
      <c r="D33" s="39">
        <v>15.74</v>
      </c>
      <c r="E33" s="39">
        <v>13.44</v>
      </c>
      <c r="F33" s="39">
        <f t="shared" ref="F33:F47" si="16">C33*(E33-D33)</f>
        <v>-920.00000000000023</v>
      </c>
      <c r="G33" s="39">
        <f t="shared" ref="G33:G47" si="17">D33*C33</f>
        <v>6296</v>
      </c>
      <c r="H33" s="177">
        <f t="shared" ref="H33:H47" si="18">(E33-D33)/D33</f>
        <v>-0.1461245235069886</v>
      </c>
      <c r="I33" s="39"/>
      <c r="J33" s="39">
        <v>-920.00000000000023</v>
      </c>
      <c r="K33" s="39"/>
      <c r="L33" s="153"/>
      <c r="O33" s="79">
        <v>0.98</v>
      </c>
      <c r="P33" s="79">
        <f t="shared" si="12"/>
        <v>8.6338000000000008</v>
      </c>
      <c r="W33" s="132"/>
    </row>
    <row r="34" spans="1:23" x14ac:dyDescent="0.25">
      <c r="A34">
        <v>250</v>
      </c>
      <c r="B34" s="162">
        <v>43210</v>
      </c>
      <c r="C34" s="10">
        <v>250</v>
      </c>
      <c r="D34" s="39">
        <v>16.304200000000002</v>
      </c>
      <c r="E34" s="39">
        <v>14.8</v>
      </c>
      <c r="F34" s="39">
        <f t="shared" si="16"/>
        <v>-376.05000000000024</v>
      </c>
      <c r="G34" s="39">
        <f t="shared" si="17"/>
        <v>4076.05</v>
      </c>
      <c r="H34" s="177">
        <f t="shared" si="18"/>
        <v>-9.2258436476490763E-2</v>
      </c>
      <c r="I34" s="39"/>
      <c r="J34" s="39">
        <v>-376.05000000000024</v>
      </c>
      <c r="K34" s="39"/>
      <c r="L34" s="153"/>
      <c r="O34" s="79">
        <v>0.97</v>
      </c>
      <c r="P34" s="79">
        <f t="shared" si="12"/>
        <v>8.5457000000000001</v>
      </c>
      <c r="W34" s="132"/>
    </row>
    <row r="35" spans="1:23" x14ac:dyDescent="0.25">
      <c r="A35">
        <v>150</v>
      </c>
      <c r="B35" s="162">
        <v>43236</v>
      </c>
      <c r="C35" s="10">
        <v>150</v>
      </c>
      <c r="D35" s="39">
        <v>16.953900000000001</v>
      </c>
      <c r="E35" s="39">
        <v>15.03</v>
      </c>
      <c r="F35" s="39">
        <f t="shared" si="16"/>
        <v>-288.58500000000021</v>
      </c>
      <c r="G35" s="39">
        <f t="shared" si="17"/>
        <v>2543.085</v>
      </c>
      <c r="H35" s="177">
        <f t="shared" si="18"/>
        <v>-0.11347831472404588</v>
      </c>
      <c r="I35" s="39"/>
      <c r="J35" s="39">
        <v>-288.58500000000021</v>
      </c>
      <c r="K35" s="39"/>
      <c r="L35" s="647">
        <v>15.82</v>
      </c>
      <c r="O35" s="79">
        <v>0.96</v>
      </c>
      <c r="P35" s="79">
        <f t="shared" si="12"/>
        <v>8.4575999999999993</v>
      </c>
      <c r="W35" s="132"/>
    </row>
    <row r="36" spans="1:23" x14ac:dyDescent="0.25">
      <c r="A36">
        <v>150</v>
      </c>
      <c r="B36" s="162">
        <v>43243</v>
      </c>
      <c r="C36" s="10">
        <v>300</v>
      </c>
      <c r="D36" s="39">
        <v>15.571899999999999</v>
      </c>
      <c r="E36" s="39">
        <v>14.18</v>
      </c>
      <c r="F36" s="39">
        <f t="shared" si="16"/>
        <v>-417.56999999999994</v>
      </c>
      <c r="G36" s="39">
        <f t="shared" si="17"/>
        <v>4671.57</v>
      </c>
      <c r="H36" s="177">
        <f t="shared" si="18"/>
        <v>-8.9385367232001217E-2</v>
      </c>
      <c r="I36" s="39"/>
      <c r="J36" s="39">
        <v>-417.56999999999994</v>
      </c>
      <c r="K36" s="39"/>
      <c r="L36" s="39"/>
      <c r="O36" s="79">
        <v>0.95</v>
      </c>
      <c r="P36" s="79">
        <f t="shared" si="12"/>
        <v>8.3695000000000004</v>
      </c>
      <c r="W36" s="132"/>
    </row>
    <row r="37" spans="1:23" x14ac:dyDescent="0.25">
      <c r="A37">
        <v>150</v>
      </c>
      <c r="B37" s="162">
        <v>43266</v>
      </c>
      <c r="C37" s="7">
        <v>400</v>
      </c>
      <c r="D37" s="43">
        <v>15.013999999999999</v>
      </c>
      <c r="E37" s="39">
        <v>13.3</v>
      </c>
      <c r="F37" s="39">
        <f t="shared" si="16"/>
        <v>-685.59999999999945</v>
      </c>
      <c r="G37" s="39">
        <f t="shared" si="17"/>
        <v>6005.5999999999995</v>
      </c>
      <c r="H37" s="177">
        <f t="shared" si="18"/>
        <v>-0.11416011722392425</v>
      </c>
      <c r="I37" s="39"/>
      <c r="J37" s="39">
        <v>-685.59999999999945</v>
      </c>
      <c r="K37" s="39"/>
      <c r="L37" s="39"/>
      <c r="O37" s="79">
        <v>0.94</v>
      </c>
      <c r="P37" s="79">
        <f t="shared" si="12"/>
        <v>8.2813999999999997</v>
      </c>
      <c r="W37" s="132"/>
    </row>
    <row r="38" spans="1:23" x14ac:dyDescent="0.25">
      <c r="A38">
        <v>200</v>
      </c>
      <c r="B38" s="162">
        <v>43287</v>
      </c>
      <c r="C38" s="10">
        <v>300</v>
      </c>
      <c r="D38" s="39">
        <v>15.418699999999999</v>
      </c>
      <c r="E38" s="39">
        <v>13.8</v>
      </c>
      <c r="F38" s="39">
        <f t="shared" si="16"/>
        <v>-485.60999999999962</v>
      </c>
      <c r="G38" s="39">
        <f t="shared" si="17"/>
        <v>4625.6099999999997</v>
      </c>
      <c r="H38" s="177">
        <f t="shared" si="18"/>
        <v>-0.1049829103620927</v>
      </c>
      <c r="I38" s="39"/>
      <c r="J38" s="39">
        <v>-485.60999999999962</v>
      </c>
      <c r="K38" s="39"/>
      <c r="L38" s="39"/>
      <c r="O38" s="79">
        <v>0.93</v>
      </c>
      <c r="P38" s="79">
        <f t="shared" si="12"/>
        <v>8.1933000000000007</v>
      </c>
      <c r="W38" s="132"/>
    </row>
    <row r="39" spans="1:23" x14ac:dyDescent="0.25">
      <c r="A39">
        <v>300</v>
      </c>
      <c r="B39" s="162">
        <v>43301</v>
      </c>
      <c r="C39" s="7">
        <v>400</v>
      </c>
      <c r="D39" s="43">
        <v>14.834</v>
      </c>
      <c r="E39" s="39">
        <v>13.08</v>
      </c>
      <c r="F39" s="39">
        <f t="shared" si="16"/>
        <v>-701.5999999999998</v>
      </c>
      <c r="G39" s="39">
        <f t="shared" si="17"/>
        <v>5933.5999999999995</v>
      </c>
      <c r="H39" s="177">
        <f t="shared" si="18"/>
        <v>-0.11824187676958337</v>
      </c>
      <c r="I39" s="39"/>
      <c r="J39" s="39">
        <v>-701.5999999999998</v>
      </c>
      <c r="K39" s="39"/>
      <c r="L39" s="39">
        <v>13.79</v>
      </c>
      <c r="O39" s="79">
        <v>0.92</v>
      </c>
      <c r="P39" s="79">
        <f t="shared" si="12"/>
        <v>8.1052</v>
      </c>
      <c r="W39" s="132"/>
    </row>
    <row r="40" spans="1:23" x14ac:dyDescent="0.25">
      <c r="A40">
        <v>300</v>
      </c>
      <c r="B40" s="162">
        <v>43305</v>
      </c>
      <c r="C40" s="7">
        <v>400</v>
      </c>
      <c r="D40" s="43">
        <v>14.744</v>
      </c>
      <c r="E40" s="39">
        <v>13.12</v>
      </c>
      <c r="F40" s="39">
        <f t="shared" si="16"/>
        <v>-649.60000000000025</v>
      </c>
      <c r="G40" s="39">
        <f t="shared" si="17"/>
        <v>5897.6</v>
      </c>
      <c r="H40" s="177">
        <f t="shared" si="18"/>
        <v>-0.11014650027129684</v>
      </c>
      <c r="I40" s="39">
        <v>14</v>
      </c>
      <c r="J40" s="39">
        <v>-649.60000000000025</v>
      </c>
      <c r="K40" s="39" t="s">
        <v>184</v>
      </c>
      <c r="L40" s="39">
        <v>13.81</v>
      </c>
      <c r="O40" s="79">
        <v>0.91</v>
      </c>
      <c r="P40" s="79">
        <f t="shared" si="12"/>
        <v>8.017100000000001</v>
      </c>
      <c r="W40" s="132"/>
    </row>
    <row r="41" spans="1:23" x14ac:dyDescent="0.25">
      <c r="A41">
        <v>200</v>
      </c>
      <c r="B41" s="162">
        <v>43312</v>
      </c>
      <c r="C41" s="10">
        <v>300</v>
      </c>
      <c r="D41" s="39">
        <v>15.125400000000001</v>
      </c>
      <c r="E41" s="39">
        <v>13.63</v>
      </c>
      <c r="F41" s="39">
        <f t="shared" si="16"/>
        <v>-448.62</v>
      </c>
      <c r="G41" s="39">
        <f t="shared" si="17"/>
        <v>4537.62</v>
      </c>
      <c r="H41" s="177">
        <f t="shared" si="18"/>
        <v>-9.8866806828249165E-2</v>
      </c>
      <c r="I41" s="39">
        <v>15</v>
      </c>
      <c r="J41" s="39">
        <v>-448.62</v>
      </c>
      <c r="K41" s="39"/>
      <c r="L41" s="39">
        <v>14.35</v>
      </c>
      <c r="O41" s="79">
        <v>0.9</v>
      </c>
      <c r="P41" s="79">
        <f t="shared" si="12"/>
        <v>7.9290000000000003</v>
      </c>
      <c r="Q41" s="2"/>
      <c r="W41" s="132"/>
    </row>
    <row r="42" spans="1:23" x14ac:dyDescent="0.25">
      <c r="A42">
        <v>200</v>
      </c>
      <c r="B42" s="162">
        <v>43316</v>
      </c>
      <c r="C42" s="10">
        <v>300</v>
      </c>
      <c r="D42" s="39">
        <v>15.13</v>
      </c>
      <c r="E42" s="39">
        <v>13.14</v>
      </c>
      <c r="F42" s="39">
        <f t="shared" si="16"/>
        <v>-597.00000000000011</v>
      </c>
      <c r="G42" s="39">
        <f t="shared" si="17"/>
        <v>4539</v>
      </c>
      <c r="H42" s="177">
        <f t="shared" si="18"/>
        <v>-0.13152676801057503</v>
      </c>
      <c r="I42" s="39"/>
      <c r="J42" s="39">
        <v>-597.00000000000011</v>
      </c>
      <c r="K42" s="39"/>
      <c r="L42" s="39"/>
      <c r="Q42" s="2"/>
      <c r="W42" s="132"/>
    </row>
    <row r="43" spans="1:23" x14ac:dyDescent="0.25">
      <c r="A43">
        <v>200</v>
      </c>
      <c r="B43" s="162">
        <v>43320</v>
      </c>
      <c r="C43" s="7">
        <v>400</v>
      </c>
      <c r="D43" s="43">
        <v>14.5891</v>
      </c>
      <c r="E43" s="39">
        <v>13.05</v>
      </c>
      <c r="F43" s="39">
        <f t="shared" si="16"/>
        <v>-615.63999999999976</v>
      </c>
      <c r="G43" s="39">
        <f t="shared" si="17"/>
        <v>5835.64</v>
      </c>
      <c r="H43" s="177">
        <f t="shared" si="18"/>
        <v>-0.10549656935657439</v>
      </c>
      <c r="I43" s="39"/>
      <c r="J43" s="39">
        <v>-615.63999999999976</v>
      </c>
      <c r="K43" s="39"/>
      <c r="L43" s="39">
        <v>13.85</v>
      </c>
      <c r="Q43" s="2"/>
      <c r="W43" s="132"/>
    </row>
    <row r="44" spans="1:23" x14ac:dyDescent="0.25">
      <c r="B44" s="162">
        <v>43325</v>
      </c>
      <c r="C44" s="10">
        <v>600</v>
      </c>
      <c r="D44" s="39">
        <v>13.926</v>
      </c>
      <c r="E44" s="39">
        <v>12.45</v>
      </c>
      <c r="F44" s="39">
        <f t="shared" si="16"/>
        <v>-885.60000000000048</v>
      </c>
      <c r="G44" s="39">
        <f t="shared" si="17"/>
        <v>8355.6</v>
      </c>
      <c r="H44" s="177">
        <f t="shared" si="18"/>
        <v>-0.10598879793192595</v>
      </c>
      <c r="I44" s="39"/>
      <c r="J44" s="39">
        <v>-885.60000000000048</v>
      </c>
      <c r="K44" s="39"/>
      <c r="L44" s="39">
        <v>13.11</v>
      </c>
      <c r="Q44" s="2"/>
      <c r="W44" s="132"/>
    </row>
    <row r="45" spans="1:23" x14ac:dyDescent="0.25">
      <c r="B45" s="162">
        <v>43328</v>
      </c>
      <c r="C45" s="10">
        <v>600</v>
      </c>
      <c r="D45" s="39">
        <v>13.926</v>
      </c>
      <c r="E45" s="39">
        <v>12.3</v>
      </c>
      <c r="F45" s="39">
        <f t="shared" si="16"/>
        <v>-975.59999999999968</v>
      </c>
      <c r="G45" s="39">
        <f t="shared" si="17"/>
        <v>8355.6</v>
      </c>
      <c r="H45" s="177">
        <f t="shared" si="18"/>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6"/>
        <v>-703.6400000000001</v>
      </c>
      <c r="G46" s="39">
        <f t="shared" si="17"/>
        <v>5811.6399999999994</v>
      </c>
      <c r="H46" s="177">
        <f t="shared" si="18"/>
        <v>-0.12107425786869112</v>
      </c>
      <c r="I46" s="39"/>
      <c r="J46" s="39">
        <v>-703.6400000000001</v>
      </c>
      <c r="K46" s="39"/>
      <c r="L46" s="39">
        <v>13.39</v>
      </c>
      <c r="Q46" s="2"/>
      <c r="W46" s="132"/>
    </row>
    <row r="47" spans="1:23" x14ac:dyDescent="0.25">
      <c r="B47" s="162">
        <v>43341</v>
      </c>
      <c r="C47" s="10">
        <v>400</v>
      </c>
      <c r="D47" s="39">
        <v>14.53</v>
      </c>
      <c r="E47" s="39">
        <v>12.97</v>
      </c>
      <c r="F47" s="39">
        <f t="shared" si="16"/>
        <v>-623.99999999999955</v>
      </c>
      <c r="G47" s="39">
        <f t="shared" si="17"/>
        <v>5812</v>
      </c>
      <c r="H47" s="177">
        <f t="shared" si="18"/>
        <v>-0.10736407432897445</v>
      </c>
      <c r="I47" s="39"/>
      <c r="J47" s="39">
        <v>-623.99999999999955</v>
      </c>
      <c r="K47" s="39"/>
      <c r="L47" s="39">
        <v>13.65</v>
      </c>
      <c r="Q47" s="2"/>
      <c r="W47" s="132"/>
    </row>
    <row r="48" spans="1:23" x14ac:dyDescent="0.25">
      <c r="B48" s="162">
        <v>43363</v>
      </c>
      <c r="C48" s="10">
        <v>400</v>
      </c>
      <c r="D48" s="39">
        <v>14.53</v>
      </c>
      <c r="E48" s="39">
        <v>12.46</v>
      </c>
      <c r="F48" s="39">
        <f t="shared" ref="F48:F60" si="19">C48*(E48-D48)</f>
        <v>-827.99999999999943</v>
      </c>
      <c r="G48" s="39">
        <f t="shared" ref="G48:G60" si="20">D48*C48</f>
        <v>5812</v>
      </c>
      <c r="H48" s="177">
        <f t="shared" ref="H48:H60" si="21">(E48-D48)/D48</f>
        <v>-0.14246386785960072</v>
      </c>
      <c r="I48" s="39"/>
      <c r="J48" s="39">
        <v>-827.99999999999943</v>
      </c>
      <c r="K48" s="39"/>
      <c r="L48" s="39">
        <v>13.12</v>
      </c>
      <c r="Q48" s="2"/>
    </row>
    <row r="49" spans="1:17" x14ac:dyDescent="0.25">
      <c r="B49" s="162">
        <v>43364</v>
      </c>
      <c r="C49" s="10">
        <v>400</v>
      </c>
      <c r="D49" s="39">
        <v>14.53</v>
      </c>
      <c r="E49" s="39">
        <v>12.17</v>
      </c>
      <c r="F49" s="39">
        <f t="shared" si="19"/>
        <v>-943.99999999999977</v>
      </c>
      <c r="G49" s="39">
        <f t="shared" si="20"/>
        <v>5812</v>
      </c>
      <c r="H49" s="177">
        <f t="shared" si="21"/>
        <v>-0.16242257398485888</v>
      </c>
      <c r="I49" s="39"/>
      <c r="J49" s="39">
        <v>-943.99999999999977</v>
      </c>
      <c r="K49" s="39"/>
      <c r="L49" s="39"/>
      <c r="Q49" s="2"/>
    </row>
    <row r="50" spans="1:17" x14ac:dyDescent="0.25">
      <c r="A50">
        <v>400</v>
      </c>
      <c r="B50" s="162">
        <v>43367</v>
      </c>
      <c r="C50" s="10">
        <v>600</v>
      </c>
      <c r="D50" s="39">
        <v>13.6028</v>
      </c>
      <c r="E50" s="39">
        <v>11.74</v>
      </c>
      <c r="F50" s="39">
        <f t="shared" si="19"/>
        <v>-1117.68</v>
      </c>
      <c r="G50" s="39">
        <f t="shared" si="20"/>
        <v>8161.68</v>
      </c>
      <c r="H50" s="177">
        <f t="shared" si="21"/>
        <v>-0.13694239421295615</v>
      </c>
      <c r="I50" s="39"/>
      <c r="J50" s="39">
        <v>-1117.68</v>
      </c>
      <c r="K50" s="39"/>
      <c r="L50" s="39">
        <v>12.36</v>
      </c>
      <c r="Q50" s="2"/>
    </row>
    <row r="51" spans="1:17" x14ac:dyDescent="0.25">
      <c r="A51">
        <v>200</v>
      </c>
      <c r="B51" s="162">
        <v>43374</v>
      </c>
      <c r="C51" s="7">
        <v>400</v>
      </c>
      <c r="D51" s="43">
        <v>13.904199999999999</v>
      </c>
      <c r="E51" s="39">
        <v>12.09</v>
      </c>
      <c r="F51" s="39">
        <f t="shared" si="19"/>
        <v>-725.67999999999984</v>
      </c>
      <c r="G51" s="39">
        <f t="shared" si="20"/>
        <v>5561.6799999999994</v>
      </c>
      <c r="H51" s="177">
        <f t="shared" si="21"/>
        <v>-0.13047856043497646</v>
      </c>
      <c r="I51" s="39"/>
      <c r="J51" s="39">
        <v>-725.67999999999984</v>
      </c>
      <c r="K51" s="39"/>
      <c r="L51" s="39">
        <v>12.73</v>
      </c>
      <c r="Q51" s="2"/>
    </row>
    <row r="52" spans="1:17" x14ac:dyDescent="0.25">
      <c r="A52">
        <v>100</v>
      </c>
      <c r="B52" s="162">
        <v>43381</v>
      </c>
      <c r="C52" s="10">
        <v>300</v>
      </c>
      <c r="D52" s="39">
        <v>13.9323</v>
      </c>
      <c r="E52" s="39">
        <v>13.61</v>
      </c>
      <c r="F52" s="39">
        <f t="shared" si="19"/>
        <v>-96.690000000000083</v>
      </c>
      <c r="G52" s="39">
        <f t="shared" si="20"/>
        <v>4179.6899999999996</v>
      </c>
      <c r="H52" s="177">
        <f t="shared" si="21"/>
        <v>-2.313329457447803E-2</v>
      </c>
      <c r="I52" s="39"/>
      <c r="J52" s="39">
        <v>-96.690000000000083</v>
      </c>
      <c r="K52" s="39"/>
      <c r="L52" s="39">
        <v>14.33</v>
      </c>
      <c r="Q52" s="2"/>
    </row>
    <row r="53" spans="1:17" x14ac:dyDescent="0.25">
      <c r="A53">
        <v>0</v>
      </c>
      <c r="B53" s="162">
        <v>43382</v>
      </c>
      <c r="C53" s="10">
        <v>200</v>
      </c>
      <c r="D53" s="39">
        <v>14.0486</v>
      </c>
      <c r="E53" s="39">
        <v>13.55</v>
      </c>
      <c r="F53" s="39">
        <f t="shared" si="19"/>
        <v>-99.719999999999942</v>
      </c>
      <c r="G53" s="39">
        <f t="shared" si="20"/>
        <v>2809.7200000000003</v>
      </c>
      <c r="H53" s="177">
        <f t="shared" si="21"/>
        <v>-3.5491080961803999E-2</v>
      </c>
      <c r="I53" s="39"/>
      <c r="J53" s="39">
        <v>-99.719999999999942</v>
      </c>
      <c r="K53" s="39"/>
      <c r="L53" s="39">
        <v>14.26</v>
      </c>
      <c r="Q53" s="2"/>
    </row>
    <row r="54" spans="1:17" x14ac:dyDescent="0.25">
      <c r="A54" s="4">
        <v>200</v>
      </c>
      <c r="B54" s="162">
        <v>43398</v>
      </c>
      <c r="C54" s="10">
        <v>200</v>
      </c>
      <c r="D54" s="39">
        <v>13.8086</v>
      </c>
      <c r="E54" s="39">
        <v>11.8</v>
      </c>
      <c r="F54" s="39">
        <f t="shared" si="19"/>
        <v>-401.71999999999991</v>
      </c>
      <c r="G54" s="39">
        <f t="shared" si="20"/>
        <v>2761.7200000000003</v>
      </c>
      <c r="H54" s="177">
        <f t="shared" si="21"/>
        <v>-0.14546007560505769</v>
      </c>
      <c r="I54" s="39"/>
      <c r="J54" s="39">
        <v>-401.71999999999991</v>
      </c>
      <c r="K54" s="39"/>
      <c r="L54" s="39">
        <v>12.81</v>
      </c>
    </row>
    <row r="55" spans="1:17" x14ac:dyDescent="0.25">
      <c r="A55" s="4">
        <v>200</v>
      </c>
      <c r="B55" s="162">
        <v>43402</v>
      </c>
      <c r="C55" s="10">
        <v>200</v>
      </c>
      <c r="D55" s="39">
        <v>13.81</v>
      </c>
      <c r="E55" s="39">
        <v>11.16</v>
      </c>
      <c r="F55" s="39">
        <f t="shared" si="19"/>
        <v>-530.00000000000011</v>
      </c>
      <c r="G55" s="39">
        <f t="shared" si="20"/>
        <v>2762</v>
      </c>
      <c r="H55" s="177">
        <f t="shared" si="21"/>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9"/>
        <v>-721.72000000000048</v>
      </c>
      <c r="G56" s="39">
        <f t="shared" si="20"/>
        <v>4801.72</v>
      </c>
      <c r="H56" s="177">
        <f t="shared" si="21"/>
        <v>-0.15030447423006765</v>
      </c>
      <c r="I56" s="39"/>
      <c r="J56" s="39">
        <v>-721.72000000000048</v>
      </c>
      <c r="K56" s="39"/>
      <c r="L56" s="39">
        <v>10.74</v>
      </c>
    </row>
    <row r="57" spans="1:17" x14ac:dyDescent="0.25">
      <c r="A57" s="4">
        <v>200</v>
      </c>
      <c r="B57" s="162">
        <v>43407</v>
      </c>
      <c r="C57" s="10">
        <v>400</v>
      </c>
      <c r="D57" s="39">
        <v>12</v>
      </c>
      <c r="E57" s="39">
        <v>9.2899999999999991</v>
      </c>
      <c r="F57" s="39">
        <f t="shared" si="19"/>
        <v>-1084.0000000000005</v>
      </c>
      <c r="G57" s="39">
        <f t="shared" si="20"/>
        <v>4800</v>
      </c>
      <c r="H57" s="177">
        <f t="shared" si="21"/>
        <v>-0.22583333333333341</v>
      </c>
      <c r="I57" s="39"/>
      <c r="J57" s="39">
        <v>-1084.0000000000005</v>
      </c>
      <c r="K57" s="39"/>
      <c r="L57" s="39">
        <v>9.7799999999999994</v>
      </c>
    </row>
    <row r="58" spans="1:17" x14ac:dyDescent="0.25">
      <c r="A58" s="4"/>
      <c r="B58" s="162">
        <v>43416</v>
      </c>
      <c r="C58" s="10">
        <v>400</v>
      </c>
      <c r="D58" s="39">
        <v>12</v>
      </c>
      <c r="E58" s="39">
        <v>7.99</v>
      </c>
      <c r="F58" s="39">
        <f t="shared" si="19"/>
        <v>-1604</v>
      </c>
      <c r="G58" s="39">
        <f t="shared" si="20"/>
        <v>4800</v>
      </c>
      <c r="H58" s="177">
        <f t="shared" si="21"/>
        <v>-0.33416666666666667</v>
      </c>
      <c r="I58" s="39"/>
      <c r="J58" s="39">
        <v>-1604</v>
      </c>
      <c r="K58" s="39"/>
      <c r="L58" s="39"/>
    </row>
    <row r="59" spans="1:17" x14ac:dyDescent="0.25">
      <c r="A59" s="4">
        <v>200</v>
      </c>
      <c r="B59" s="162">
        <v>43420</v>
      </c>
      <c r="C59" s="354">
        <v>800</v>
      </c>
      <c r="D59" s="355">
        <v>9.8772000000000002</v>
      </c>
      <c r="E59" s="39">
        <v>8.02</v>
      </c>
      <c r="F59" s="39">
        <f t="shared" si="19"/>
        <v>-1485.7600000000004</v>
      </c>
      <c r="G59" s="39">
        <f t="shared" si="20"/>
        <v>7901.76</v>
      </c>
      <c r="H59" s="177">
        <f t="shared" si="21"/>
        <v>-0.1880289960717613</v>
      </c>
      <c r="I59" s="39"/>
      <c r="J59" s="39">
        <v>-1485.7600000000004</v>
      </c>
      <c r="K59" s="39"/>
      <c r="L59" s="39">
        <v>8.44</v>
      </c>
    </row>
    <row r="60" spans="1:17" x14ac:dyDescent="0.25">
      <c r="A60" s="4">
        <v>400</v>
      </c>
      <c r="B60" s="162">
        <v>43467</v>
      </c>
      <c r="C60" s="7">
        <v>400</v>
      </c>
      <c r="D60" s="43">
        <v>11.6144</v>
      </c>
      <c r="E60" s="39">
        <v>8.0500000000000007</v>
      </c>
      <c r="F60" s="39">
        <f t="shared" si="19"/>
        <v>-1425.7599999999998</v>
      </c>
      <c r="G60" s="39">
        <f t="shared" si="20"/>
        <v>4645.76</v>
      </c>
      <c r="H60" s="177">
        <f t="shared" si="21"/>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v>11.61</v>
      </c>
      <c r="E62" s="39">
        <v>9.16</v>
      </c>
      <c r="F62" s="39"/>
      <c r="G62" s="39"/>
      <c r="H62" s="177"/>
      <c r="I62" s="39"/>
      <c r="J62" s="39">
        <v>-1133.81</v>
      </c>
      <c r="K62" s="39"/>
      <c r="L62" s="39"/>
    </row>
    <row r="63" spans="1:17" x14ac:dyDescent="0.25">
      <c r="A63" s="4"/>
      <c r="B63" s="162">
        <v>43702</v>
      </c>
      <c r="C63" s="10">
        <v>500</v>
      </c>
      <c r="D63" s="39">
        <v>10.068</v>
      </c>
      <c r="E63" s="39">
        <v>7.97</v>
      </c>
      <c r="F63" s="39">
        <f>C63*(E63-D63)</f>
        <v>-1049</v>
      </c>
      <c r="G63" s="39">
        <f t="shared" ref="G63" si="22">D63*C63</f>
        <v>5034</v>
      </c>
      <c r="H63" s="177">
        <f t="shared" ref="H63" si="23">(E63-D63)/D63</f>
        <v>-0.2083829956297179</v>
      </c>
      <c r="I63" s="39"/>
      <c r="J63" s="39">
        <v>-1049</v>
      </c>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t="s">
        <v>757</v>
      </c>
      <c r="B72" s="421"/>
      <c r="C72" s="422"/>
      <c r="D72" s="424"/>
      <c r="E72" s="424"/>
      <c r="F72" s="424"/>
      <c r="G72" s="421"/>
      <c r="H72" s="438"/>
      <c r="I72" s="424"/>
      <c r="J72" s="424"/>
      <c r="K72" s="424"/>
      <c r="L72" s="421"/>
      <c r="M72" s="424"/>
    </row>
    <row r="73" spans="1:13" x14ac:dyDescent="0.25">
      <c r="A73" s="439" t="s">
        <v>71</v>
      </c>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A92" s="293"/>
      <c r="B92" s="409" t="s">
        <v>113</v>
      </c>
      <c r="C92" s="409" t="s">
        <v>145</v>
      </c>
      <c r="D92" s="410" t="s">
        <v>144</v>
      </c>
      <c r="E92" s="411" t="s">
        <v>146</v>
      </c>
      <c r="F92" s="411" t="s">
        <v>65</v>
      </c>
      <c r="G92" s="413" t="s">
        <v>150</v>
      </c>
      <c r="H92" s="413" t="s">
        <v>88</v>
      </c>
      <c r="I92" s="413" t="s">
        <v>153</v>
      </c>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sheetData>
  <mergeCells count="1">
    <mergeCell ref="O20:P20"/>
  </mergeCells>
  <conditionalFormatting sqref="O21:O41">
    <cfRule type="colorScale" priority="40">
      <colorScale>
        <cfvo type="min"/>
        <cfvo type="percentile" val="50"/>
        <cfvo type="max"/>
        <color rgb="FFF8696B"/>
        <color rgb="FFFFEB84"/>
        <color rgb="FF63BE7B"/>
      </colorScale>
    </cfRule>
  </conditionalFormatting>
  <conditionalFormatting sqref="P21:P41">
    <cfRule type="colorScale" priority="39">
      <colorScale>
        <cfvo type="min"/>
        <cfvo type="percentile" val="50"/>
        <cfvo type="max"/>
        <color rgb="FFF8696B"/>
        <color rgb="FFFFEB84"/>
        <color rgb="FF63BE7B"/>
      </colorScale>
    </cfRule>
  </conditionalFormatting>
  <conditionalFormatting sqref="Q7 H67:H68 F67:F68 F34:F62 H34:H62">
    <cfRule type="expression" dxfId="2300" priority="33">
      <formula>F7&gt;0</formula>
    </cfRule>
    <cfRule type="expression" dxfId="2299" priority="34">
      <formula>F7&lt;0</formula>
    </cfRule>
  </conditionalFormatting>
  <conditionalFormatting sqref="Q8">
    <cfRule type="expression" dxfId="2298" priority="31">
      <formula>Q8&gt;0</formula>
    </cfRule>
    <cfRule type="expression" dxfId="2297" priority="32">
      <formula>Q8&lt;0</formula>
    </cfRule>
  </conditionalFormatting>
  <conditionalFormatting sqref="F25:F30">
    <cfRule type="expression" dxfId="2296" priority="29">
      <formula>F25&gt;0</formula>
    </cfRule>
    <cfRule type="expression" dxfId="2295" priority="30">
      <formula>F25&lt;0</formula>
    </cfRule>
  </conditionalFormatting>
  <conditionalFormatting sqref="H25:H30">
    <cfRule type="expression" dxfId="2294" priority="27">
      <formula>H25&gt;0</formula>
    </cfRule>
    <cfRule type="expression" dxfId="2293" priority="28">
      <formula>H25&lt;0</formula>
    </cfRule>
  </conditionalFormatting>
  <conditionalFormatting sqref="F93:F114">
    <cfRule type="expression" dxfId="2292" priority="25">
      <formula>F93&gt;0</formula>
    </cfRule>
    <cfRule type="expression" dxfId="2291" priority="26">
      <formula>F93&lt;0</formula>
    </cfRule>
  </conditionalFormatting>
  <conditionalFormatting sqref="H93:H114">
    <cfRule type="expression" dxfId="2290" priority="23">
      <formula>H93&gt;0</formula>
    </cfRule>
    <cfRule type="expression" dxfId="2289" priority="24">
      <formula>H93&lt;0</formula>
    </cfRule>
  </conditionalFormatting>
  <conditionalFormatting sqref="Q10">
    <cfRule type="expression" dxfId="2288" priority="21">
      <formula>Q10&gt;0</formula>
    </cfRule>
    <cfRule type="expression" dxfId="2287" priority="22">
      <formula>Q10&lt;0</formula>
    </cfRule>
  </conditionalFormatting>
  <conditionalFormatting sqref="J25:J38">
    <cfRule type="expression" dxfId="2286" priority="19">
      <formula>J25&gt;0</formula>
    </cfRule>
    <cfRule type="expression" dxfId="2285" priority="20">
      <formula>J25&lt;0</formula>
    </cfRule>
  </conditionalFormatting>
  <conditionalFormatting sqref="K25:K38">
    <cfRule type="expression" dxfId="2284" priority="17">
      <formula>K25&gt;0</formula>
    </cfRule>
    <cfRule type="expression" dxfId="2283" priority="18">
      <formula>K25&lt;0</formula>
    </cfRule>
  </conditionalFormatting>
  <conditionalFormatting sqref="L25:L38">
    <cfRule type="expression" dxfId="2282" priority="15">
      <formula>L25&gt;0</formula>
    </cfRule>
    <cfRule type="expression" dxfId="2281" priority="16">
      <formula>L25&lt;0</formula>
    </cfRule>
  </conditionalFormatting>
  <conditionalFormatting sqref="W1:W47">
    <cfRule type="iconSet" priority="633">
      <iconSet iconSet="3Arrows">
        <cfvo type="percent" val="0"/>
        <cfvo type="num" val="0"/>
        <cfvo type="num" val="0"/>
      </iconSet>
    </cfRule>
  </conditionalFormatting>
  <conditionalFormatting sqref="F31:F33">
    <cfRule type="expression" dxfId="2280" priority="13">
      <formula>F31&gt;0</formula>
    </cfRule>
    <cfRule type="expression" dxfId="2279" priority="14">
      <formula>F31&lt;0</formula>
    </cfRule>
  </conditionalFormatting>
  <conditionalFormatting sqref="H31:H33">
    <cfRule type="expression" dxfId="2278" priority="11">
      <formula>H31&gt;0</formula>
    </cfRule>
    <cfRule type="expression" dxfId="2277" priority="12">
      <formula>H31&lt;0</formula>
    </cfRule>
  </conditionalFormatting>
  <conditionalFormatting sqref="J61">
    <cfRule type="expression" dxfId="2276" priority="9">
      <formula>J61&gt;0</formula>
    </cfRule>
    <cfRule type="expression" dxfId="2275" priority="10">
      <formula>J61&lt;0</formula>
    </cfRule>
  </conditionalFormatting>
  <conditionalFormatting sqref="J62">
    <cfRule type="expression" dxfId="2274" priority="7">
      <formula>J62&gt;0</formula>
    </cfRule>
    <cfRule type="expression" dxfId="2273" priority="8">
      <formula>J62&lt;0</formula>
    </cfRule>
  </conditionalFormatting>
  <conditionalFormatting sqref="H65:H66 F65:F66">
    <cfRule type="expression" dxfId="2272" priority="5">
      <formula>F65&gt;0</formula>
    </cfRule>
    <cfRule type="expression" dxfId="2271" priority="6">
      <formula>F65&lt;0</formula>
    </cfRule>
  </conditionalFormatting>
  <conditionalFormatting sqref="H64 F64">
    <cfRule type="expression" dxfId="2270" priority="3">
      <formula>F64&gt;0</formula>
    </cfRule>
    <cfRule type="expression" dxfId="2269" priority="4">
      <formula>F64&lt;0</formula>
    </cfRule>
  </conditionalFormatting>
  <conditionalFormatting sqref="F63 H63">
    <cfRule type="expression" dxfId="2268" priority="1">
      <formula>F63&gt;0</formula>
    </cfRule>
    <cfRule type="expression" dxfId="2267" priority="2">
      <formula>F63&lt;0</formula>
    </cfRule>
  </conditionalFormatting>
  <hyperlinks>
    <hyperlink ref="A3" location="ACTIVE!A1" display="Back"/>
    <hyperlink ref="A7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399">
        <v>43700</v>
      </c>
      <c r="C4" s="4">
        <v>100</v>
      </c>
      <c r="D4" s="3">
        <v>59.88</v>
      </c>
      <c r="E4" s="3">
        <v>0</v>
      </c>
      <c r="F4" s="3">
        <f>C4*D4+E4</f>
        <v>5988</v>
      </c>
      <c r="G4" s="70"/>
      <c r="H4" s="159"/>
      <c r="I4" s="3"/>
      <c r="J4" s="3"/>
      <c r="K4" s="3"/>
      <c r="L4" s="4"/>
      <c r="M4" s="4"/>
      <c r="O4" s="11" t="s">
        <v>66</v>
      </c>
      <c r="Q4" s="53">
        <v>61.83</v>
      </c>
      <c r="R4" s="420">
        <v>5.4199999999999998E-2</v>
      </c>
      <c r="W4" s="132"/>
    </row>
    <row r="5" spans="1:23" x14ac:dyDescent="0.25">
      <c r="B5" s="70"/>
      <c r="C5" s="4"/>
      <c r="D5" s="3"/>
      <c r="E5" s="3"/>
      <c r="F5" s="3"/>
      <c r="G5" s="70"/>
      <c r="H5" s="159"/>
      <c r="I5" s="3"/>
      <c r="J5" s="3"/>
      <c r="K5" s="3"/>
      <c r="L5" s="4"/>
      <c r="M5" s="4"/>
      <c r="O5" s="11" t="s">
        <v>67</v>
      </c>
      <c r="Q5" s="3">
        <f>Q4*Q2</f>
        <v>6183</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2027.4999999999927</v>
      </c>
      <c r="R7" s="29">
        <v>43731</v>
      </c>
      <c r="T7" s="1">
        <v>43096</v>
      </c>
      <c r="U7" t="s">
        <v>787</v>
      </c>
      <c r="W7" s="132"/>
    </row>
    <row r="8" spans="1:23" x14ac:dyDescent="0.25">
      <c r="B8" s="70"/>
      <c r="C8" s="4"/>
      <c r="D8" s="3"/>
      <c r="E8" s="3"/>
      <c r="F8" s="3"/>
      <c r="G8" s="4"/>
      <c r="H8" s="159"/>
      <c r="I8" s="3"/>
      <c r="J8" s="3"/>
      <c r="K8" s="3"/>
      <c r="L8" s="4"/>
      <c r="M8" s="4"/>
      <c r="O8" s="11" t="s">
        <v>179</v>
      </c>
      <c r="P8" s="33"/>
      <c r="Q8" s="2">
        <f>K18+M18-F18+Q2*Q4</f>
        <v>986.77999999999884</v>
      </c>
      <c r="T8" s="1"/>
      <c r="U8" t="s">
        <v>791</v>
      </c>
      <c r="W8" s="132"/>
    </row>
    <row r="9" spans="1:23" x14ac:dyDescent="0.25">
      <c r="G9" s="4"/>
      <c r="H9" s="159"/>
      <c r="I9" s="3"/>
      <c r="J9" s="3"/>
      <c r="K9" s="3"/>
      <c r="L9" s="4"/>
      <c r="M9" s="4"/>
      <c r="O9" s="11" t="s">
        <v>204</v>
      </c>
      <c r="Q9" s="132">
        <f>IF(Q2=0, 0, Q8/Q6)</f>
        <v>0.18990342980089345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18.078947368421051</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68.013000000000005</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67.3947</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66.77640000000001</v>
      </c>
      <c r="Q19" s="2"/>
      <c r="T19" s="1">
        <v>43228</v>
      </c>
      <c r="U19" t="s">
        <v>82</v>
      </c>
      <c r="W19" s="132"/>
    </row>
    <row r="20" spans="1:23" x14ac:dyDescent="0.25">
      <c r="O20" s="79">
        <v>1.07</v>
      </c>
      <c r="P20" s="79">
        <f t="shared" si="0"/>
        <v>66.158100000000005</v>
      </c>
      <c r="Q20" s="2"/>
      <c r="W20" s="132"/>
    </row>
    <row r="21" spans="1:23" x14ac:dyDescent="0.25">
      <c r="O21" s="79">
        <v>1.06</v>
      </c>
      <c r="P21" s="79">
        <f t="shared" si="0"/>
        <v>65.5398</v>
      </c>
      <c r="Q21" s="2"/>
      <c r="T21" s="1">
        <v>43283</v>
      </c>
      <c r="U21" t="s">
        <v>1118</v>
      </c>
      <c r="W21" s="132"/>
    </row>
    <row r="22" spans="1:23" x14ac:dyDescent="0.25">
      <c r="O22" s="79">
        <v>1.05</v>
      </c>
      <c r="P22" s="79">
        <f t="shared" si="0"/>
        <v>64.921499999999995</v>
      </c>
      <c r="Q22" s="2"/>
      <c r="W22" s="132"/>
    </row>
    <row r="23" spans="1:23" x14ac:dyDescent="0.25">
      <c r="O23" s="79">
        <v>1.04</v>
      </c>
      <c r="P23" s="79">
        <f t="shared" si="0"/>
        <v>64.303200000000004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63.684899999999999</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63.066600000000001</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62.448299999999996</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61.83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61.2117</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60.593399999999995</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59.975099999999998</v>
      </c>
      <c r="W30" s="132"/>
    </row>
    <row r="31" spans="1:23" x14ac:dyDescent="0.25">
      <c r="A31" s="4"/>
      <c r="B31" s="162"/>
      <c r="C31" s="10"/>
      <c r="D31" s="39"/>
      <c r="E31" s="39"/>
      <c r="F31" s="39"/>
      <c r="G31" s="39"/>
      <c r="H31" s="177"/>
      <c r="I31" s="39"/>
      <c r="J31" s="39"/>
      <c r="K31" s="39"/>
      <c r="L31" s="39"/>
      <c r="M31" s="39"/>
      <c r="O31" s="79">
        <v>0.96</v>
      </c>
      <c r="P31" s="79">
        <f t="shared" si="0"/>
        <v>59.356799999999993</v>
      </c>
      <c r="W31" s="132"/>
    </row>
    <row r="32" spans="1:23" x14ac:dyDescent="0.25">
      <c r="A32" s="4"/>
      <c r="B32" s="162"/>
      <c r="C32" s="10"/>
      <c r="D32" s="39"/>
      <c r="E32" s="39"/>
      <c r="F32" s="39"/>
      <c r="G32" s="39"/>
      <c r="H32" s="177"/>
      <c r="I32" s="39"/>
      <c r="J32" s="39"/>
      <c r="K32" s="39"/>
      <c r="L32" s="39"/>
      <c r="M32" s="39"/>
      <c r="O32" s="79">
        <v>0.95</v>
      </c>
      <c r="P32" s="79">
        <f t="shared" si="0"/>
        <v>58.738499999999995</v>
      </c>
      <c r="W32" s="132"/>
    </row>
    <row r="33" spans="1:23" x14ac:dyDescent="0.25">
      <c r="A33" s="4"/>
      <c r="B33" s="162"/>
      <c r="C33" s="10"/>
      <c r="D33" s="39"/>
      <c r="E33" s="39"/>
      <c r="F33" s="39"/>
      <c r="G33" s="39"/>
      <c r="H33" s="177"/>
      <c r="I33" s="39"/>
      <c r="J33" s="39"/>
      <c r="K33" s="39"/>
      <c r="L33" s="39"/>
      <c r="M33" s="39"/>
      <c r="O33" s="79">
        <v>0.94</v>
      </c>
      <c r="P33" s="79">
        <f t="shared" si="0"/>
        <v>58.120199999999997</v>
      </c>
      <c r="W33" s="132"/>
    </row>
    <row r="34" spans="1:23" x14ac:dyDescent="0.25">
      <c r="A34" s="4"/>
      <c r="B34" s="162"/>
      <c r="C34" s="10"/>
      <c r="D34" s="39"/>
      <c r="E34" s="39"/>
      <c r="F34" s="39"/>
      <c r="G34" s="39"/>
      <c r="H34" s="177"/>
      <c r="I34" s="39"/>
      <c r="J34" s="39"/>
      <c r="K34" s="39"/>
      <c r="L34" s="39"/>
      <c r="M34" s="39"/>
      <c r="O34" s="79">
        <v>0.93</v>
      </c>
      <c r="P34" s="79">
        <f t="shared" si="0"/>
        <v>57.501899999999999</v>
      </c>
      <c r="W34" s="132"/>
    </row>
    <row r="35" spans="1:23" x14ac:dyDescent="0.25">
      <c r="A35" s="4"/>
      <c r="B35" s="162"/>
      <c r="C35" s="10"/>
      <c r="D35" s="39"/>
      <c r="E35" s="39"/>
      <c r="F35" s="39"/>
      <c r="G35" s="39"/>
      <c r="H35" s="177"/>
      <c r="I35" s="39"/>
      <c r="J35" s="39"/>
      <c r="K35" s="39"/>
      <c r="L35" s="39"/>
      <c r="M35" s="39"/>
      <c r="O35" s="79">
        <v>0.92</v>
      </c>
      <c r="P35" s="79">
        <f t="shared" si="0"/>
        <v>56.883600000000001</v>
      </c>
      <c r="W35" s="132"/>
    </row>
    <row r="36" spans="1:23" x14ac:dyDescent="0.25">
      <c r="A36" s="4"/>
      <c r="B36" s="162"/>
      <c r="C36" s="10"/>
      <c r="D36" s="39"/>
      <c r="E36" s="39"/>
      <c r="F36" s="39"/>
      <c r="G36" s="39"/>
      <c r="H36" s="177"/>
      <c r="I36" s="39"/>
      <c r="J36" s="39"/>
      <c r="K36" s="39"/>
      <c r="L36" s="39"/>
      <c r="M36" s="39"/>
      <c r="O36" s="79">
        <v>0.91</v>
      </c>
      <c r="P36" s="79">
        <f t="shared" si="0"/>
        <v>56.265300000000003</v>
      </c>
      <c r="W36" s="132"/>
    </row>
    <row r="37" spans="1:23" x14ac:dyDescent="0.25">
      <c r="A37" s="4"/>
      <c r="B37" s="162"/>
      <c r="C37" s="10"/>
      <c r="D37" s="39"/>
      <c r="E37" s="39"/>
      <c r="F37" s="39"/>
      <c r="G37" s="39"/>
      <c r="H37" s="177"/>
      <c r="I37" s="39"/>
      <c r="J37" s="39"/>
      <c r="K37" s="39"/>
      <c r="L37" s="39"/>
      <c r="M37" s="39"/>
      <c r="O37" s="79">
        <v>0.9</v>
      </c>
      <c r="P37" s="79">
        <f t="shared" si="0"/>
        <v>55.646999999999998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266" priority="71">
      <formula>Q7&gt;0</formula>
    </cfRule>
    <cfRule type="expression" dxfId="2265" priority="72">
      <formula>Q7&lt;0</formula>
    </cfRule>
  </conditionalFormatting>
  <conditionalFormatting sqref="Q8">
    <cfRule type="expression" dxfId="2264" priority="69">
      <formula>Q8&gt;0</formula>
    </cfRule>
    <cfRule type="expression" dxfId="2263" priority="70">
      <formula>Q8&lt;0</formula>
    </cfRule>
  </conditionalFormatting>
  <conditionalFormatting sqref="F27 F29 F31:F38">
    <cfRule type="expression" dxfId="2262" priority="67">
      <formula>F27&gt;0</formula>
    </cfRule>
    <cfRule type="expression" dxfId="2261" priority="68">
      <formula>F27&lt;0</formula>
    </cfRule>
  </conditionalFormatting>
  <conditionalFormatting sqref="H29:H38">
    <cfRule type="expression" dxfId="2260" priority="65">
      <formula>H29&gt;0</formula>
    </cfRule>
    <cfRule type="expression" dxfId="2259" priority="66">
      <formula>H29&lt;0</formula>
    </cfRule>
  </conditionalFormatting>
  <conditionalFormatting sqref="H25:H27">
    <cfRule type="expression" dxfId="2258" priority="45">
      <formula>H25&gt;0</formula>
    </cfRule>
    <cfRule type="expression" dxfId="2257" priority="46">
      <formula>H25&lt;0</formula>
    </cfRule>
  </conditionalFormatting>
  <conditionalFormatting sqref="Q10">
    <cfRule type="expression" dxfId="2256" priority="59">
      <formula>Q10&gt;0</formula>
    </cfRule>
    <cfRule type="expression" dxfId="2255" priority="60">
      <formula>Q10&lt;0</formula>
    </cfRule>
  </conditionalFormatting>
  <conditionalFormatting sqref="F25:F26">
    <cfRule type="expression" dxfId="2254" priority="47">
      <formula>F25&gt;0</formula>
    </cfRule>
    <cfRule type="expression" dxfId="2253" priority="48">
      <formula>F25&lt;0</formula>
    </cfRule>
  </conditionalFormatting>
  <conditionalFormatting sqref="J65:K72">
    <cfRule type="expression" dxfId="2252" priority="41">
      <formula>J65&gt;0</formula>
    </cfRule>
    <cfRule type="expression" dxfId="2251" priority="42">
      <formula>J65&lt;0</formula>
    </cfRule>
  </conditionalFormatting>
  <conditionalFormatting sqref="F65:F83 F89">
    <cfRule type="expression" dxfId="2250" priority="39">
      <formula>F65&gt;0</formula>
    </cfRule>
    <cfRule type="expression" dxfId="2249" priority="40">
      <formula>F65&lt;0</formula>
    </cfRule>
  </conditionalFormatting>
  <conditionalFormatting sqref="H65:H83 H89">
    <cfRule type="expression" dxfId="2248" priority="37">
      <formula>H65&gt;0</formula>
    </cfRule>
    <cfRule type="expression" dxfId="2247" priority="38">
      <formula>H65&lt;0</formula>
    </cfRule>
  </conditionalFormatting>
  <conditionalFormatting sqref="J76:J78">
    <cfRule type="expression" dxfId="2246" priority="35">
      <formula>J76&gt;0</formula>
    </cfRule>
    <cfRule type="expression" dxfId="2245" priority="36">
      <formula>J76&lt;0</formula>
    </cfRule>
  </conditionalFormatting>
  <conditionalFormatting sqref="K76:K78">
    <cfRule type="expression" dxfId="2244" priority="33">
      <formula>K76&gt;0</formula>
    </cfRule>
    <cfRule type="expression" dxfId="2243" priority="34">
      <formula>K76&lt;0</formula>
    </cfRule>
  </conditionalFormatting>
  <conditionalFormatting sqref="L65:L78">
    <cfRule type="expression" dxfId="2242" priority="31">
      <formula>L65&gt;0</formula>
    </cfRule>
    <cfRule type="expression" dxfId="2241" priority="32">
      <formula>L65&lt;0</formula>
    </cfRule>
  </conditionalFormatting>
  <conditionalFormatting sqref="F84:F88">
    <cfRule type="expression" dxfId="2240" priority="29">
      <formula>F84&gt;0</formula>
    </cfRule>
    <cfRule type="expression" dxfId="2239" priority="30">
      <formula>F84&lt;0</formula>
    </cfRule>
  </conditionalFormatting>
  <conditionalFormatting sqref="H84:H88">
    <cfRule type="expression" dxfId="2238" priority="27">
      <formula>H84&gt;0</formula>
    </cfRule>
    <cfRule type="expression" dxfId="2237" priority="28">
      <formula>H84&lt;0</formula>
    </cfRule>
  </conditionalFormatting>
  <conditionalFormatting sqref="M65:M78">
    <cfRule type="expression" dxfId="2236" priority="25">
      <formula>M65&gt;0</formula>
    </cfRule>
    <cfRule type="expression" dxfId="2235" priority="26">
      <formula>M65&lt;0</formula>
    </cfRule>
  </conditionalFormatting>
  <conditionalFormatting sqref="M26:M31">
    <cfRule type="expression" dxfId="2234" priority="23">
      <formula>M26&gt;0</formula>
    </cfRule>
    <cfRule type="expression" dxfId="2233" priority="24">
      <formula>M26&lt;0</formula>
    </cfRule>
  </conditionalFormatting>
  <conditionalFormatting sqref="F93:F105">
    <cfRule type="expression" dxfId="2232" priority="21">
      <formula>F93&gt;0</formula>
    </cfRule>
    <cfRule type="expression" dxfId="2231" priority="22">
      <formula>F93&lt;0</formula>
    </cfRule>
  </conditionalFormatting>
  <conditionalFormatting sqref="H93:H105">
    <cfRule type="expression" dxfId="2230" priority="19">
      <formula>H93&gt;0</formula>
    </cfRule>
    <cfRule type="expression" dxfId="2229" priority="20">
      <formula>H93&lt;0</formula>
    </cfRule>
  </conditionalFormatting>
  <conditionalFormatting sqref="H92">
    <cfRule type="expression" dxfId="2228" priority="15">
      <formula>H92&gt;0</formula>
    </cfRule>
    <cfRule type="expression" dxfId="2227" priority="16">
      <formula>H92&lt;0</formula>
    </cfRule>
  </conditionalFormatting>
  <conditionalFormatting sqref="F92">
    <cfRule type="expression" dxfId="2226" priority="17">
      <formula>F92&gt;0</formula>
    </cfRule>
    <cfRule type="expression" dxfId="2225" priority="18">
      <formula>F92&lt;0</formula>
    </cfRule>
  </conditionalFormatting>
  <conditionalFormatting sqref="M93:M98">
    <cfRule type="expression" dxfId="2224" priority="13">
      <formula>M93&gt;0</formula>
    </cfRule>
    <cfRule type="expression" dxfId="2223" priority="14">
      <formula>M93&lt;0</formula>
    </cfRule>
  </conditionalFormatting>
  <conditionalFormatting sqref="K25:K27">
    <cfRule type="expression" dxfId="2222" priority="11">
      <formula>K25&gt;0</formula>
    </cfRule>
    <cfRule type="expression" dxfId="2221" priority="12">
      <formula>K25&lt;0</formula>
    </cfRule>
  </conditionalFormatting>
  <conditionalFormatting sqref="K28">
    <cfRule type="expression" dxfId="2220" priority="9">
      <formula>K28&gt;0</formula>
    </cfRule>
    <cfRule type="expression" dxfId="2219" priority="10">
      <formula>K28&lt;0</formula>
    </cfRule>
  </conditionalFormatting>
  <conditionalFormatting sqref="H28">
    <cfRule type="expression" dxfId="2218" priority="5">
      <formula>H28&gt;0</formula>
    </cfRule>
    <cfRule type="expression" dxfId="2217" priority="6">
      <formula>H28&lt;0</formula>
    </cfRule>
  </conditionalFormatting>
  <conditionalFormatting sqref="F28">
    <cfRule type="expression" dxfId="2216" priority="7">
      <formula>F28&gt;0</formula>
    </cfRule>
    <cfRule type="expression" dxfId="2215" priority="8">
      <formula>F28&lt;0</formula>
    </cfRule>
  </conditionalFormatting>
  <conditionalFormatting sqref="K29:K30">
    <cfRule type="expression" dxfId="2214" priority="3">
      <formula>K29&gt;0</formula>
    </cfRule>
    <cfRule type="expression" dxfId="2213" priority="4">
      <formula>K29&lt;0</formula>
    </cfRule>
  </conditionalFormatting>
  <conditionalFormatting sqref="F30">
    <cfRule type="expression" dxfId="2212" priority="1">
      <formula>F30&gt;0</formula>
    </cfRule>
    <cfRule type="expression" dxfId="2211"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10"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75">
        <v>50.04</v>
      </c>
      <c r="J3" s="43">
        <v>7.0000000000000007E-2</v>
      </c>
      <c r="K3" s="43">
        <f t="shared" si="1"/>
        <v>5003.93</v>
      </c>
      <c r="L3" s="70">
        <v>43637</v>
      </c>
      <c r="M3" s="43">
        <v>98.28</v>
      </c>
      <c r="O3" s="11" t="s">
        <v>58</v>
      </c>
      <c r="Q3" s="176">
        <f>IF(Q2=0, Q4, (F18-K18-M18)/Q2)</f>
        <v>44.071299999999994</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49.37</v>
      </c>
      <c r="R4" s="420">
        <v>-9.7000000000000003E-3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9874</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8814.2599999999984</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1059.7400000000052</v>
      </c>
      <c r="R7">
        <v>100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1059.7400000000052</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0.12023017247051998</v>
      </c>
      <c r="T9" s="154"/>
    </row>
    <row r="10" spans="1:21" x14ac:dyDescent="0.25">
      <c r="B10" s="363">
        <v>43546</v>
      </c>
      <c r="C10" s="4">
        <v>100</v>
      </c>
      <c r="D10" s="3">
        <v>51.2</v>
      </c>
      <c r="E10" s="3">
        <v>0</v>
      </c>
      <c r="F10" s="3">
        <f t="shared" si="0"/>
        <v>5120</v>
      </c>
      <c r="G10" s="4"/>
      <c r="H10" s="159"/>
      <c r="I10" s="186"/>
      <c r="J10" s="3"/>
      <c r="K10" s="3"/>
      <c r="L10" s="4"/>
      <c r="M10" s="4"/>
      <c r="O10" s="11" t="s">
        <v>203</v>
      </c>
      <c r="P10" s="33"/>
      <c r="Q10" s="2">
        <f>M72</f>
        <v>0</v>
      </c>
    </row>
    <row r="11" spans="1:21" x14ac:dyDescent="0.25">
      <c r="B11" s="70">
        <v>43598</v>
      </c>
      <c r="C11" s="7">
        <v>100</v>
      </c>
      <c r="D11" s="43">
        <v>48.8</v>
      </c>
      <c r="E11" s="43">
        <v>0</v>
      </c>
      <c r="F11" s="43">
        <f t="shared" si="0"/>
        <v>4880</v>
      </c>
      <c r="G11" s="4"/>
      <c r="H11" s="159"/>
      <c r="I11" s="186"/>
      <c r="J11" s="3"/>
      <c r="K11" s="3"/>
      <c r="L11" s="4"/>
      <c r="M11" s="4"/>
      <c r="O11" s="11" t="s">
        <v>175</v>
      </c>
      <c r="P11" s="33"/>
      <c r="Q11" s="132">
        <f>R11/Q4</f>
        <v>2.633178043346162E-2</v>
      </c>
      <c r="R11">
        <v>1.3</v>
      </c>
    </row>
    <row r="12" spans="1:21" x14ac:dyDescent="0.25">
      <c r="B12" s="70">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756</v>
      </c>
      <c r="I18" s="18"/>
      <c r="J18" s="18"/>
      <c r="K18" s="18">
        <f>SUM(K2:K10)</f>
        <v>38316.490000000005</v>
      </c>
      <c r="L18" s="14"/>
      <c r="M18" s="18">
        <f>SUM(M2:M10)</f>
        <v>441.73</v>
      </c>
    </row>
    <row r="19" spans="1:13" ht="15.75" thickBot="1" x14ac:dyDescent="0.3">
      <c r="A19" s="275" t="s">
        <v>191</v>
      </c>
      <c r="B19" s="276"/>
      <c r="C19" s="277">
        <f>SumByColor($A$19,C2:C17)</f>
        <v>756</v>
      </c>
      <c r="D19" s="277"/>
      <c r="E19" s="277"/>
      <c r="F19" s="278">
        <f>SumByColor($A$19,F2:F17)</f>
        <v>37324</v>
      </c>
      <c r="G19" s="277"/>
      <c r="H19" s="277">
        <f>SumByColor($A$19,H2:H17)</f>
        <v>756</v>
      </c>
      <c r="I19" s="277"/>
      <c r="J19" s="277"/>
      <c r="K19" s="278">
        <f>SumByColor($A$19,K2:K17)</f>
        <v>38316</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54.307000000000002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53.813299999999998</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53.319600000000001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52.825899999999997</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52.3322</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51.838499999999996</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51.344799999999999</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50.851099999999995</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50.357399999999998</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49.863699999999994</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49.37</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48.876300000000001</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48.382599999999996</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47.8889</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47.395199999999996</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46.901499999999999</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46.407799999999995</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45.914099999999998</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45.420400000000001</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44.926699999999997</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44.433</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6"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2210" priority="39">
      <formula>F7&gt;0</formula>
    </cfRule>
    <cfRule type="expression" dxfId="2209" priority="40">
      <formula>F7&lt;0</formula>
    </cfRule>
  </conditionalFormatting>
  <conditionalFormatting sqref="Q8">
    <cfRule type="expression" dxfId="2208" priority="37">
      <formula>Q8&gt;0</formula>
    </cfRule>
    <cfRule type="expression" dxfId="2207" priority="38">
      <formula>Q8&lt;0</formula>
    </cfRule>
  </conditionalFormatting>
  <conditionalFormatting sqref="Q10">
    <cfRule type="expression" dxfId="2206" priority="31">
      <formula>Q10&gt;0</formula>
    </cfRule>
    <cfRule type="expression" dxfId="2205" priority="32">
      <formula>Q10&lt;0</formula>
    </cfRule>
  </conditionalFormatting>
  <conditionalFormatting sqref="J27:J35">
    <cfRule type="expression" dxfId="2204" priority="29">
      <formula>J27&gt;0</formula>
    </cfRule>
    <cfRule type="expression" dxfId="2203" priority="30">
      <formula>J27&lt;0</formula>
    </cfRule>
  </conditionalFormatting>
  <conditionalFormatting sqref="K27:K38">
    <cfRule type="expression" dxfId="2202" priority="27">
      <formula>K27&gt;0</formula>
    </cfRule>
    <cfRule type="expression" dxfId="2201" priority="28">
      <formula>K27&lt;0</formula>
    </cfRule>
  </conditionalFormatting>
  <conditionalFormatting sqref="L27:L38">
    <cfRule type="expression" dxfId="2200" priority="25">
      <formula>L27&gt;0</formula>
    </cfRule>
    <cfRule type="expression" dxfId="2199" priority="26">
      <formula>L27&lt;0</formula>
    </cfRule>
  </conditionalFormatting>
  <conditionalFormatting sqref="F95:F116">
    <cfRule type="expression" dxfId="2198" priority="23">
      <formula>F95&gt;0</formula>
    </cfRule>
    <cfRule type="expression" dxfId="2197" priority="24">
      <formula>F95&lt;0</formula>
    </cfRule>
  </conditionalFormatting>
  <conditionalFormatting sqref="H95:H116">
    <cfRule type="expression" dxfId="2196" priority="21">
      <formula>H95&gt;0</formula>
    </cfRule>
    <cfRule type="expression" dxfId="2195" priority="22">
      <formula>H95&lt;0</formula>
    </cfRule>
  </conditionalFormatting>
  <conditionalFormatting sqref="J95:J108">
    <cfRule type="expression" dxfId="2194" priority="19">
      <formula>J95&gt;0</formula>
    </cfRule>
    <cfRule type="expression" dxfId="2193" priority="20">
      <formula>J95&lt;0</formula>
    </cfRule>
  </conditionalFormatting>
  <conditionalFormatting sqref="K95:K108">
    <cfRule type="expression" dxfId="2192" priority="17">
      <formula>K95&gt;0</formula>
    </cfRule>
    <cfRule type="expression" dxfId="2191" priority="18">
      <formula>K95&lt;0</formula>
    </cfRule>
  </conditionalFormatting>
  <conditionalFormatting sqref="L95:L108">
    <cfRule type="expression" dxfId="2190" priority="15">
      <formula>L95&gt;0</formula>
    </cfRule>
    <cfRule type="expression" dxfId="2189" priority="16">
      <formula>L95&lt;0</formula>
    </cfRule>
  </conditionalFormatting>
  <conditionalFormatting sqref="F29">
    <cfRule type="expression" dxfId="2188" priority="13">
      <formula>F29&gt;0</formula>
    </cfRule>
    <cfRule type="expression" dxfId="2187" priority="14">
      <formula>F29&lt;0</formula>
    </cfRule>
  </conditionalFormatting>
  <conditionalFormatting sqref="H29">
    <cfRule type="expression" dxfId="2186" priority="11">
      <formula>H29&gt;0</formula>
    </cfRule>
    <cfRule type="expression" dxfId="2185" priority="12">
      <formula>H29&lt;0</formula>
    </cfRule>
  </conditionalFormatting>
  <conditionalFormatting sqref="F25:F28 H25:H28">
    <cfRule type="expression" dxfId="2184" priority="7">
      <formula>F25&gt;0</formula>
    </cfRule>
    <cfRule type="expression" dxfId="2183" priority="8">
      <formula>F25&lt;0</formula>
    </cfRule>
  </conditionalFormatting>
  <conditionalFormatting sqref="H67:H68 F67:F68">
    <cfRule type="expression" dxfId="2182" priority="5">
      <formula>F67&gt;0</formula>
    </cfRule>
    <cfRule type="expression" dxfId="2181" priority="6">
      <formula>F67&lt;0</formula>
    </cfRule>
  </conditionalFormatting>
  <conditionalFormatting sqref="H65:H66 F65:F66">
    <cfRule type="expression" dxfId="2180" priority="3">
      <formula>F65&gt;0</formula>
    </cfRule>
    <cfRule type="expression" dxfId="2179" priority="4">
      <formula>F65&lt;0</formula>
    </cfRule>
  </conditionalFormatting>
  <conditionalFormatting sqref="H64 F64">
    <cfRule type="expression" dxfId="2178" priority="1">
      <formula>F64&gt;0</formula>
    </cfRule>
    <cfRule type="expression" dxfId="2177"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4">
        <v>10</v>
      </c>
      <c r="D2" s="3">
        <v>118.68</v>
      </c>
      <c r="E2" s="3">
        <v>0</v>
      </c>
      <c r="F2" s="3">
        <f>C2*D2+E2</f>
        <v>1186.8000000000002</v>
      </c>
      <c r="G2" s="363">
        <v>43712</v>
      </c>
      <c r="H2" s="7">
        <v>10</v>
      </c>
      <c r="I2" s="43">
        <v>123.88</v>
      </c>
      <c r="J2" s="43">
        <v>0.03</v>
      </c>
      <c r="K2" s="43">
        <f>H2*I2-J2</f>
        <v>1238.77</v>
      </c>
      <c r="L2" s="70"/>
      <c r="M2" s="3"/>
      <c r="O2" s="11" t="s">
        <v>57</v>
      </c>
      <c r="Q2">
        <f>C18-H18</f>
        <v>10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75.811000000000064</v>
      </c>
      <c r="T3" s="1"/>
      <c r="U3" s="22"/>
    </row>
    <row r="4" spans="1:21" x14ac:dyDescent="0.25">
      <c r="B4" s="399">
        <v>43711</v>
      </c>
      <c r="C4" s="7">
        <v>10</v>
      </c>
      <c r="D4" s="43">
        <v>117.36</v>
      </c>
      <c r="E4" s="43">
        <v>0</v>
      </c>
      <c r="F4" s="43">
        <f>C4*D4+E4</f>
        <v>1173.5999999999999</v>
      </c>
      <c r="G4" s="70"/>
      <c r="H4" s="159"/>
      <c r="I4" s="3"/>
      <c r="J4" s="3"/>
      <c r="K4" s="3"/>
      <c r="L4" s="4"/>
      <c r="M4" s="4"/>
      <c r="O4" s="11" t="s">
        <v>66</v>
      </c>
      <c r="Q4" s="53">
        <v>134.37</v>
      </c>
      <c r="R4" s="420">
        <v>-2.4299999999999999E-2</v>
      </c>
      <c r="T4" s="688"/>
      <c r="U4" s="30"/>
    </row>
    <row r="5" spans="1:21" x14ac:dyDescent="0.25">
      <c r="B5" s="70"/>
      <c r="C5" s="4"/>
      <c r="D5" s="3"/>
      <c r="E5" s="3"/>
      <c r="F5" s="3"/>
      <c r="G5" s="4"/>
      <c r="H5" s="159"/>
      <c r="I5" s="3"/>
      <c r="J5" s="3"/>
      <c r="K5" s="3"/>
      <c r="L5" s="4"/>
      <c r="M5" s="4"/>
      <c r="O5" s="11" t="s">
        <v>67</v>
      </c>
      <c r="Q5" s="3">
        <f>Q4*Q2</f>
        <v>1343.7</v>
      </c>
      <c r="T5" s="1"/>
    </row>
    <row r="6" spans="1:21" x14ac:dyDescent="0.25">
      <c r="B6" s="70"/>
      <c r="C6" s="4"/>
      <c r="D6" s="3"/>
      <c r="E6" s="3"/>
      <c r="F6" s="3"/>
      <c r="G6" s="4"/>
      <c r="H6" s="159"/>
      <c r="I6" s="3"/>
      <c r="J6" s="3"/>
      <c r="K6" s="3"/>
      <c r="L6" s="4"/>
      <c r="M6" s="4"/>
      <c r="O6" s="11" t="s">
        <v>64</v>
      </c>
      <c r="Q6" s="2">
        <f>Q3*Q2</f>
        <v>758.11000000000058</v>
      </c>
    </row>
    <row r="7" spans="1:21" x14ac:dyDescent="0.25">
      <c r="B7" s="70"/>
      <c r="C7" s="4"/>
      <c r="D7" s="3"/>
      <c r="E7" s="3"/>
      <c r="F7" s="3"/>
      <c r="G7" s="4"/>
      <c r="H7" s="159"/>
      <c r="I7" s="3"/>
      <c r="J7" s="3"/>
      <c r="K7" s="3"/>
      <c r="L7" s="4"/>
      <c r="M7" s="4"/>
      <c r="O7" s="11" t="s">
        <v>177</v>
      </c>
      <c r="Q7" s="2">
        <f>Q10+Q8</f>
        <v>1733.4199999999994</v>
      </c>
      <c r="R7" s="29">
        <v>43741</v>
      </c>
    </row>
    <row r="8" spans="1:21" x14ac:dyDescent="0.25">
      <c r="B8" s="70"/>
      <c r="C8" s="4"/>
      <c r="D8" s="3"/>
      <c r="E8" s="3"/>
      <c r="F8" s="3"/>
      <c r="G8" s="4"/>
      <c r="H8" s="159"/>
      <c r="I8" s="3"/>
      <c r="J8" s="3"/>
      <c r="K8" s="3"/>
      <c r="L8" s="4"/>
      <c r="M8" s="4"/>
      <c r="O8" s="11" t="s">
        <v>179</v>
      </c>
      <c r="P8" s="33"/>
      <c r="Q8" s="2">
        <f>K18+M18-F18+Q2*Q4</f>
        <v>585.58999999999946</v>
      </c>
      <c r="T8" s="1"/>
    </row>
    <row r="9" spans="1:21" x14ac:dyDescent="0.25">
      <c r="B9" s="4"/>
      <c r="C9" s="4"/>
      <c r="D9" s="3"/>
      <c r="E9" s="3"/>
      <c r="F9" s="3"/>
      <c r="G9" s="4"/>
      <c r="H9" s="159"/>
      <c r="I9" s="3"/>
      <c r="J9" s="3"/>
      <c r="K9" s="3"/>
      <c r="L9" s="4"/>
      <c r="M9" s="4"/>
      <c r="O9" s="11" t="s">
        <v>204</v>
      </c>
      <c r="Q9" s="132">
        <f>IF(Q2=0, 0, Q8/Q6)</f>
        <v>0.77243407948714438</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8.5971571035201311E-3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147.80700000000002</v>
      </c>
    </row>
    <row r="18" spans="1:16" x14ac:dyDescent="0.25">
      <c r="A18" s="31" t="s">
        <v>81</v>
      </c>
      <c r="B18" s="14"/>
      <c r="C18" s="14">
        <f>SUM(C2:C8)</f>
        <v>50</v>
      </c>
      <c r="D18" s="18"/>
      <c r="E18" s="18"/>
      <c r="F18" s="18">
        <f>SUM(F2:F8)</f>
        <v>5920.8000000000011</v>
      </c>
      <c r="G18" s="14"/>
      <c r="H18" s="69">
        <f>SUM(H2:H5)</f>
        <v>40</v>
      </c>
      <c r="I18" s="18"/>
      <c r="J18" s="18"/>
      <c r="K18" s="18">
        <f>SUM(K2:K5)</f>
        <v>5162.6900000000005</v>
      </c>
      <c r="L18" s="14"/>
      <c r="M18" s="18">
        <f>SUM(M2:M10)</f>
        <v>0</v>
      </c>
      <c r="O18" s="79">
        <v>1.0900000000000001</v>
      </c>
      <c r="P18" s="79">
        <f t="shared" ref="P18:P37" si="0">O18*$Q$4</f>
        <v>146.4633</v>
      </c>
    </row>
    <row r="19" spans="1:16" ht="15.75" thickBot="1" x14ac:dyDescent="0.3">
      <c r="A19" s="275" t="s">
        <v>191</v>
      </c>
      <c r="B19" s="276"/>
      <c r="C19" s="277">
        <f>SumByColor($A$19,C2:C17)</f>
        <v>10</v>
      </c>
      <c r="D19" s="277"/>
      <c r="E19" s="277"/>
      <c r="F19" s="278">
        <f>SumByColor($A$19,F2:F17)</f>
        <v>1174</v>
      </c>
      <c r="G19" s="277"/>
      <c r="H19" s="277">
        <f>SumByColor($A$19,H2:H17)</f>
        <v>10</v>
      </c>
      <c r="I19" s="277"/>
      <c r="J19" s="277"/>
      <c r="K19" s="278">
        <f>SumByColor($A$19,K2:K17)</f>
        <v>5163</v>
      </c>
      <c r="L19" s="277"/>
      <c r="M19" s="278">
        <f>SumByColor($A$19,M2:M17)</f>
        <v>0</v>
      </c>
      <c r="O19" s="79">
        <v>1.08</v>
      </c>
      <c r="P19" s="79">
        <f t="shared" si="0"/>
        <v>145.11960000000002</v>
      </c>
    </row>
    <row r="20" spans="1:16" x14ac:dyDescent="0.25">
      <c r="O20" s="79">
        <v>1.07</v>
      </c>
      <c r="P20" s="79">
        <f t="shared" si="0"/>
        <v>143.77590000000001</v>
      </c>
    </row>
    <row r="21" spans="1:16" x14ac:dyDescent="0.25">
      <c r="O21" s="79">
        <v>1.06</v>
      </c>
      <c r="P21" s="79">
        <f t="shared" si="0"/>
        <v>142.43220000000002</v>
      </c>
    </row>
    <row r="22" spans="1:16" x14ac:dyDescent="0.25">
      <c r="O22" s="79">
        <v>1.05</v>
      </c>
      <c r="P22" s="79">
        <f t="shared" si="0"/>
        <v>141.08850000000001</v>
      </c>
    </row>
    <row r="23" spans="1:16" x14ac:dyDescent="0.25">
      <c r="O23" s="79">
        <v>1.04</v>
      </c>
      <c r="P23" s="79">
        <f t="shared" si="0"/>
        <v>139.7448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138.40110000000001</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137.0574</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135.71370000000002</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134.37</v>
      </c>
    </row>
    <row r="28" spans="1:16" x14ac:dyDescent="0.25">
      <c r="B28" s="162">
        <v>43713</v>
      </c>
      <c r="C28" s="10">
        <v>10</v>
      </c>
      <c r="D28" s="39">
        <v>75.811000000000007</v>
      </c>
      <c r="E28" s="39">
        <v>134.37</v>
      </c>
      <c r="F28" s="39">
        <f t="shared" ref="F28" si="10">C28*(E28-D28)</f>
        <v>585.58999999999992</v>
      </c>
      <c r="G28" s="39">
        <f t="shared" ref="G28" si="11">D28*C28</f>
        <v>758.11000000000013</v>
      </c>
      <c r="H28" s="177">
        <f t="shared" ref="H28" si="12">(E28-D28)/D28</f>
        <v>0.7724340794871456</v>
      </c>
      <c r="I28" s="39"/>
      <c r="J28" s="39">
        <f>$M$66+F28</f>
        <v>1733.4199999999998</v>
      </c>
      <c r="K28" s="39"/>
      <c r="L28" s="39"/>
      <c r="O28" s="79">
        <v>0.99</v>
      </c>
      <c r="P28" s="79">
        <f t="shared" si="0"/>
        <v>133.02629999999999</v>
      </c>
    </row>
    <row r="29" spans="1:16" x14ac:dyDescent="0.25">
      <c r="B29" s="162"/>
      <c r="C29" s="10"/>
      <c r="D29" s="39"/>
      <c r="E29" s="39"/>
      <c r="F29" s="39"/>
      <c r="G29" s="39"/>
      <c r="H29" s="177"/>
      <c r="I29" s="39"/>
      <c r="J29" s="768"/>
      <c r="K29" s="39"/>
      <c r="L29" s="39"/>
      <c r="O29" s="79">
        <v>0.98</v>
      </c>
      <c r="P29" s="79">
        <f t="shared" si="0"/>
        <v>131.68260000000001</v>
      </c>
    </row>
    <row r="30" spans="1:16" x14ac:dyDescent="0.25">
      <c r="B30" s="162"/>
      <c r="C30" s="10"/>
      <c r="D30" s="39"/>
      <c r="E30" s="39"/>
      <c r="F30" s="39"/>
      <c r="G30" s="39"/>
      <c r="H30" s="177"/>
      <c r="I30" s="39"/>
      <c r="J30" s="768"/>
      <c r="K30" s="39"/>
      <c r="L30" s="39"/>
      <c r="O30" s="79">
        <v>0.97</v>
      </c>
      <c r="P30" s="79">
        <f t="shared" si="0"/>
        <v>130.3389</v>
      </c>
    </row>
    <row r="31" spans="1:16" x14ac:dyDescent="0.25">
      <c r="B31" s="162"/>
      <c r="C31" s="10"/>
      <c r="D31" s="39"/>
      <c r="E31" s="39"/>
      <c r="F31" s="39"/>
      <c r="G31" s="39"/>
      <c r="H31" s="177"/>
      <c r="I31" s="39"/>
      <c r="J31" s="39"/>
      <c r="K31" s="39"/>
      <c r="L31" s="39"/>
      <c r="O31" s="79">
        <v>0.96</v>
      </c>
      <c r="P31" s="79">
        <f t="shared" si="0"/>
        <v>128.99520000000001</v>
      </c>
    </row>
    <row r="32" spans="1:16" x14ac:dyDescent="0.25">
      <c r="B32" s="162"/>
      <c r="C32" s="10"/>
      <c r="D32" s="39"/>
      <c r="E32" s="39"/>
      <c r="F32" s="39"/>
      <c r="G32" s="39"/>
      <c r="H32" s="177"/>
      <c r="I32" s="39"/>
      <c r="J32" s="39"/>
      <c r="K32" s="39"/>
      <c r="L32" s="39"/>
      <c r="O32" s="79">
        <v>0.95</v>
      </c>
      <c r="P32" s="79">
        <f t="shared" si="0"/>
        <v>127.6515</v>
      </c>
    </row>
    <row r="33" spans="2:17" x14ac:dyDescent="0.25">
      <c r="B33" s="162"/>
      <c r="C33" s="10"/>
      <c r="D33" s="39"/>
      <c r="E33" s="39"/>
      <c r="F33" s="39"/>
      <c r="G33" s="39"/>
      <c r="H33" s="177"/>
      <c r="I33" s="39"/>
      <c r="J33" s="39"/>
      <c r="K33" s="39"/>
      <c r="L33" s="39"/>
      <c r="O33" s="79">
        <v>0.94</v>
      </c>
      <c r="P33" s="79">
        <f t="shared" si="0"/>
        <v>126.3078</v>
      </c>
    </row>
    <row r="34" spans="2:17" x14ac:dyDescent="0.25">
      <c r="B34" s="162"/>
      <c r="C34" s="10"/>
      <c r="D34" s="39"/>
      <c r="E34" s="39"/>
      <c r="F34" s="39"/>
      <c r="G34" s="39"/>
      <c r="H34" s="177"/>
      <c r="I34" s="39"/>
      <c r="J34" s="39"/>
      <c r="K34" s="39"/>
      <c r="L34" s="39"/>
      <c r="O34" s="79">
        <v>0.93</v>
      </c>
      <c r="P34" s="79">
        <f t="shared" si="0"/>
        <v>124.96410000000002</v>
      </c>
    </row>
    <row r="35" spans="2:17" x14ac:dyDescent="0.25">
      <c r="B35" s="162"/>
      <c r="C35" s="10"/>
      <c r="D35" s="39"/>
      <c r="E35" s="39"/>
      <c r="F35" s="39"/>
      <c r="G35" s="39"/>
      <c r="H35" s="177"/>
      <c r="I35" s="39"/>
      <c r="J35" s="39"/>
      <c r="K35" s="39"/>
      <c r="L35" s="39"/>
      <c r="O35" s="79">
        <v>0.92</v>
      </c>
      <c r="P35" s="79">
        <f t="shared" si="0"/>
        <v>123.6204</v>
      </c>
    </row>
    <row r="36" spans="2:17" x14ac:dyDescent="0.25">
      <c r="B36" s="162"/>
      <c r="C36" s="10"/>
      <c r="D36" s="39"/>
      <c r="E36" s="39"/>
      <c r="F36" s="39"/>
      <c r="G36" s="39"/>
      <c r="H36" s="177"/>
      <c r="I36" s="39"/>
      <c r="J36" s="39"/>
      <c r="K36" s="39"/>
      <c r="L36" s="39"/>
      <c r="O36" s="79">
        <v>0.91</v>
      </c>
      <c r="P36" s="79">
        <f t="shared" si="0"/>
        <v>122.27670000000001</v>
      </c>
    </row>
    <row r="37" spans="2:17" x14ac:dyDescent="0.25">
      <c r="B37" s="162"/>
      <c r="C37" s="10"/>
      <c r="D37" s="39"/>
      <c r="E37" s="39"/>
      <c r="F37" s="39"/>
      <c r="G37" s="39"/>
      <c r="H37" s="177"/>
      <c r="I37" s="39"/>
      <c r="J37" s="39"/>
      <c r="K37" s="39"/>
      <c r="L37" s="39"/>
      <c r="O37" s="79">
        <v>0.9</v>
      </c>
      <c r="P37" s="79">
        <f t="shared" si="0"/>
        <v>120.93300000000001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176" priority="61">
      <formula>F47&gt;0</formula>
    </cfRule>
    <cfRule type="expression" dxfId="2175" priority="62">
      <formula>F47&lt;0</formula>
    </cfRule>
  </conditionalFormatting>
  <conditionalFormatting sqref="Q7">
    <cfRule type="expression" dxfId="2174" priority="59">
      <formula>Q7&gt;0</formula>
    </cfRule>
    <cfRule type="expression" dxfId="2173" priority="60">
      <formula>Q7&lt;0</formula>
    </cfRule>
  </conditionalFormatting>
  <conditionalFormatting sqref="Q8">
    <cfRule type="expression" dxfId="2172" priority="57">
      <formula>Q8&gt;0</formula>
    </cfRule>
    <cfRule type="expression" dxfId="2171" priority="58">
      <formula>Q8&lt;0</formula>
    </cfRule>
  </conditionalFormatting>
  <conditionalFormatting sqref="F30:F31 F33:F46">
    <cfRule type="expression" dxfId="2170" priority="55">
      <formula>F30&gt;0</formula>
    </cfRule>
    <cfRule type="expression" dxfId="2169" priority="56">
      <formula>F30&lt;0</formula>
    </cfRule>
  </conditionalFormatting>
  <conditionalFormatting sqref="H30:H31 H33:H46">
    <cfRule type="expression" dxfId="2168" priority="53">
      <formula>H30&gt;0</formula>
    </cfRule>
    <cfRule type="expression" dxfId="2167" priority="54">
      <formula>H30&lt;0</formula>
    </cfRule>
  </conditionalFormatting>
  <conditionalFormatting sqref="Q10">
    <cfRule type="expression" dxfId="2166" priority="51">
      <formula>Q10&gt;0</formula>
    </cfRule>
    <cfRule type="expression" dxfId="2165" priority="52">
      <formula>Q10&lt;0</formula>
    </cfRule>
  </conditionalFormatting>
  <conditionalFormatting sqref="J29:J38">
    <cfRule type="expression" dxfId="2164" priority="49">
      <formula>J29&gt;0</formula>
    </cfRule>
    <cfRule type="expression" dxfId="2163" priority="50">
      <formula>J29&lt;0</formula>
    </cfRule>
  </conditionalFormatting>
  <conditionalFormatting sqref="K26:K38">
    <cfRule type="expression" dxfId="2162" priority="47">
      <formula>K26&gt;0</formula>
    </cfRule>
    <cfRule type="expression" dxfId="2161" priority="48">
      <formula>K26&lt;0</formula>
    </cfRule>
  </conditionalFormatting>
  <conditionalFormatting sqref="L25 L38">
    <cfRule type="expression" dxfId="2160" priority="45">
      <formula>L25&gt;0</formula>
    </cfRule>
    <cfRule type="expression" dxfId="2159" priority="46">
      <formula>L25&lt;0</formula>
    </cfRule>
  </conditionalFormatting>
  <conditionalFormatting sqref="F95:F110">
    <cfRule type="expression" dxfId="2158" priority="43">
      <formula>F95&gt;0</formula>
    </cfRule>
    <cfRule type="expression" dxfId="2157" priority="44">
      <formula>F95&lt;0</formula>
    </cfRule>
  </conditionalFormatting>
  <conditionalFormatting sqref="H95:H110">
    <cfRule type="expression" dxfId="2156" priority="41">
      <formula>H95&gt;0</formula>
    </cfRule>
    <cfRule type="expression" dxfId="2155" priority="42">
      <formula>H95&lt;0</formula>
    </cfRule>
  </conditionalFormatting>
  <conditionalFormatting sqref="J95:J102">
    <cfRule type="expression" dxfId="2154" priority="39">
      <formula>J95&gt;0</formula>
    </cfRule>
    <cfRule type="expression" dxfId="2153" priority="40">
      <formula>J95&lt;0</formula>
    </cfRule>
  </conditionalFormatting>
  <conditionalFormatting sqref="K95:K102">
    <cfRule type="expression" dxfId="2152" priority="37">
      <formula>K95&gt;0</formula>
    </cfRule>
    <cfRule type="expression" dxfId="2151" priority="38">
      <formula>K95&lt;0</formula>
    </cfRule>
  </conditionalFormatting>
  <conditionalFormatting sqref="L95:L102">
    <cfRule type="expression" dxfId="2150" priority="35">
      <formula>L95&gt;0</formula>
    </cfRule>
    <cfRule type="expression" dxfId="2149" priority="36">
      <formula>L95&lt;0</formula>
    </cfRule>
  </conditionalFormatting>
  <conditionalFormatting sqref="F29">
    <cfRule type="expression" dxfId="2148" priority="33">
      <formula>F29&gt;0</formula>
    </cfRule>
    <cfRule type="expression" dxfId="2147" priority="34">
      <formula>F29&lt;0</formula>
    </cfRule>
  </conditionalFormatting>
  <conditionalFormatting sqref="H29">
    <cfRule type="expression" dxfId="2146" priority="31">
      <formula>H29&gt;0</formula>
    </cfRule>
    <cfRule type="expression" dxfId="2145" priority="32">
      <formula>H29&lt;0</formula>
    </cfRule>
  </conditionalFormatting>
  <conditionalFormatting sqref="F32">
    <cfRule type="expression" dxfId="2144" priority="25">
      <formula>F32&gt;0</formula>
    </cfRule>
    <cfRule type="expression" dxfId="2143" priority="26">
      <formula>F32&lt;0</formula>
    </cfRule>
  </conditionalFormatting>
  <conditionalFormatting sqref="H32">
    <cfRule type="expression" dxfId="2142" priority="23">
      <formula>H32&gt;0</formula>
    </cfRule>
    <cfRule type="expression" dxfId="2141" priority="24">
      <formula>H32&lt;0</formula>
    </cfRule>
  </conditionalFormatting>
  <conditionalFormatting sqref="F94">
    <cfRule type="expression" dxfId="2140" priority="21">
      <formula>F94&gt;0</formula>
    </cfRule>
    <cfRule type="expression" dxfId="2139" priority="22">
      <formula>F94&lt;0</formula>
    </cfRule>
  </conditionalFormatting>
  <conditionalFormatting sqref="H94">
    <cfRule type="expression" dxfId="2138" priority="19">
      <formula>H94&gt;0</formula>
    </cfRule>
    <cfRule type="expression" dxfId="2137" priority="20">
      <formula>H94&lt;0</formula>
    </cfRule>
  </conditionalFormatting>
  <conditionalFormatting sqref="J89:J94">
    <cfRule type="expression" dxfId="2136" priority="17">
      <formula>J89&gt;0</formula>
    </cfRule>
    <cfRule type="expression" dxfId="2135" priority="18">
      <formula>J89&lt;0</formula>
    </cfRule>
  </conditionalFormatting>
  <conditionalFormatting sqref="K89:K94">
    <cfRule type="expression" dxfId="2134" priority="15">
      <formula>K89&gt;0</formula>
    </cfRule>
    <cfRule type="expression" dxfId="2133" priority="16">
      <formula>K89&lt;0</formula>
    </cfRule>
  </conditionalFormatting>
  <conditionalFormatting sqref="L89">
    <cfRule type="expression" dxfId="2132" priority="13">
      <formula>L89&gt;0</formula>
    </cfRule>
    <cfRule type="expression" dxfId="2131" priority="14">
      <formula>L89&lt;0</formula>
    </cfRule>
  </conditionalFormatting>
  <conditionalFormatting sqref="F89:F93">
    <cfRule type="expression" dxfId="2130" priority="11">
      <formula>F89&gt;0</formula>
    </cfRule>
    <cfRule type="expression" dxfId="2129" priority="12">
      <formula>F89&lt;0</formula>
    </cfRule>
  </conditionalFormatting>
  <conditionalFormatting sqref="H89:H93">
    <cfRule type="expression" dxfId="2128" priority="9">
      <formula>H89&gt;0</formula>
    </cfRule>
    <cfRule type="expression" dxfId="2127" priority="10">
      <formula>H89&lt;0</formula>
    </cfRule>
  </conditionalFormatting>
  <conditionalFormatting sqref="J25:J28">
    <cfRule type="expression" dxfId="2126" priority="7">
      <formula>J25&gt;0</formula>
    </cfRule>
    <cfRule type="expression" dxfId="2125" priority="8">
      <formula>J25&lt;0</formula>
    </cfRule>
  </conditionalFormatting>
  <conditionalFormatting sqref="K25">
    <cfRule type="expression" dxfId="2124" priority="5">
      <formula>K25&gt;0</formula>
    </cfRule>
    <cfRule type="expression" dxfId="2123" priority="6">
      <formula>K25&lt;0</formula>
    </cfRule>
  </conditionalFormatting>
  <conditionalFormatting sqref="F25:F28">
    <cfRule type="expression" dxfId="2122" priority="3">
      <formula>F25&gt;0</formula>
    </cfRule>
    <cfRule type="expression" dxfId="2121" priority="4">
      <formula>F25&lt;0</formula>
    </cfRule>
  </conditionalFormatting>
  <conditionalFormatting sqref="H25:H28">
    <cfRule type="expression" dxfId="2120" priority="1">
      <formula>H25&gt;0</formula>
    </cfRule>
    <cfRule type="expression" dxfId="2119" priority="2">
      <formula>H25&lt;0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70">
        <v>43682</v>
      </c>
      <c r="C2" s="4">
        <v>25</v>
      </c>
      <c r="D2" s="3">
        <v>144.53</v>
      </c>
      <c r="E2" s="3">
        <v>0</v>
      </c>
      <c r="F2" s="3">
        <f>C2*D2+E2</f>
        <v>3613.25</v>
      </c>
      <c r="G2" s="70"/>
      <c r="H2" s="4"/>
      <c r="I2" s="3"/>
      <c r="J2" s="3"/>
      <c r="K2" s="3"/>
      <c r="L2" s="70"/>
      <c r="M2" s="3"/>
      <c r="O2" s="11" t="s">
        <v>57</v>
      </c>
      <c r="Q2">
        <f>C18-H18</f>
        <v>25</v>
      </c>
      <c r="T2" s="1"/>
      <c r="U2" t="s">
        <v>1276</v>
      </c>
    </row>
    <row r="3" spans="1:21" x14ac:dyDescent="0.25">
      <c r="A3" s="22" t="s">
        <v>71</v>
      </c>
      <c r="G3" s="70"/>
      <c r="H3" s="159"/>
      <c r="I3" s="3"/>
      <c r="J3" s="3"/>
      <c r="K3" s="3"/>
      <c r="L3" s="4"/>
      <c r="M3" s="4"/>
      <c r="O3" s="11" t="s">
        <v>58</v>
      </c>
      <c r="Q3" s="176">
        <f>IF(Q2=0, Q4, (F18-K18-M18)/Q2)</f>
        <v>144.53</v>
      </c>
      <c r="T3" s="1"/>
      <c r="U3" s="22"/>
    </row>
    <row r="4" spans="1:21" x14ac:dyDescent="0.25">
      <c r="B4" s="70"/>
      <c r="C4" s="4"/>
      <c r="D4" s="3"/>
      <c r="E4" s="3"/>
      <c r="F4" s="3"/>
      <c r="G4" s="70"/>
      <c r="H4" s="159"/>
      <c r="I4" s="3"/>
      <c r="J4" s="3"/>
      <c r="K4" s="3"/>
      <c r="L4" s="4"/>
      <c r="M4" s="4"/>
      <c r="O4" s="11" t="s">
        <v>66</v>
      </c>
      <c r="Q4" s="53">
        <v>150.59</v>
      </c>
      <c r="R4" s="420">
        <v>-1.26E-2</v>
      </c>
      <c r="T4" s="688"/>
      <c r="U4" s="30"/>
    </row>
    <row r="5" spans="1:21" x14ac:dyDescent="0.25">
      <c r="B5" s="70"/>
      <c r="C5" s="4"/>
      <c r="D5" s="3"/>
      <c r="E5" s="3"/>
      <c r="F5" s="3"/>
      <c r="G5" s="4"/>
      <c r="H5" s="159"/>
      <c r="I5" s="3"/>
      <c r="J5" s="3"/>
      <c r="K5" s="3"/>
      <c r="L5" s="4"/>
      <c r="M5" s="4"/>
      <c r="O5" s="11" t="s">
        <v>67</v>
      </c>
      <c r="Q5" s="3">
        <f>Q4*Q2</f>
        <v>3764.75</v>
      </c>
      <c r="T5" s="1"/>
    </row>
    <row r="6" spans="1:21" x14ac:dyDescent="0.25">
      <c r="B6" s="70"/>
      <c r="C6" s="4"/>
      <c r="D6" s="3"/>
      <c r="E6" s="3"/>
      <c r="F6" s="3"/>
      <c r="G6" s="4"/>
      <c r="H6" s="159"/>
      <c r="I6" s="3"/>
      <c r="J6" s="3"/>
      <c r="K6" s="3"/>
      <c r="L6" s="4"/>
      <c r="M6" s="4"/>
      <c r="O6" s="11" t="s">
        <v>64</v>
      </c>
      <c r="Q6" s="2">
        <f>Q3*Q2</f>
        <v>3613.25</v>
      </c>
    </row>
    <row r="7" spans="1:21" x14ac:dyDescent="0.25">
      <c r="B7" s="70"/>
      <c r="C7" s="4"/>
      <c r="D7" s="3"/>
      <c r="E7" s="3"/>
      <c r="F7" s="3"/>
      <c r="G7" s="4"/>
      <c r="H7" s="159"/>
      <c r="I7" s="3"/>
      <c r="J7" s="3"/>
      <c r="K7" s="3"/>
      <c r="L7" s="4"/>
      <c r="M7" s="4"/>
      <c r="O7" s="11" t="s">
        <v>177</v>
      </c>
      <c r="Q7" s="2">
        <f>Q10+Q8</f>
        <v>408.95000000000027</v>
      </c>
      <c r="R7">
        <v>25</v>
      </c>
    </row>
    <row r="8" spans="1:21" x14ac:dyDescent="0.25">
      <c r="B8" s="70"/>
      <c r="C8" s="4"/>
      <c r="D8" s="3"/>
      <c r="E8" s="3"/>
      <c r="F8" s="3"/>
      <c r="G8" s="4"/>
      <c r="H8" s="159"/>
      <c r="I8" s="3"/>
      <c r="J8" s="3"/>
      <c r="K8" s="3"/>
      <c r="L8" s="4"/>
      <c r="M8" s="4"/>
      <c r="O8" s="11" t="s">
        <v>179</v>
      </c>
      <c r="P8" s="33"/>
      <c r="Q8" s="2">
        <f>K18+M18-F18+Q2*Q4</f>
        <v>151.5</v>
      </c>
      <c r="T8" s="1"/>
    </row>
    <row r="9" spans="1:21" x14ac:dyDescent="0.25">
      <c r="B9" s="4"/>
      <c r="C9" s="4"/>
      <c r="D9" s="3"/>
      <c r="E9" s="3"/>
      <c r="F9" s="3"/>
      <c r="G9" s="4"/>
      <c r="H9" s="159"/>
      <c r="I9" s="3"/>
      <c r="J9" s="3"/>
      <c r="K9" s="3"/>
      <c r="L9" s="4"/>
      <c r="M9" s="4"/>
      <c r="O9" s="11" t="s">
        <v>204</v>
      </c>
      <c r="Q9" s="132">
        <f>IF(Q2=0, 0, Q8/Q6)</f>
        <v>4.1929011277935378E-2</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7.6711601035925362E-3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165.64900000000003</v>
      </c>
    </row>
    <row r="18" spans="1:16" x14ac:dyDescent="0.25">
      <c r="A18" s="31" t="s">
        <v>81</v>
      </c>
      <c r="B18" s="14"/>
      <c r="C18" s="14">
        <f>SUM(C2:C8)</f>
        <v>25</v>
      </c>
      <c r="D18" s="18"/>
      <c r="E18" s="18"/>
      <c r="F18" s="18">
        <f>SUM(F2:F8)</f>
        <v>3613.25</v>
      </c>
      <c r="G18" s="14"/>
      <c r="H18" s="69">
        <f>SUM(H2:H5)</f>
        <v>0</v>
      </c>
      <c r="I18" s="18"/>
      <c r="J18" s="18"/>
      <c r="K18" s="18">
        <f>SUM(K2:K5)</f>
        <v>0</v>
      </c>
      <c r="L18" s="14"/>
      <c r="M18" s="18">
        <f>SUM(M2:M10)</f>
        <v>0</v>
      </c>
      <c r="O18" s="79">
        <v>1.0900000000000001</v>
      </c>
      <c r="P18" s="79">
        <f t="shared" ref="P18:P37" si="0">O18*$Q$4</f>
        <v>164.1431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162.63720000000001</v>
      </c>
    </row>
    <row r="20" spans="1:16" x14ac:dyDescent="0.25">
      <c r="O20" s="79">
        <v>1.07</v>
      </c>
      <c r="P20" s="79">
        <f t="shared" si="0"/>
        <v>161.13130000000001</v>
      </c>
    </row>
    <row r="21" spans="1:16" x14ac:dyDescent="0.25">
      <c r="O21" s="79">
        <v>1.06</v>
      </c>
      <c r="P21" s="79">
        <f t="shared" si="0"/>
        <v>159.62540000000001</v>
      </c>
    </row>
    <row r="22" spans="1:16" x14ac:dyDescent="0.25">
      <c r="O22" s="79">
        <v>1.05</v>
      </c>
      <c r="P22" s="79">
        <f t="shared" si="0"/>
        <v>158.11950000000002</v>
      </c>
    </row>
    <row r="23" spans="1:16" x14ac:dyDescent="0.25">
      <c r="O23" s="79">
        <v>1.04</v>
      </c>
      <c r="P23" s="79">
        <f t="shared" si="0"/>
        <v>156.61360000000002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155.10769999999999</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153.6018</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152.0959</v>
      </c>
    </row>
    <row r="27" spans="1:16" x14ac:dyDescent="0.25">
      <c r="B27" s="162"/>
      <c r="C27" s="10"/>
      <c r="D27" s="39"/>
      <c r="E27" s="39"/>
      <c r="F27" s="39"/>
      <c r="G27" s="39"/>
      <c r="H27" s="177"/>
      <c r="I27" s="39"/>
      <c r="J27" s="39"/>
      <c r="K27" s="39"/>
      <c r="L27" s="39"/>
      <c r="O27" s="79">
        <v>1</v>
      </c>
      <c r="P27" s="79">
        <f t="shared" si="0"/>
        <v>150.59</v>
      </c>
    </row>
    <row r="28" spans="1:16" x14ac:dyDescent="0.25">
      <c r="B28" s="162"/>
      <c r="C28" s="10"/>
      <c r="D28" s="39"/>
      <c r="E28" s="39"/>
      <c r="F28" s="39"/>
      <c r="G28" s="39"/>
      <c r="H28" s="177"/>
      <c r="I28" s="39"/>
      <c r="J28" s="39"/>
      <c r="K28" s="39"/>
      <c r="L28" s="39"/>
      <c r="O28" s="79">
        <v>0.99</v>
      </c>
      <c r="P28" s="79">
        <f t="shared" si="0"/>
        <v>149.08410000000001</v>
      </c>
    </row>
    <row r="29" spans="1:16" x14ac:dyDescent="0.25">
      <c r="B29" s="162"/>
      <c r="C29" s="10"/>
      <c r="D29" s="39"/>
      <c r="E29" s="39"/>
      <c r="F29" s="39"/>
      <c r="G29" s="39"/>
      <c r="H29" s="177"/>
      <c r="I29" s="39"/>
      <c r="J29" s="39"/>
      <c r="K29" s="39"/>
      <c r="L29" s="39"/>
      <c r="O29" s="79">
        <v>0.98</v>
      </c>
      <c r="P29" s="79">
        <f t="shared" si="0"/>
        <v>147.57820000000001</v>
      </c>
    </row>
    <row r="30" spans="1:16" x14ac:dyDescent="0.25">
      <c r="B30" s="162"/>
      <c r="C30" s="10"/>
      <c r="D30" s="39"/>
      <c r="E30" s="39"/>
      <c r="F30" s="39"/>
      <c r="G30" s="39"/>
      <c r="H30" s="177"/>
      <c r="I30" s="39"/>
      <c r="J30" s="39"/>
      <c r="K30" s="39"/>
      <c r="L30" s="39"/>
      <c r="O30" s="79">
        <v>0.97</v>
      </c>
      <c r="P30" s="79">
        <f t="shared" si="0"/>
        <v>146.07230000000001</v>
      </c>
    </row>
    <row r="31" spans="1:16" x14ac:dyDescent="0.25">
      <c r="B31" s="162"/>
      <c r="C31" s="10"/>
      <c r="D31" s="39"/>
      <c r="E31" s="39"/>
      <c r="F31" s="39"/>
      <c r="G31" s="39"/>
      <c r="H31" s="177"/>
      <c r="I31" s="39"/>
      <c r="J31" s="39"/>
      <c r="K31" s="39"/>
      <c r="L31" s="39"/>
      <c r="O31" s="79">
        <v>0.96</v>
      </c>
      <c r="P31" s="79">
        <f t="shared" si="0"/>
        <v>144.56639999999999</v>
      </c>
    </row>
    <row r="32" spans="1:16" x14ac:dyDescent="0.25">
      <c r="B32" s="162"/>
      <c r="C32" s="10"/>
      <c r="D32" s="39"/>
      <c r="E32" s="39"/>
      <c r="F32" s="39"/>
      <c r="G32" s="39"/>
      <c r="H32" s="177"/>
      <c r="I32" s="39"/>
      <c r="J32" s="39"/>
      <c r="K32" s="39"/>
      <c r="L32" s="39"/>
      <c r="O32" s="79">
        <v>0.95</v>
      </c>
      <c r="P32" s="79">
        <f t="shared" si="0"/>
        <v>143.06049999999999</v>
      </c>
    </row>
    <row r="33" spans="2:17" x14ac:dyDescent="0.25">
      <c r="B33" s="162"/>
      <c r="C33" s="10"/>
      <c r="D33" s="39"/>
      <c r="E33" s="39"/>
      <c r="F33" s="39"/>
      <c r="G33" s="39"/>
      <c r="H33" s="177"/>
      <c r="I33" s="39"/>
      <c r="J33" s="39"/>
      <c r="K33" s="39"/>
      <c r="L33" s="39"/>
      <c r="O33" s="79">
        <v>0.94</v>
      </c>
      <c r="P33" s="79">
        <f t="shared" si="0"/>
        <v>141.55459999999999</v>
      </c>
    </row>
    <row r="34" spans="2:17" x14ac:dyDescent="0.25">
      <c r="B34" s="162"/>
      <c r="C34" s="10"/>
      <c r="D34" s="39"/>
      <c r="E34" s="39"/>
      <c r="F34" s="39"/>
      <c r="G34" s="39"/>
      <c r="H34" s="177"/>
      <c r="I34" s="39"/>
      <c r="J34" s="39"/>
      <c r="K34" s="39"/>
      <c r="L34" s="39"/>
      <c r="O34" s="79">
        <v>0.93</v>
      </c>
      <c r="P34" s="79">
        <f t="shared" si="0"/>
        <v>140.0487</v>
      </c>
    </row>
    <row r="35" spans="2:17" x14ac:dyDescent="0.25">
      <c r="B35" s="162"/>
      <c r="C35" s="10"/>
      <c r="D35" s="39"/>
      <c r="E35" s="39"/>
      <c r="F35" s="39"/>
      <c r="G35" s="39"/>
      <c r="H35" s="177"/>
      <c r="I35" s="39"/>
      <c r="J35" s="39"/>
      <c r="K35" s="39"/>
      <c r="L35" s="39"/>
      <c r="O35" s="79">
        <v>0.92</v>
      </c>
      <c r="P35" s="79">
        <f t="shared" si="0"/>
        <v>138.5428</v>
      </c>
    </row>
    <row r="36" spans="2:17" x14ac:dyDescent="0.25">
      <c r="B36" s="162"/>
      <c r="C36" s="10"/>
      <c r="D36" s="39"/>
      <c r="E36" s="39"/>
      <c r="F36" s="39"/>
      <c r="G36" s="39"/>
      <c r="H36" s="177"/>
      <c r="I36" s="39"/>
      <c r="J36" s="39"/>
      <c r="K36" s="39"/>
      <c r="L36" s="39"/>
      <c r="O36" s="79">
        <v>0.91</v>
      </c>
      <c r="P36" s="79">
        <f t="shared" si="0"/>
        <v>137.0369</v>
      </c>
    </row>
    <row r="37" spans="2:17" x14ac:dyDescent="0.25">
      <c r="B37" s="162"/>
      <c r="C37" s="10"/>
      <c r="D37" s="39"/>
      <c r="E37" s="39"/>
      <c r="F37" s="39"/>
      <c r="G37" s="39"/>
      <c r="H37" s="177"/>
      <c r="I37" s="39"/>
      <c r="J37" s="39"/>
      <c r="K37" s="39"/>
      <c r="L37" s="39"/>
      <c r="O37" s="79">
        <v>0.9</v>
      </c>
      <c r="P37" s="79">
        <f t="shared" si="0"/>
        <v>135.53100000000001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118" priority="37">
      <formula>F47&gt;0</formula>
    </cfRule>
    <cfRule type="expression" dxfId="2117" priority="38">
      <formula>F47&lt;0</formula>
    </cfRule>
  </conditionalFormatting>
  <conditionalFormatting sqref="Q7">
    <cfRule type="expression" dxfId="2116" priority="35">
      <formula>Q7&gt;0</formula>
    </cfRule>
    <cfRule type="expression" dxfId="2115" priority="36">
      <formula>Q7&lt;0</formula>
    </cfRule>
  </conditionalFormatting>
  <conditionalFormatting sqref="Q8">
    <cfRule type="expression" dxfId="2114" priority="33">
      <formula>Q8&gt;0</formula>
    </cfRule>
    <cfRule type="expression" dxfId="2113" priority="34">
      <formula>Q8&lt;0</formula>
    </cfRule>
  </conditionalFormatting>
  <conditionalFormatting sqref="F30:F46">
    <cfRule type="expression" dxfId="2112" priority="31">
      <formula>F30&gt;0</formula>
    </cfRule>
    <cfRule type="expression" dxfId="2111" priority="32">
      <formula>F30&lt;0</formula>
    </cfRule>
  </conditionalFormatting>
  <conditionalFormatting sqref="H30:H46">
    <cfRule type="expression" dxfId="2110" priority="29">
      <formula>H30&gt;0</formula>
    </cfRule>
    <cfRule type="expression" dxfId="2109" priority="30">
      <formula>H30&lt;0</formula>
    </cfRule>
  </conditionalFormatting>
  <conditionalFormatting sqref="Q10">
    <cfRule type="expression" dxfId="2108" priority="27">
      <formula>Q10&gt;0</formula>
    </cfRule>
    <cfRule type="expression" dxfId="2107" priority="28">
      <formula>Q10&lt;0</formula>
    </cfRule>
  </conditionalFormatting>
  <conditionalFormatting sqref="J25:J38">
    <cfRule type="expression" dxfId="2106" priority="25">
      <formula>J25&gt;0</formula>
    </cfRule>
    <cfRule type="expression" dxfId="2105" priority="26">
      <formula>J25&lt;0</formula>
    </cfRule>
  </conditionalFormatting>
  <conditionalFormatting sqref="K25:K38">
    <cfRule type="expression" dxfId="2104" priority="23">
      <formula>K25&gt;0</formula>
    </cfRule>
    <cfRule type="expression" dxfId="2103" priority="24">
      <formula>K25&lt;0</formula>
    </cfRule>
  </conditionalFormatting>
  <conditionalFormatting sqref="L25 L38">
    <cfRule type="expression" dxfId="2102" priority="21">
      <formula>L25&gt;0</formula>
    </cfRule>
    <cfRule type="expression" dxfId="2101" priority="22">
      <formula>L25&lt;0</formula>
    </cfRule>
  </conditionalFormatting>
  <conditionalFormatting sqref="F89:F110">
    <cfRule type="expression" dxfId="2100" priority="19">
      <formula>F89&gt;0</formula>
    </cfRule>
    <cfRule type="expression" dxfId="2099" priority="20">
      <formula>F89&lt;0</formula>
    </cfRule>
  </conditionalFormatting>
  <conditionalFormatting sqref="H89:H110">
    <cfRule type="expression" dxfId="2098" priority="17">
      <formula>H89&gt;0</formula>
    </cfRule>
    <cfRule type="expression" dxfId="2097" priority="18">
      <formula>H89&lt;0</formula>
    </cfRule>
  </conditionalFormatting>
  <conditionalFormatting sqref="J89:J102">
    <cfRule type="expression" dxfId="2096" priority="15">
      <formula>J89&gt;0</formula>
    </cfRule>
    <cfRule type="expression" dxfId="2095" priority="16">
      <formula>J89&lt;0</formula>
    </cfRule>
  </conditionalFormatting>
  <conditionalFormatting sqref="K89:K102">
    <cfRule type="expression" dxfId="2094" priority="13">
      <formula>K89&gt;0</formula>
    </cfRule>
    <cfRule type="expression" dxfId="2093" priority="14">
      <formula>K89&lt;0</formula>
    </cfRule>
  </conditionalFormatting>
  <conditionalFormatting sqref="L89:L102">
    <cfRule type="expression" dxfId="2092" priority="11">
      <formula>L89&gt;0</formula>
    </cfRule>
    <cfRule type="expression" dxfId="2091" priority="12">
      <formula>L89&lt;0</formula>
    </cfRule>
  </conditionalFormatting>
  <conditionalFormatting sqref="F29">
    <cfRule type="expression" dxfId="2090" priority="9">
      <formula>F29&gt;0</formula>
    </cfRule>
    <cfRule type="expression" dxfId="2089" priority="10">
      <formula>F29&lt;0</formula>
    </cfRule>
  </conditionalFormatting>
  <conditionalFormatting sqref="H29 H27">
    <cfRule type="expression" dxfId="2088" priority="7">
      <formula>H27&gt;0</formula>
    </cfRule>
    <cfRule type="expression" dxfId="2087" priority="8">
      <formula>H27&lt;0</formula>
    </cfRule>
  </conditionalFormatting>
  <conditionalFormatting sqref="F27:F28">
    <cfRule type="expression" dxfId="2086" priority="5">
      <formula>F27&gt;0</formula>
    </cfRule>
    <cfRule type="expression" dxfId="2085" priority="6">
      <formula>F27&lt;0</formula>
    </cfRule>
  </conditionalFormatting>
  <conditionalFormatting sqref="H28">
    <cfRule type="expression" dxfId="2084" priority="3">
      <formula>H28&gt;0</formula>
    </cfRule>
    <cfRule type="expression" dxfId="2083" priority="4">
      <formula>H28&lt;0</formula>
    </cfRule>
  </conditionalFormatting>
  <conditionalFormatting sqref="F25:F26 H25:H26">
    <cfRule type="expression" dxfId="2082" priority="1">
      <formula>F25&gt;0</formula>
    </cfRule>
    <cfRule type="expression" dxfId="2081" priority="2">
      <formula>F25&lt;0</formula>
    </cfRule>
  </conditionalFormatting>
  <hyperlinks>
    <hyperlink ref="A3"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70">
        <v>43682</v>
      </c>
      <c r="C2" s="4">
        <v>100</v>
      </c>
      <c r="D2" s="3">
        <v>28.38</v>
      </c>
      <c r="E2" s="3">
        <v>0</v>
      </c>
      <c r="F2" s="3">
        <f>C2*D2+E2</f>
        <v>2838</v>
      </c>
      <c r="G2" s="70"/>
      <c r="H2" s="4"/>
      <c r="I2" s="3"/>
      <c r="J2" s="3"/>
      <c r="K2" s="3"/>
      <c r="L2" s="70">
        <v>43707</v>
      </c>
      <c r="M2" s="43">
        <v>14.65</v>
      </c>
      <c r="O2" s="11" t="s">
        <v>57</v>
      </c>
      <c r="Q2">
        <f>C18-H18</f>
        <v>100</v>
      </c>
      <c r="T2" s="1"/>
      <c r="U2" t="s">
        <v>901</v>
      </c>
    </row>
    <row r="3" spans="1:21" x14ac:dyDescent="0.25">
      <c r="A3" s="22" t="s">
        <v>71</v>
      </c>
      <c r="B3" s="70"/>
      <c r="C3" s="4"/>
      <c r="D3" s="3"/>
      <c r="E3" s="3"/>
      <c r="F3" s="3"/>
      <c r="G3" s="70"/>
      <c r="H3" s="159"/>
      <c r="I3" s="3"/>
      <c r="J3" s="3"/>
      <c r="K3" s="3"/>
      <c r="L3" s="70"/>
      <c r="M3" s="4"/>
      <c r="O3" s="11" t="s">
        <v>58</v>
      </c>
      <c r="Q3" s="176">
        <f>IF(Q2=0, Q4, (F18-K18-M18)/Q2)</f>
        <v>28.233499999999999</v>
      </c>
      <c r="T3" s="1"/>
    </row>
    <row r="4" spans="1:21" x14ac:dyDescent="0.25">
      <c r="B4" s="70"/>
      <c r="C4" s="4"/>
      <c r="D4" s="3"/>
      <c r="E4" s="3"/>
      <c r="F4" s="3"/>
      <c r="G4" s="70"/>
      <c r="H4" s="159"/>
      <c r="I4" s="3"/>
      <c r="J4" s="3"/>
      <c r="K4" s="3"/>
      <c r="L4" s="70"/>
      <c r="M4" s="4"/>
      <c r="O4" s="11" t="s">
        <v>66</v>
      </c>
      <c r="Q4" s="53">
        <v>29.68</v>
      </c>
      <c r="R4" s="420">
        <v>-8.0000000000000002E-3</v>
      </c>
      <c r="T4" s="688"/>
      <c r="U4" s="30"/>
    </row>
    <row r="5" spans="1:21" x14ac:dyDescent="0.25">
      <c r="B5" s="70"/>
      <c r="C5" s="4"/>
      <c r="D5" s="3"/>
      <c r="E5" s="3"/>
      <c r="F5" s="3"/>
      <c r="G5" s="70"/>
      <c r="H5" s="159"/>
      <c r="I5" s="3"/>
      <c r="J5" s="3"/>
      <c r="K5" s="3"/>
      <c r="L5" s="70"/>
      <c r="M5" s="3"/>
      <c r="O5" s="11" t="s">
        <v>67</v>
      </c>
      <c r="Q5" s="3">
        <f>Q4*Q2</f>
        <v>2968</v>
      </c>
    </row>
    <row r="6" spans="1:21" x14ac:dyDescent="0.25">
      <c r="B6" s="70"/>
      <c r="C6" s="4"/>
      <c r="D6" s="3"/>
      <c r="E6" s="3"/>
      <c r="F6" s="3"/>
      <c r="G6" s="70"/>
      <c r="H6" s="159"/>
      <c r="I6" s="3"/>
      <c r="J6" s="3"/>
      <c r="K6" s="3"/>
      <c r="L6" s="70"/>
      <c r="M6" s="3"/>
      <c r="O6" s="11" t="s">
        <v>64</v>
      </c>
      <c r="Q6" s="2">
        <f>Q3*Q2</f>
        <v>2823.35</v>
      </c>
    </row>
    <row r="7" spans="1:21" x14ac:dyDescent="0.25">
      <c r="B7" s="4"/>
      <c r="C7" s="4"/>
      <c r="D7" s="3"/>
      <c r="E7" s="3"/>
      <c r="F7" s="3"/>
      <c r="G7" s="4"/>
      <c r="H7" s="159"/>
      <c r="I7" s="3"/>
      <c r="J7" s="3"/>
      <c r="K7" s="3"/>
      <c r="L7" s="70"/>
      <c r="M7" s="3"/>
      <c r="O7" s="11" t="s">
        <v>177</v>
      </c>
      <c r="Q7" s="2">
        <f>Q10+Q8</f>
        <v>1228.9099999999985</v>
      </c>
      <c r="R7">
        <v>100</v>
      </c>
    </row>
    <row r="8" spans="1:21" x14ac:dyDescent="0.25">
      <c r="B8" s="70"/>
      <c r="C8" s="4"/>
      <c r="D8" s="3"/>
      <c r="E8" s="3"/>
      <c r="F8" s="3"/>
      <c r="G8" s="4"/>
      <c r="H8" s="159"/>
      <c r="I8" s="3"/>
      <c r="J8" s="3"/>
      <c r="K8" s="3"/>
      <c r="L8" s="4"/>
      <c r="M8" s="4"/>
      <c r="O8" s="11" t="s">
        <v>179</v>
      </c>
      <c r="P8" s="33"/>
      <c r="Q8" s="2">
        <f>K18+M18-F18+Q2*Q4</f>
        <v>144.65000000000009</v>
      </c>
    </row>
    <row r="9" spans="1:21" x14ac:dyDescent="0.25">
      <c r="B9" s="4"/>
      <c r="C9" s="4"/>
      <c r="D9" s="3"/>
      <c r="E9" s="3"/>
      <c r="F9" s="3"/>
      <c r="G9" s="4"/>
      <c r="H9" s="159"/>
      <c r="I9" s="3"/>
      <c r="J9" s="3"/>
      <c r="K9" s="3"/>
      <c r="L9" s="4"/>
      <c r="M9" s="4"/>
      <c r="O9" s="11" t="s">
        <v>204</v>
      </c>
      <c r="Q9" s="132">
        <f>IF(Q2=0, 0, Q8/Q6)</f>
        <v>5.1233463793011878E-2</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8.8948787061994619E-2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32.648000000000003</v>
      </c>
    </row>
    <row r="18" spans="1:16" x14ac:dyDescent="0.25">
      <c r="A18" s="31" t="s">
        <v>81</v>
      </c>
      <c r="B18" s="14"/>
      <c r="C18" s="14">
        <f>SUM(C2:C8)</f>
        <v>100</v>
      </c>
      <c r="D18" s="18"/>
      <c r="E18" s="18"/>
      <c r="F18" s="18">
        <f>SUM(F2:F8)</f>
        <v>2838</v>
      </c>
      <c r="G18" s="14"/>
      <c r="H18" s="69">
        <f>SUM(H2:H6)</f>
        <v>0</v>
      </c>
      <c r="I18" s="18"/>
      <c r="J18" s="18"/>
      <c r="K18" s="18">
        <f>SUM(K2:K6)</f>
        <v>0</v>
      </c>
      <c r="L18" s="14"/>
      <c r="M18" s="18">
        <f>SUM(M2:M10)</f>
        <v>14.65</v>
      </c>
      <c r="O18" s="79">
        <v>1.0900000000000001</v>
      </c>
      <c r="P18" s="79">
        <f t="shared" ref="P18:P37" si="0">O18*$Q$4</f>
        <v>32.351199999999999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15</v>
      </c>
      <c r="O19" s="79">
        <v>1.08</v>
      </c>
      <c r="P19" s="79">
        <f t="shared" si="0"/>
        <v>32.054400000000001</v>
      </c>
    </row>
    <row r="20" spans="1:16" x14ac:dyDescent="0.25">
      <c r="O20" s="79">
        <v>1.07</v>
      </c>
      <c r="P20" s="79">
        <f t="shared" si="0"/>
        <v>31.7576</v>
      </c>
    </row>
    <row r="21" spans="1:16" x14ac:dyDescent="0.25">
      <c r="O21" s="79">
        <v>1.06</v>
      </c>
      <c r="P21" s="79">
        <f t="shared" si="0"/>
        <v>31.460800000000003</v>
      </c>
    </row>
    <row r="22" spans="1:16" x14ac:dyDescent="0.25">
      <c r="O22" s="79">
        <v>1.05</v>
      </c>
      <c r="P22" s="79">
        <f t="shared" si="0"/>
        <v>31.164000000000001</v>
      </c>
    </row>
    <row r="23" spans="1:16" x14ac:dyDescent="0.25">
      <c r="O23" s="79">
        <v>1.04</v>
      </c>
      <c r="P23" s="79">
        <f t="shared" si="0"/>
        <v>30.8672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30.570399999999999</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30.273600000000002</v>
      </c>
    </row>
    <row r="26" spans="1:16" x14ac:dyDescent="0.25">
      <c r="B26" s="162"/>
      <c r="C26" s="10"/>
      <c r="D26" s="39"/>
      <c r="E26" s="39"/>
      <c r="F26" s="39"/>
      <c r="G26" s="39"/>
      <c r="H26" s="177"/>
      <c r="I26" s="39"/>
      <c r="J26" s="39"/>
      <c r="K26" s="39"/>
      <c r="L26" s="39"/>
      <c r="O26" s="79">
        <v>1.01</v>
      </c>
      <c r="P26" s="79">
        <f t="shared" si="0"/>
        <v>29.976800000000001</v>
      </c>
    </row>
    <row r="27" spans="1:16" x14ac:dyDescent="0.25">
      <c r="B27" s="162"/>
      <c r="C27" s="10"/>
      <c r="D27" s="39"/>
      <c r="E27" s="39"/>
      <c r="F27" s="39"/>
      <c r="G27" s="39"/>
      <c r="H27" s="177"/>
      <c r="I27" s="39"/>
      <c r="J27" s="39"/>
      <c r="K27" s="39"/>
      <c r="L27" s="39"/>
      <c r="O27" s="79">
        <v>1</v>
      </c>
      <c r="P27" s="79">
        <f t="shared" si="0"/>
        <v>29.68</v>
      </c>
    </row>
    <row r="28" spans="1:16" x14ac:dyDescent="0.25">
      <c r="B28" s="162"/>
      <c r="C28" s="10"/>
      <c r="D28" s="39"/>
      <c r="E28" s="39"/>
      <c r="F28" s="39"/>
      <c r="G28" s="39"/>
      <c r="H28" s="177"/>
      <c r="I28" s="39"/>
      <c r="J28" s="39"/>
      <c r="K28" s="39"/>
      <c r="L28" s="39"/>
      <c r="O28" s="79">
        <v>0.99</v>
      </c>
      <c r="P28" s="79">
        <f t="shared" si="0"/>
        <v>29.383199999999999</v>
      </c>
    </row>
    <row r="29" spans="1:16" x14ac:dyDescent="0.25">
      <c r="B29" s="162"/>
      <c r="C29" s="10"/>
      <c r="D29" s="39"/>
      <c r="E29" s="39"/>
      <c r="F29" s="39"/>
      <c r="G29" s="39"/>
      <c r="H29" s="177"/>
      <c r="I29" s="39"/>
      <c r="J29" s="39"/>
      <c r="K29" s="39"/>
      <c r="L29" s="39"/>
      <c r="O29" s="79">
        <v>0.98</v>
      </c>
      <c r="P29" s="79">
        <f t="shared" si="0"/>
        <v>29.086399999999998</v>
      </c>
    </row>
    <row r="30" spans="1:16" x14ac:dyDescent="0.25">
      <c r="B30" s="162"/>
      <c r="C30" s="10"/>
      <c r="D30" s="39"/>
      <c r="E30" s="39"/>
      <c r="F30" s="39"/>
      <c r="G30" s="39"/>
      <c r="H30" s="177"/>
      <c r="I30" s="39"/>
      <c r="J30" s="39"/>
      <c r="K30" s="39"/>
      <c r="L30" s="39"/>
      <c r="O30" s="79">
        <v>0.97</v>
      </c>
      <c r="P30" s="79">
        <f t="shared" si="0"/>
        <v>28.7896</v>
      </c>
    </row>
    <row r="31" spans="1:16" x14ac:dyDescent="0.25">
      <c r="B31" s="162"/>
      <c r="C31" s="10"/>
      <c r="D31" s="39"/>
      <c r="E31" s="39"/>
      <c r="F31" s="39"/>
      <c r="G31" s="39"/>
      <c r="H31" s="177"/>
      <c r="I31" s="39"/>
      <c r="J31" s="39"/>
      <c r="K31" s="39"/>
      <c r="L31" s="39"/>
      <c r="O31" s="79">
        <v>0.96</v>
      </c>
      <c r="P31" s="79">
        <f t="shared" si="0"/>
        <v>28.492799999999999</v>
      </c>
    </row>
    <row r="32" spans="1:16" x14ac:dyDescent="0.25">
      <c r="B32" s="162"/>
      <c r="C32" s="10"/>
      <c r="D32" s="39"/>
      <c r="E32" s="39"/>
      <c r="F32" s="39"/>
      <c r="G32" s="39"/>
      <c r="H32" s="177"/>
      <c r="I32" s="39"/>
      <c r="J32" s="39"/>
      <c r="K32" s="39"/>
      <c r="L32" s="39"/>
      <c r="O32" s="79">
        <v>0.95</v>
      </c>
      <c r="P32" s="79">
        <f t="shared" si="0"/>
        <v>28.195999999999998</v>
      </c>
    </row>
    <row r="33" spans="2:17" x14ac:dyDescent="0.25">
      <c r="B33" s="162"/>
      <c r="C33" s="10"/>
      <c r="D33" s="39"/>
      <c r="E33" s="39"/>
      <c r="F33" s="39"/>
      <c r="G33" s="39"/>
      <c r="H33" s="177"/>
      <c r="I33" s="39"/>
      <c r="J33" s="39"/>
      <c r="K33" s="39"/>
      <c r="L33" s="39"/>
      <c r="O33" s="79">
        <v>0.94</v>
      </c>
      <c r="P33" s="79">
        <f t="shared" si="0"/>
        <v>27.899199999999997</v>
      </c>
    </row>
    <row r="34" spans="2:17" x14ac:dyDescent="0.25">
      <c r="B34" s="162"/>
      <c r="C34" s="10"/>
      <c r="D34" s="39"/>
      <c r="E34" s="39"/>
      <c r="F34" s="39"/>
      <c r="G34" s="39"/>
      <c r="H34" s="177"/>
      <c r="I34" s="39"/>
      <c r="J34" s="39"/>
      <c r="K34" s="39"/>
      <c r="L34" s="39"/>
      <c r="O34" s="79">
        <v>0.93</v>
      </c>
      <c r="P34" s="79">
        <f t="shared" si="0"/>
        <v>27.602400000000003</v>
      </c>
    </row>
    <row r="35" spans="2:17" x14ac:dyDescent="0.25">
      <c r="B35" s="162"/>
      <c r="C35" s="10"/>
      <c r="D35" s="39"/>
      <c r="E35" s="39"/>
      <c r="F35" s="39"/>
      <c r="G35" s="39"/>
      <c r="H35" s="177"/>
      <c r="I35" s="39"/>
      <c r="J35" s="39"/>
      <c r="K35" s="39"/>
      <c r="L35" s="39"/>
      <c r="O35" s="79">
        <v>0.92</v>
      </c>
      <c r="P35" s="79">
        <f t="shared" si="0"/>
        <v>27.305600000000002</v>
      </c>
    </row>
    <row r="36" spans="2:17" x14ac:dyDescent="0.25">
      <c r="B36" s="162"/>
      <c r="C36" s="10"/>
      <c r="D36" s="39"/>
      <c r="E36" s="39"/>
      <c r="F36" s="39"/>
      <c r="G36" s="39"/>
      <c r="H36" s="177"/>
      <c r="I36" s="39"/>
      <c r="J36" s="39"/>
      <c r="K36" s="39"/>
      <c r="L36" s="39"/>
      <c r="O36" s="79">
        <v>0.91</v>
      </c>
      <c r="P36" s="79">
        <f t="shared" si="0"/>
        <v>27.008800000000001</v>
      </c>
    </row>
    <row r="37" spans="2:17" x14ac:dyDescent="0.25">
      <c r="B37" s="162"/>
      <c r="C37" s="10"/>
      <c r="D37" s="39"/>
      <c r="E37" s="39"/>
      <c r="F37" s="39"/>
      <c r="G37" s="39"/>
      <c r="H37" s="177"/>
      <c r="I37" s="39"/>
      <c r="J37" s="39"/>
      <c r="K37" s="39"/>
      <c r="L37" s="39"/>
      <c r="O37" s="79">
        <v>0.9</v>
      </c>
      <c r="P37" s="79">
        <f t="shared" si="0"/>
        <v>26.712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080" priority="73">
      <formula>F25&gt;0</formula>
    </cfRule>
    <cfRule type="expression" dxfId="2079" priority="74">
      <formula>F25&lt;0</formula>
    </cfRule>
  </conditionalFormatting>
  <conditionalFormatting sqref="Q7">
    <cfRule type="expression" dxfId="2078" priority="71">
      <formula>Q7&gt;0</formula>
    </cfRule>
    <cfRule type="expression" dxfId="2077" priority="72">
      <formula>Q7&lt;0</formula>
    </cfRule>
  </conditionalFormatting>
  <conditionalFormatting sqref="Q8">
    <cfRule type="expression" dxfId="2076" priority="69">
      <formula>Q8&gt;0</formula>
    </cfRule>
    <cfRule type="expression" dxfId="2075" priority="70">
      <formula>Q8&lt;0</formula>
    </cfRule>
  </conditionalFormatting>
  <conditionalFormatting sqref="Q10">
    <cfRule type="expression" dxfId="2074" priority="63">
      <formula>Q10&gt;0</formula>
    </cfRule>
    <cfRule type="expression" dxfId="2073" priority="64">
      <formula>Q10&lt;0</formula>
    </cfRule>
  </conditionalFormatting>
  <conditionalFormatting sqref="J26:J46">
    <cfRule type="expression" dxfId="2072" priority="61">
      <formula>J26&gt;0</formula>
    </cfRule>
    <cfRule type="expression" dxfId="2071" priority="62">
      <formula>J26&lt;0</formula>
    </cfRule>
  </conditionalFormatting>
  <conditionalFormatting sqref="K25:K46">
    <cfRule type="expression" dxfId="2070" priority="59">
      <formula>K25&gt;0</formula>
    </cfRule>
    <cfRule type="expression" dxfId="2069" priority="60">
      <formula>K25&lt;0</formula>
    </cfRule>
  </conditionalFormatting>
  <conditionalFormatting sqref="L25:L46">
    <cfRule type="expression" dxfId="2068" priority="57">
      <formula>L25&gt;0</formula>
    </cfRule>
    <cfRule type="expression" dxfId="2067" priority="58">
      <formula>L25&lt;0</formula>
    </cfRule>
  </conditionalFormatting>
  <conditionalFormatting sqref="F107:F110">
    <cfRule type="expression" dxfId="2066" priority="55">
      <formula>F107&gt;0</formula>
    </cfRule>
    <cfRule type="expression" dxfId="2065" priority="56">
      <formula>F107&lt;0</formula>
    </cfRule>
  </conditionalFormatting>
  <conditionalFormatting sqref="H107:H110">
    <cfRule type="expression" dxfId="2064" priority="53">
      <formula>H107&gt;0</formula>
    </cfRule>
    <cfRule type="expression" dxfId="2063" priority="54">
      <formula>H107&lt;0</formula>
    </cfRule>
  </conditionalFormatting>
  <conditionalFormatting sqref="J89:J105">
    <cfRule type="expression" dxfId="2062" priority="23">
      <formula>J89&gt;0</formula>
    </cfRule>
    <cfRule type="expression" dxfId="2061" priority="24">
      <formula>J89&lt;0</formula>
    </cfRule>
  </conditionalFormatting>
  <conditionalFormatting sqref="K89:K102">
    <cfRule type="expression" dxfId="2060" priority="21">
      <formula>K89&gt;0</formula>
    </cfRule>
    <cfRule type="expression" dxfId="2059" priority="22">
      <formula>K89&lt;0</formula>
    </cfRule>
  </conditionalFormatting>
  <conditionalFormatting sqref="L89:L102">
    <cfRule type="expression" dxfId="2058" priority="19">
      <formula>L89&gt;0</formula>
    </cfRule>
    <cfRule type="expression" dxfId="2057" priority="20">
      <formula>L89&lt;0</formula>
    </cfRule>
  </conditionalFormatting>
  <conditionalFormatting sqref="F26:F46">
    <cfRule type="expression" dxfId="2056" priority="45">
      <formula>F26&gt;0</formula>
    </cfRule>
    <cfRule type="expression" dxfId="2055" priority="46">
      <formula>F26&lt;0</formula>
    </cfRule>
  </conditionalFormatting>
  <conditionalFormatting sqref="H26:H46">
    <cfRule type="expression" dxfId="2054" priority="43">
      <formula>H26&gt;0</formula>
    </cfRule>
    <cfRule type="expression" dxfId="2053" priority="44">
      <formula>H26&lt;0</formula>
    </cfRule>
  </conditionalFormatting>
  <conditionalFormatting sqref="F96:F102 F105">
    <cfRule type="expression" dxfId="2052" priority="27">
      <formula>F96&gt;0</formula>
    </cfRule>
    <cfRule type="expression" dxfId="2051" priority="28">
      <formula>F96&lt;0</formula>
    </cfRule>
  </conditionalFormatting>
  <conditionalFormatting sqref="H96:H102 H105">
    <cfRule type="expression" dxfId="2050" priority="25">
      <formula>H96&gt;0</formula>
    </cfRule>
    <cfRule type="expression" dxfId="2049" priority="26">
      <formula>H96&lt;0</formula>
    </cfRule>
  </conditionalFormatting>
  <conditionalFormatting sqref="F89:F92">
    <cfRule type="expression" dxfId="2048" priority="17">
      <formula>F89&gt;0</formula>
    </cfRule>
    <cfRule type="expression" dxfId="2047" priority="18">
      <formula>F89&lt;0</formula>
    </cfRule>
  </conditionalFormatting>
  <conditionalFormatting sqref="H89:H92">
    <cfRule type="expression" dxfId="2046" priority="15">
      <formula>H89&gt;0</formula>
    </cfRule>
    <cfRule type="expression" dxfId="2045" priority="16">
      <formula>H89&lt;0</formula>
    </cfRule>
  </conditionalFormatting>
  <conditionalFormatting sqref="F93:F95">
    <cfRule type="expression" dxfId="2044" priority="13">
      <formula>F93&gt;0</formula>
    </cfRule>
    <cfRule type="expression" dxfId="2043" priority="14">
      <formula>F93&lt;0</formula>
    </cfRule>
  </conditionalFormatting>
  <conditionalFormatting sqref="H93:H95">
    <cfRule type="expression" dxfId="2042" priority="11">
      <formula>H93&gt;0</formula>
    </cfRule>
    <cfRule type="expression" dxfId="2041" priority="12">
      <formula>H93&lt;0</formula>
    </cfRule>
  </conditionalFormatting>
  <conditionalFormatting sqref="F103:F104">
    <cfRule type="expression" dxfId="2040" priority="9">
      <formula>F103&gt;0</formula>
    </cfRule>
    <cfRule type="expression" dxfId="2039" priority="10">
      <formula>F103&lt;0</formula>
    </cfRule>
  </conditionalFormatting>
  <conditionalFormatting sqref="H103:H104">
    <cfRule type="expression" dxfId="2038" priority="7">
      <formula>H103&gt;0</formula>
    </cfRule>
    <cfRule type="expression" dxfId="2037" priority="8">
      <formula>H103&lt;0</formula>
    </cfRule>
  </conditionalFormatting>
  <conditionalFormatting sqref="F106">
    <cfRule type="expression" dxfId="2036" priority="5">
      <formula>F106&gt;0</formula>
    </cfRule>
    <cfRule type="expression" dxfId="2035" priority="6">
      <formula>F106&lt;0</formula>
    </cfRule>
  </conditionalFormatting>
  <conditionalFormatting sqref="H106">
    <cfRule type="expression" dxfId="2034" priority="3">
      <formula>H106&gt;0</formula>
    </cfRule>
    <cfRule type="expression" dxfId="2033" priority="4">
      <formula>H106&lt;0</formula>
    </cfRule>
  </conditionalFormatting>
  <conditionalFormatting sqref="J106">
    <cfRule type="expression" dxfId="2032" priority="1">
      <formula>J106&gt;0</formula>
    </cfRule>
    <cfRule type="expression" dxfId="2031" priority="2">
      <formula>J106&lt;0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26.59</v>
      </c>
      <c r="R4" s="420">
        <v>-6.0999999999999999E-2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13295</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-15532.099999999999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-15532.099999999999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-0.53880203003423854</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9.4020308386611504E-2</v>
      </c>
      <c r="R11">
        <f>0.625</f>
        <v>0.625</v>
      </c>
    </row>
    <row r="12" spans="1:21" x14ac:dyDescent="0.25">
      <c r="C12" s="4"/>
      <c r="H12" s="68"/>
      <c r="O12" s="11" t="s">
        <v>984</v>
      </c>
      <c r="Q12" s="19" t="s">
        <v>1405</v>
      </c>
      <c r="T12" s="688">
        <v>43315</v>
      </c>
      <c r="U12" t="s">
        <v>1199</v>
      </c>
    </row>
    <row r="13" spans="1:21" x14ac:dyDescent="0.25">
      <c r="H13" s="68"/>
      <c r="O13" s="11" t="s">
        <v>947</v>
      </c>
      <c r="Q13" s="2">
        <f>Q4/2.81</f>
        <v>9.462633451957295</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1" t="s">
        <v>78</v>
      </c>
      <c r="P21" s="891"/>
    </row>
    <row r="22" spans="1:16" ht="15.75" thickTop="1" x14ac:dyDescent="0.25">
      <c r="O22" s="79">
        <v>1.1000000000000001</v>
      </c>
      <c r="P22" s="79">
        <f>O22*$Q$4</f>
        <v>29.249000000000002</v>
      </c>
    </row>
    <row r="23" spans="1:16" x14ac:dyDescent="0.25">
      <c r="O23" s="79">
        <v>1.0900000000000001</v>
      </c>
      <c r="P23" s="79">
        <f t="shared" ref="P23:P42" si="1">O23*$Q$4</f>
        <v>28.9831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28.717200000000002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28.4513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28.185400000000001</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27.919499999999999</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27.653600000000001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27.387699999999999</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27.1218</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26.855899999999998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26.59</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26.324100000000001</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26.058199999999999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25.792300000000001</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25.526399999999999</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25.2605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24.994599999999998</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24.7287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24.462800000000001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24.196899999999999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23.931000000000001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1399</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2030" priority="47">
      <formula>F25&gt;0</formula>
    </cfRule>
    <cfRule type="expression" dxfId="2029" priority="48">
      <formula>F25&lt;0</formula>
    </cfRule>
  </conditionalFormatting>
  <conditionalFormatting sqref="Q7">
    <cfRule type="expression" dxfId="2028" priority="45">
      <formula>Q7&gt;0</formula>
    </cfRule>
    <cfRule type="expression" dxfId="2027" priority="46">
      <formula>Q7&lt;0</formula>
    </cfRule>
  </conditionalFormatting>
  <conditionalFormatting sqref="Q8">
    <cfRule type="expression" dxfId="2026" priority="43">
      <formula>Q8&gt;0</formula>
    </cfRule>
    <cfRule type="expression" dxfId="2025" priority="44">
      <formula>Q8&lt;0</formula>
    </cfRule>
  </conditionalFormatting>
  <conditionalFormatting sqref="Q10">
    <cfRule type="expression" dxfId="2024" priority="37">
      <formula>Q10&gt;0</formula>
    </cfRule>
    <cfRule type="expression" dxfId="2023" priority="38">
      <formula>Q10&lt;0</formula>
    </cfRule>
  </conditionalFormatting>
  <conditionalFormatting sqref="L25:L32">
    <cfRule type="expression" dxfId="2022" priority="31">
      <formula>L25&gt;0</formula>
    </cfRule>
    <cfRule type="expression" dxfId="2021" priority="32">
      <formula>L25&lt;0</formula>
    </cfRule>
  </conditionalFormatting>
  <conditionalFormatting sqref="F104:F125">
    <cfRule type="expression" dxfId="2020" priority="29">
      <formula>F104&gt;0</formula>
    </cfRule>
    <cfRule type="expression" dxfId="2019" priority="30">
      <formula>F104&lt;0</formula>
    </cfRule>
  </conditionalFormatting>
  <conditionalFormatting sqref="H104:H125">
    <cfRule type="expression" dxfId="2018" priority="27">
      <formula>H104&gt;0</formula>
    </cfRule>
    <cfRule type="expression" dxfId="2017" priority="28">
      <formula>H104&lt;0</formula>
    </cfRule>
  </conditionalFormatting>
  <conditionalFormatting sqref="J104:J117">
    <cfRule type="expression" dxfId="2016" priority="25">
      <formula>J104&gt;0</formula>
    </cfRule>
    <cfRule type="expression" dxfId="2015" priority="26">
      <formula>J104&lt;0</formula>
    </cfRule>
  </conditionalFormatting>
  <conditionalFormatting sqref="K104:K117">
    <cfRule type="expression" dxfId="2014" priority="23">
      <formula>K104&gt;0</formula>
    </cfRule>
    <cfRule type="expression" dxfId="2013" priority="24">
      <formula>K104&lt;0</formula>
    </cfRule>
  </conditionalFormatting>
  <conditionalFormatting sqref="L104:L117">
    <cfRule type="expression" dxfId="2012" priority="21">
      <formula>L104&gt;0</formula>
    </cfRule>
    <cfRule type="expression" dxfId="2011" priority="22">
      <formula>L104&lt;0</formula>
    </cfRule>
  </conditionalFormatting>
  <conditionalFormatting sqref="F25:F29">
    <cfRule type="expression" dxfId="2010" priority="19">
      <formula>F25&gt;0</formula>
    </cfRule>
    <cfRule type="expression" dxfId="2009" priority="20">
      <formula>F25&lt;0</formula>
    </cfRule>
  </conditionalFormatting>
  <conditionalFormatting sqref="H25:H29">
    <cfRule type="expression" dxfId="2008" priority="17">
      <formula>H25&gt;0</formula>
    </cfRule>
    <cfRule type="expression" dxfId="2007" priority="18">
      <formula>H25&lt;0</formula>
    </cfRule>
  </conditionalFormatting>
  <conditionalFormatting sqref="F35:F38">
    <cfRule type="expression" dxfId="2006" priority="15">
      <formula>F35&gt;0</formula>
    </cfRule>
    <cfRule type="expression" dxfId="2005" priority="16">
      <formula>F35&lt;0</formula>
    </cfRule>
  </conditionalFormatting>
  <conditionalFormatting sqref="H35:H38">
    <cfRule type="expression" dxfId="2004" priority="13">
      <formula>H35&gt;0</formula>
    </cfRule>
    <cfRule type="expression" dxfId="2003" priority="14">
      <formula>H35&lt;0</formula>
    </cfRule>
  </conditionalFormatting>
  <conditionalFormatting sqref="H61:H64 F61:F64">
    <cfRule type="expression" dxfId="2002" priority="11">
      <formula>F61&gt;0</formula>
    </cfRule>
    <cfRule type="expression" dxfId="2001" priority="12">
      <formula>F61&lt;0</formula>
    </cfRule>
  </conditionalFormatting>
  <conditionalFormatting sqref="H70 F70">
    <cfRule type="expression" dxfId="2000" priority="9">
      <formula>F70&gt;0</formula>
    </cfRule>
    <cfRule type="expression" dxfId="1999" priority="10">
      <formula>F70&lt;0</formula>
    </cfRule>
  </conditionalFormatting>
  <conditionalFormatting sqref="H67:H69 F67:F69">
    <cfRule type="expression" dxfId="1998" priority="7">
      <formula>F67&gt;0</formula>
    </cfRule>
    <cfRule type="expression" dxfId="1997" priority="8">
      <formula>F67&lt;0</formula>
    </cfRule>
  </conditionalFormatting>
  <conditionalFormatting sqref="H65:H66 F65:F66">
    <cfRule type="expression" dxfId="1996" priority="5">
      <formula>F65&gt;0</formula>
    </cfRule>
    <cfRule type="expression" dxfId="1995" priority="6">
      <formula>F65&lt;0</formula>
    </cfRule>
  </conditionalFormatting>
  <conditionalFormatting sqref="F74:F76 H74:H76">
    <cfRule type="expression" dxfId="1994" priority="1">
      <formula>F74&gt;0</formula>
    </cfRule>
    <cfRule type="expression" dxfId="1993"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A2" sqref="A2"/>
      <selection pane="bottomLeft" activeCell="F24" sqref="F24:H2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22.66</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22.66</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2.4713150926743161E-2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10.920481927710842</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24.926000000000002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24.699400000000001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24.472800000000003</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24.246200000000002</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24.019600000000001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23.793000000000003</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23.566400000000002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23.3398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23.113199999999999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22.886600000000001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22.66</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22.433399999999999</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22.206800000000001</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21.9802</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21.753599999999999</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21.526999999999997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21.3004</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21.073800000000002</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20.847200000000001</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20.6206</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20.394000000000002</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992" priority="129">
      <formula>F99&gt;0</formula>
    </cfRule>
    <cfRule type="expression" dxfId="1991" priority="130">
      <formula>F99&lt;0</formula>
    </cfRule>
  </conditionalFormatting>
  <conditionalFormatting sqref="F156:F169 F172:F216 F219:F220">
    <cfRule type="expression" dxfId="1990" priority="125">
      <formula>F156&gt;0</formula>
    </cfRule>
    <cfRule type="expression" dxfId="1989" priority="126">
      <formula>F156&lt;0</formula>
    </cfRule>
  </conditionalFormatting>
  <conditionalFormatting sqref="F156:F169 F172:F216 F219:F220">
    <cfRule type="expression" dxfId="1988" priority="127">
      <formula>F156&gt;0</formula>
    </cfRule>
    <cfRule type="expression" dxfId="1987" priority="128">
      <formula>F156&lt;0</formula>
    </cfRule>
  </conditionalFormatting>
  <conditionalFormatting sqref="H151:H169 H172:H216 H219:H220">
    <cfRule type="expression" dxfId="1986" priority="123">
      <formula>H151&gt;0</formula>
    </cfRule>
    <cfRule type="expression" dxfId="1985" priority="124">
      <formula>H151&lt;0</formula>
    </cfRule>
  </conditionalFormatting>
  <conditionalFormatting sqref="F147:F150">
    <cfRule type="expression" dxfId="1984" priority="117">
      <formula>F147&gt;0</formula>
    </cfRule>
    <cfRule type="expression" dxfId="1983" priority="118">
      <formula>F147&lt;0</formula>
    </cfRule>
  </conditionalFormatting>
  <conditionalFormatting sqref="H147:H150">
    <cfRule type="expression" dxfId="1982" priority="115">
      <formula>H147&gt;0</formula>
    </cfRule>
    <cfRule type="expression" dxfId="1981" priority="116">
      <formula>H147&lt;0</formula>
    </cfRule>
  </conditionalFormatting>
  <conditionalFormatting sqref="Q8">
    <cfRule type="expression" dxfId="1980" priority="111">
      <formula>Q8&gt;0</formula>
    </cfRule>
    <cfRule type="expression" dxfId="1979" priority="112">
      <formula>Q8&lt;0</formula>
    </cfRule>
  </conditionalFormatting>
  <conditionalFormatting sqref="Q7">
    <cfRule type="expression" dxfId="1978" priority="113">
      <formula>Q7&gt;0</formula>
    </cfRule>
    <cfRule type="expression" dxfId="1977" priority="114">
      <formula>Q7&lt;0</formula>
    </cfRule>
  </conditionalFormatting>
  <conditionalFormatting sqref="F170">
    <cfRule type="expression" dxfId="1976" priority="107">
      <formula>F170&gt;0</formula>
    </cfRule>
    <cfRule type="expression" dxfId="1975" priority="108">
      <formula>F170&lt;0</formula>
    </cfRule>
  </conditionalFormatting>
  <conditionalFormatting sqref="F170">
    <cfRule type="expression" dxfId="1974" priority="109">
      <formula>F170&gt;0</formula>
    </cfRule>
    <cfRule type="expression" dxfId="1973" priority="110">
      <formula>F170&lt;0</formula>
    </cfRule>
  </conditionalFormatting>
  <conditionalFormatting sqref="H170">
    <cfRule type="expression" dxfId="1972" priority="105">
      <formula>H170&gt;0</formula>
    </cfRule>
    <cfRule type="expression" dxfId="1971" priority="106">
      <formula>H170&lt;0</formula>
    </cfRule>
  </conditionalFormatting>
  <conditionalFormatting sqref="F171">
    <cfRule type="expression" dxfId="1970" priority="101">
      <formula>F171&gt;0</formula>
    </cfRule>
    <cfRule type="expression" dxfId="1969" priority="102">
      <formula>F171&lt;0</formula>
    </cfRule>
  </conditionalFormatting>
  <conditionalFormatting sqref="F171">
    <cfRule type="expression" dxfId="1968" priority="103">
      <formula>F171&gt;0</formula>
    </cfRule>
    <cfRule type="expression" dxfId="1967" priority="104">
      <formula>F171&lt;0</formula>
    </cfRule>
  </conditionalFormatting>
  <conditionalFormatting sqref="H171">
    <cfRule type="expression" dxfId="1966" priority="99">
      <formula>H171&gt;0</formula>
    </cfRule>
    <cfRule type="expression" dxfId="1965" priority="100">
      <formula>H171&lt;0</formula>
    </cfRule>
  </conditionalFormatting>
  <conditionalFormatting sqref="F217:F218">
    <cfRule type="expression" dxfId="1964" priority="95">
      <formula>F217&gt;0</formula>
    </cfRule>
    <cfRule type="expression" dxfId="1963" priority="96">
      <formula>F217&lt;0</formula>
    </cfRule>
  </conditionalFormatting>
  <conditionalFormatting sqref="F217:F218">
    <cfRule type="expression" dxfId="1962" priority="97">
      <formula>F217&gt;0</formula>
    </cfRule>
    <cfRule type="expression" dxfId="1961" priority="98">
      <formula>F217&lt;0</formula>
    </cfRule>
  </conditionalFormatting>
  <conditionalFormatting sqref="H217:H218">
    <cfRule type="expression" dxfId="1960" priority="93">
      <formula>H217&gt;0</formula>
    </cfRule>
    <cfRule type="expression" dxfId="1959" priority="94">
      <formula>H217&lt;0</formula>
    </cfRule>
  </conditionalFormatting>
  <conditionalFormatting sqref="F24:F39">
    <cfRule type="expression" dxfId="1958" priority="91">
      <formula>F24&gt;0</formula>
    </cfRule>
    <cfRule type="expression" dxfId="1957" priority="92">
      <formula>F24&lt;0</formula>
    </cfRule>
  </conditionalFormatting>
  <conditionalFormatting sqref="H24:H39">
    <cfRule type="expression" dxfId="1956" priority="89">
      <formula>H24&gt;0</formula>
    </cfRule>
    <cfRule type="expression" dxfId="1955" priority="90">
      <formula>H24&lt;0</formula>
    </cfRule>
  </conditionalFormatting>
  <conditionalFormatting sqref="Q10">
    <cfRule type="expression" dxfId="1954" priority="87">
      <formula>Q10&gt;0</formula>
    </cfRule>
    <cfRule type="expression" dxfId="1953" priority="88">
      <formula>Q10&lt;0</formula>
    </cfRule>
  </conditionalFormatting>
  <conditionalFormatting sqref="J34">
    <cfRule type="expression" dxfId="1952" priority="85">
      <formula>J34&gt;0</formula>
    </cfRule>
    <cfRule type="expression" dxfId="1951" priority="86">
      <formula>J34&lt;0</formula>
    </cfRule>
  </conditionalFormatting>
  <conditionalFormatting sqref="F41:F49">
    <cfRule type="expression" dxfId="1950" priority="79">
      <formula>F41&gt;0</formula>
    </cfRule>
    <cfRule type="expression" dxfId="1949" priority="80">
      <formula>F41&lt;0</formula>
    </cfRule>
  </conditionalFormatting>
  <conditionalFormatting sqref="H41:H49">
    <cfRule type="expression" dxfId="1948" priority="77">
      <formula>H41&gt;0</formula>
    </cfRule>
    <cfRule type="expression" dxfId="1947" priority="78">
      <formula>H41&lt;0</formula>
    </cfRule>
  </conditionalFormatting>
  <conditionalFormatting sqref="R4">
    <cfRule type="expression" dxfId="1946" priority="75">
      <formula>R4&gt;0</formula>
    </cfRule>
    <cfRule type="expression" dxfId="1945" priority="76">
      <formula>R4&lt;0</formula>
    </cfRule>
  </conditionalFormatting>
  <conditionalFormatting sqref="Q9">
    <cfRule type="expression" dxfId="1944" priority="73">
      <formula>Q9&gt;0</formula>
    </cfRule>
    <cfRule type="expression" dxfId="1943" priority="74">
      <formula>Q9&lt;0</formula>
    </cfRule>
  </conditionalFormatting>
  <conditionalFormatting sqref="F50:F73">
    <cfRule type="expression" dxfId="1942" priority="69">
      <formula>F50&gt;0</formula>
    </cfRule>
    <cfRule type="expression" dxfId="1941" priority="70">
      <formula>F50&lt;0</formula>
    </cfRule>
  </conditionalFormatting>
  <conditionalFormatting sqref="H50:H73">
    <cfRule type="expression" dxfId="1940" priority="67">
      <formula>H50&gt;0</formula>
    </cfRule>
    <cfRule type="expression" dxfId="1939"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938" priority="63">
      <formula>F74&gt;0</formula>
    </cfRule>
    <cfRule type="expression" dxfId="1937" priority="64">
      <formula>F74&lt;0</formula>
    </cfRule>
  </conditionalFormatting>
  <conditionalFormatting sqref="H74:H98">
    <cfRule type="expression" dxfId="1936" priority="61">
      <formula>H74&gt;0</formula>
    </cfRule>
    <cfRule type="expression" dxfId="1935" priority="62">
      <formula>H74&lt;0</formula>
    </cfRule>
  </conditionalFormatting>
  <conditionalFormatting sqref="H108:H109 F108:F109">
    <cfRule type="expression" dxfId="1934" priority="43">
      <formula>F108&gt;0</formula>
    </cfRule>
    <cfRule type="expression" dxfId="1933" priority="44">
      <formula>F108&lt;0</formula>
    </cfRule>
  </conditionalFormatting>
  <conditionalFormatting sqref="H103:H107 F103:F107">
    <cfRule type="expression" dxfId="1932" priority="41">
      <formula>F103&gt;0</formula>
    </cfRule>
    <cfRule type="expression" dxfId="1931" priority="42">
      <formula>F103&lt;0</formula>
    </cfRule>
  </conditionalFormatting>
  <conditionalFormatting sqref="F40">
    <cfRule type="expression" dxfId="1930" priority="39">
      <formula>F40&gt;0</formula>
    </cfRule>
    <cfRule type="expression" dxfId="1929" priority="40">
      <formula>F40&lt;0</formula>
    </cfRule>
  </conditionalFormatting>
  <conditionalFormatting sqref="H40">
    <cfRule type="expression" dxfId="1928" priority="37">
      <formula>H40&gt;0</formula>
    </cfRule>
    <cfRule type="expression" dxfId="1927" priority="38">
      <formula>H40&lt;0</formula>
    </cfRule>
  </conditionalFormatting>
  <conditionalFormatting sqref="F131:F133 H131:H133">
    <cfRule type="expression" dxfId="1926" priority="35">
      <formula>F131&gt;0</formula>
    </cfRule>
    <cfRule type="expression" dxfId="1925" priority="36">
      <formula>F131&lt;0</formula>
    </cfRule>
  </conditionalFormatting>
  <conditionalFormatting sqref="F120:F124 H120:H124">
    <cfRule type="expression" dxfId="1924" priority="31">
      <formula>F120&gt;0</formula>
    </cfRule>
    <cfRule type="expression" dxfId="1923" priority="32">
      <formula>F120&lt;0</formula>
    </cfRule>
  </conditionalFormatting>
  <conditionalFormatting sqref="F117:F119 H117:H119">
    <cfRule type="expression" dxfId="1922" priority="27">
      <formula>F117&gt;0</formula>
    </cfRule>
    <cfRule type="expression" dxfId="1921" priority="28">
      <formula>F117&lt;0</formula>
    </cfRule>
  </conditionalFormatting>
  <conditionalFormatting sqref="F114:F116 H114:H116">
    <cfRule type="expression" dxfId="1920" priority="25">
      <formula>F114&gt;0</formula>
    </cfRule>
    <cfRule type="expression" dxfId="1919" priority="26">
      <formula>F114&lt;0</formula>
    </cfRule>
  </conditionalFormatting>
  <conditionalFormatting sqref="F113 H113">
    <cfRule type="expression" dxfId="1918" priority="23">
      <formula>F113&gt;0</formula>
    </cfRule>
    <cfRule type="expression" dxfId="1917" priority="24">
      <formula>F113&lt;0</formula>
    </cfRule>
  </conditionalFormatting>
  <conditionalFormatting sqref="F126:F128 H126:H128 K24:K128">
    <cfRule type="expression" dxfId="1916" priority="21">
      <formula>F24&gt;0</formula>
    </cfRule>
    <cfRule type="expression" dxfId="1915" priority="22">
      <formula>F24&lt;0</formula>
    </cfRule>
  </conditionalFormatting>
  <conditionalFormatting sqref="F125 H125">
    <cfRule type="expression" dxfId="1914" priority="19">
      <formula>F125&gt;0</formula>
    </cfRule>
    <cfRule type="expression" dxfId="1913" priority="20">
      <formula>F125&lt;0</formula>
    </cfRule>
  </conditionalFormatting>
  <conditionalFormatting sqref="F129:F130 H129:H130 K129:K130">
    <cfRule type="expression" dxfId="1912" priority="17">
      <formula>F129&gt;0</formula>
    </cfRule>
    <cfRule type="expression" dxfId="1911" priority="18">
      <formula>F129&lt;0</formula>
    </cfRule>
  </conditionalFormatting>
  <conditionalFormatting sqref="F136:F138 H136:H138 K136:K138">
    <cfRule type="expression" dxfId="1910" priority="13">
      <formula>F136&gt;0</formula>
    </cfRule>
    <cfRule type="expression" dxfId="1909" priority="14">
      <formula>F136&lt;0</formula>
    </cfRule>
  </conditionalFormatting>
  <conditionalFormatting sqref="F134:F135 H134:H135 K134:K135">
    <cfRule type="expression" dxfId="1908" priority="11">
      <formula>F134&gt;0</formula>
    </cfRule>
    <cfRule type="expression" dxfId="1907" priority="12">
      <formula>F134&lt;0</formula>
    </cfRule>
  </conditionalFormatting>
  <conditionalFormatting sqref="F143 H143 K143">
    <cfRule type="expression" dxfId="1906" priority="7">
      <formula>F143&gt;0</formula>
    </cfRule>
    <cfRule type="expression" dxfId="1905" priority="8">
      <formula>F143&lt;0</formula>
    </cfRule>
  </conditionalFormatting>
  <conditionalFormatting sqref="F140:F142 H140:H142">
    <cfRule type="expression" dxfId="1904" priority="5">
      <formula>F140&gt;0</formula>
    </cfRule>
    <cfRule type="expression" dxfId="1903" priority="6">
      <formula>F140&lt;0</formula>
    </cfRule>
  </conditionalFormatting>
  <conditionalFormatting sqref="F139 H139 K139">
    <cfRule type="expression" dxfId="1902" priority="3">
      <formula>F139&gt;0</formula>
    </cfRule>
    <cfRule type="expression" dxfId="1901" priority="4">
      <formula>F139&lt;0</formula>
    </cfRule>
  </conditionalFormatting>
  <conditionalFormatting sqref="K140:K142">
    <cfRule type="expression" dxfId="1900" priority="1">
      <formula>K140&gt;0</formula>
    </cfRule>
    <cfRule type="expression" dxfId="1899"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254.84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254.84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7.5341390676502903E-3</v>
      </c>
      <c r="R11">
        <v>0.48</v>
      </c>
    </row>
    <row r="12" spans="1:21" x14ac:dyDescent="0.25">
      <c r="B12" s="29"/>
      <c r="G12" s="29"/>
      <c r="H12" s="68"/>
      <c r="O12" s="11" t="s">
        <v>969</v>
      </c>
      <c r="Q12" s="29" t="s">
        <v>1369</v>
      </c>
    </row>
    <row r="13" spans="1:21" x14ac:dyDescent="0.25">
      <c r="B13" s="29"/>
      <c r="G13" s="29"/>
      <c r="H13" s="68"/>
      <c r="O13" s="11" t="s">
        <v>947</v>
      </c>
      <c r="Q13" s="2">
        <f>Q4/8.62</f>
        <v>29.563805104408356</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280.32400000000001</v>
      </c>
    </row>
    <row r="23" spans="1:16" x14ac:dyDescent="0.25">
      <c r="O23" s="79">
        <v>1.0900000000000001</v>
      </c>
      <c r="P23" s="79">
        <f t="shared" ref="P23:P42" si="2">O23*$Q$4</f>
        <v>277.7756</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275.22720000000004</v>
      </c>
    </row>
    <row r="25" spans="1:16" x14ac:dyDescent="0.25">
      <c r="B25" s="162">
        <v>43161</v>
      </c>
      <c r="C25" s="10">
        <v>20</v>
      </c>
      <c r="D25" s="39">
        <v>198</v>
      </c>
      <c r="E25" s="39"/>
      <c r="F25" s="39"/>
      <c r="G25" s="39"/>
      <c r="H25" s="177"/>
      <c r="I25" s="39"/>
      <c r="J25" s="39"/>
      <c r="K25" s="39"/>
      <c r="L25" s="39"/>
      <c r="O25" s="79">
        <v>1.07</v>
      </c>
      <c r="P25" s="79">
        <f t="shared" si="2"/>
        <v>272.67880000000002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270.13040000000001</v>
      </c>
    </row>
    <row r="27" spans="1:16" x14ac:dyDescent="0.25">
      <c r="B27" s="162">
        <v>43227</v>
      </c>
      <c r="C27" s="10">
        <v>0</v>
      </c>
      <c r="D27" s="39"/>
      <c r="E27" s="39"/>
      <c r="F27" s="39">
        <v>137.51</v>
      </c>
      <c r="G27" s="39"/>
      <c r="H27" s="177"/>
      <c r="I27" s="39"/>
      <c r="J27" s="39">
        <v>137.51</v>
      </c>
      <c r="K27" s="39"/>
      <c r="L27" s="153"/>
      <c r="O27" s="79">
        <v>1.05</v>
      </c>
      <c r="P27" s="79">
        <f t="shared" si="2"/>
        <v>267.58199999999999</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265.03360000000004</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262.48520000000002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259.93680000000001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257.38839999999999</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254.84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252.29159999999999</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249.7432</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247.19479999999999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244.6464</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242.09799999999998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239.5496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237.00120000000001</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234.45280000000002</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231.90440000000001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229.35599999999999</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898" priority="49">
      <formula>F52&gt;0</formula>
    </cfRule>
    <cfRule type="expression" dxfId="1897" priority="50">
      <formula>F52&lt;0</formula>
    </cfRule>
  </conditionalFormatting>
  <conditionalFormatting sqref="Q7">
    <cfRule type="expression" dxfId="1896" priority="47">
      <formula>Q7&gt;0</formula>
    </cfRule>
    <cfRule type="expression" dxfId="1895" priority="48">
      <formula>Q7&lt;0</formula>
    </cfRule>
  </conditionalFormatting>
  <conditionalFormatting sqref="Q8">
    <cfRule type="expression" dxfId="1894" priority="45">
      <formula>Q8&gt;0</formula>
    </cfRule>
    <cfRule type="expression" dxfId="1893" priority="46">
      <formula>Q8&lt;0</formula>
    </cfRule>
  </conditionalFormatting>
  <conditionalFormatting sqref="F34:F41 F43:F51">
    <cfRule type="expression" dxfId="1892" priority="43">
      <formula>F34&gt;0</formula>
    </cfRule>
    <cfRule type="expression" dxfId="1891" priority="44">
      <formula>F34&lt;0</formula>
    </cfRule>
  </conditionalFormatting>
  <conditionalFormatting sqref="H34:H51">
    <cfRule type="expression" dxfId="1890" priority="41">
      <formula>H34&gt;0</formula>
    </cfRule>
    <cfRule type="expression" dxfId="1889" priority="42">
      <formula>H34&lt;0</formula>
    </cfRule>
  </conditionalFormatting>
  <conditionalFormatting sqref="Q10">
    <cfRule type="expression" dxfId="1888" priority="39">
      <formula>Q10&gt;0</formula>
    </cfRule>
    <cfRule type="expression" dxfId="1887" priority="40">
      <formula>Q10&lt;0</formula>
    </cfRule>
  </conditionalFormatting>
  <conditionalFormatting sqref="J25">
    <cfRule type="expression" dxfId="1886" priority="37">
      <formula>J25&gt;0</formula>
    </cfRule>
    <cfRule type="expression" dxfId="1885" priority="38">
      <formula>J25&lt;0</formula>
    </cfRule>
  </conditionalFormatting>
  <conditionalFormatting sqref="K25:K29 K31:K38">
    <cfRule type="expression" dxfId="1884" priority="35">
      <formula>K25&gt;0</formula>
    </cfRule>
    <cfRule type="expression" dxfId="1883" priority="36">
      <formula>K25&lt;0</formula>
    </cfRule>
  </conditionalFormatting>
  <conditionalFormatting sqref="L25:L38">
    <cfRule type="expression" dxfId="1882" priority="33">
      <formula>L25&gt;0</formula>
    </cfRule>
    <cfRule type="expression" dxfId="1881" priority="34">
      <formula>L25&lt;0</formula>
    </cfRule>
  </conditionalFormatting>
  <conditionalFormatting sqref="F89:F110">
    <cfRule type="expression" dxfId="1880" priority="31">
      <formula>F89&gt;0</formula>
    </cfRule>
    <cfRule type="expression" dxfId="1879" priority="32">
      <formula>F89&lt;0</formula>
    </cfRule>
  </conditionalFormatting>
  <conditionalFormatting sqref="H89:H110">
    <cfRule type="expression" dxfId="1878" priority="29">
      <formula>H89&gt;0</formula>
    </cfRule>
    <cfRule type="expression" dxfId="1877" priority="30">
      <formula>H89&lt;0</formula>
    </cfRule>
  </conditionalFormatting>
  <conditionalFormatting sqref="J89:J102">
    <cfRule type="expression" dxfId="1876" priority="27">
      <formula>J89&gt;0</formula>
    </cfRule>
    <cfRule type="expression" dxfId="1875" priority="28">
      <formula>J89&lt;0</formula>
    </cfRule>
  </conditionalFormatting>
  <conditionalFormatting sqref="K89:K102">
    <cfRule type="expression" dxfId="1874" priority="25">
      <formula>K89&gt;0</formula>
    </cfRule>
    <cfRule type="expression" dxfId="1873" priority="26">
      <formula>K89&lt;0</formula>
    </cfRule>
  </conditionalFormatting>
  <conditionalFormatting sqref="L89:L102">
    <cfRule type="expression" dxfId="1872" priority="23">
      <formula>L89&gt;0</formula>
    </cfRule>
    <cfRule type="expression" dxfId="1871" priority="24">
      <formula>L89&lt;0</formula>
    </cfRule>
  </conditionalFormatting>
  <conditionalFormatting sqref="F25:F27">
    <cfRule type="expression" dxfId="1870" priority="21">
      <formula>F25&gt;0</formula>
    </cfRule>
    <cfRule type="expression" dxfId="1869" priority="22">
      <formula>F25&lt;0</formula>
    </cfRule>
  </conditionalFormatting>
  <conditionalFormatting sqref="H25:H27">
    <cfRule type="expression" dxfId="1868" priority="19">
      <formula>H25&gt;0</formula>
    </cfRule>
    <cfRule type="expression" dxfId="1867" priority="20">
      <formula>H25&lt;0</formula>
    </cfRule>
  </conditionalFormatting>
  <conditionalFormatting sqref="F28:F33">
    <cfRule type="expression" dxfId="1866" priority="17">
      <formula>F28&gt;0</formula>
    </cfRule>
    <cfRule type="expression" dxfId="1865" priority="18">
      <formula>F28&lt;0</formula>
    </cfRule>
  </conditionalFormatting>
  <conditionalFormatting sqref="H28:H33">
    <cfRule type="expression" dxfId="1864" priority="15">
      <formula>H28&gt;0</formula>
    </cfRule>
    <cfRule type="expression" dxfId="1863" priority="16">
      <formula>H28&lt;0</formula>
    </cfRule>
  </conditionalFormatting>
  <conditionalFormatting sqref="F42">
    <cfRule type="expression" dxfId="1862" priority="13">
      <formula>F42&gt;0</formula>
    </cfRule>
    <cfRule type="expression" dxfId="1861" priority="14">
      <formula>F42&lt;0</formula>
    </cfRule>
  </conditionalFormatting>
  <conditionalFormatting sqref="J48">
    <cfRule type="expression" dxfId="1860" priority="11">
      <formula>J48&gt;0</formula>
    </cfRule>
    <cfRule type="expression" dxfId="1859" priority="12">
      <formula>J48&lt;0</formula>
    </cfRule>
  </conditionalFormatting>
  <conditionalFormatting sqref="J34:J41 J43:J47">
    <cfRule type="expression" dxfId="1858" priority="9">
      <formula>J34&gt;0</formula>
    </cfRule>
    <cfRule type="expression" dxfId="1857" priority="10">
      <formula>J34&lt;0</formula>
    </cfRule>
  </conditionalFormatting>
  <conditionalFormatting sqref="J26:J27">
    <cfRule type="expression" dxfId="1856" priority="7">
      <formula>J26&gt;0</formula>
    </cfRule>
    <cfRule type="expression" dxfId="1855" priority="8">
      <formula>J26&lt;0</formula>
    </cfRule>
  </conditionalFormatting>
  <conditionalFormatting sqref="J28:J33">
    <cfRule type="expression" dxfId="1854" priority="5">
      <formula>J28&gt;0</formula>
    </cfRule>
    <cfRule type="expression" dxfId="1853" priority="6">
      <formula>J28&lt;0</formula>
    </cfRule>
  </conditionalFormatting>
  <conditionalFormatting sqref="J42">
    <cfRule type="expression" dxfId="1852" priority="3">
      <formula>J42&gt;0</formula>
    </cfRule>
    <cfRule type="expression" dxfId="1851" priority="4">
      <formula>J42&lt;0</formula>
    </cfRule>
  </conditionalFormatting>
  <conditionalFormatting sqref="J49">
    <cfRule type="expression" dxfId="1850" priority="1">
      <formula>J49&gt;0</formula>
    </cfRule>
    <cfRule type="expression" dxfId="1849" priority="2">
      <formula>J49&lt;0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91.67</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91.67</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1.0472346460128722E-2</v>
      </c>
      <c r="R11">
        <v>0.24</v>
      </c>
    </row>
    <row r="12" spans="1:21" x14ac:dyDescent="0.25">
      <c r="H12" s="68"/>
      <c r="O12" s="11" t="s">
        <v>921</v>
      </c>
      <c r="Q12" s="1"/>
    </row>
    <row r="13" spans="1:21" x14ac:dyDescent="0.25">
      <c r="H13" s="68"/>
      <c r="O13" s="11" t="s">
        <v>947</v>
      </c>
      <c r="Q13" s="2">
        <f>Q4/3.55</f>
        <v>25.822535211267606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100.837</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99.920300000000012</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99.003600000000006</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98.086900000000014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97.170200000000008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96.253500000000003</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95.336800000000011</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94.420100000000005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93.503399999999999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92.586700000000008</v>
      </c>
      <c r="Q32" s="2"/>
    </row>
    <row r="33" spans="1:17" x14ac:dyDescent="0.25">
      <c r="B33" s="162">
        <v>43299</v>
      </c>
      <c r="C33" s="10">
        <v>0</v>
      </c>
      <c r="D33" s="39"/>
      <c r="E33" s="39">
        <v>76.28</v>
      </c>
      <c r="F33" s="39">
        <v>641.1</v>
      </c>
      <c r="G33" s="39"/>
      <c r="H33" s="177"/>
      <c r="I33" s="39"/>
      <c r="J33" s="99">
        <v>641.1</v>
      </c>
      <c r="K33" s="39"/>
      <c r="L33" s="153"/>
      <c r="O33" s="79">
        <v>1</v>
      </c>
      <c r="P33" s="79">
        <f t="shared" si="0"/>
        <v>91.67</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90.753299999999996</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89.836600000000004</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88.919899999999998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88.003199999999993</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87.086500000000001</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86.169799999999995</v>
      </c>
    </row>
    <row r="40" spans="1:17" x14ac:dyDescent="0.25">
      <c r="B40" s="162"/>
      <c r="C40" s="10"/>
      <c r="D40" s="39"/>
      <c r="E40" s="39"/>
      <c r="F40" s="39"/>
      <c r="G40" s="39"/>
      <c r="H40" s="177"/>
      <c r="I40" s="39"/>
      <c r="J40" s="39"/>
      <c r="K40" s="39"/>
      <c r="L40" s="39"/>
      <c r="O40" s="79">
        <v>0.93</v>
      </c>
      <c r="P40" s="79">
        <f t="shared" si="0"/>
        <v>85.253100000000003</v>
      </c>
    </row>
    <row r="41" spans="1:17" x14ac:dyDescent="0.25">
      <c r="B41" s="162"/>
      <c r="C41" s="10"/>
      <c r="D41" s="39"/>
      <c r="E41" s="39"/>
      <c r="F41" s="39"/>
      <c r="G41" s="39"/>
      <c r="H41" s="177"/>
      <c r="I41" s="39"/>
      <c r="J41" s="39"/>
      <c r="K41" s="39"/>
      <c r="L41" s="39"/>
      <c r="O41" s="79">
        <v>0.92</v>
      </c>
      <c r="P41" s="79">
        <f t="shared" si="0"/>
        <v>84.336400000000012</v>
      </c>
    </row>
    <row r="42" spans="1:17" x14ac:dyDescent="0.25">
      <c r="B42" s="162"/>
      <c r="C42" s="10"/>
      <c r="D42" s="39"/>
      <c r="E42" s="39"/>
      <c r="F42" s="39"/>
      <c r="G42" s="39"/>
      <c r="H42" s="177"/>
      <c r="I42" s="39"/>
      <c r="J42" s="39"/>
      <c r="K42" s="39"/>
      <c r="L42" s="39"/>
      <c r="O42" s="79">
        <v>0.91</v>
      </c>
      <c r="P42" s="79">
        <f t="shared" si="0"/>
        <v>83.419700000000006</v>
      </c>
    </row>
    <row r="43" spans="1:17" x14ac:dyDescent="0.25">
      <c r="B43" s="162"/>
      <c r="C43" s="10"/>
      <c r="D43" s="39"/>
      <c r="E43" s="39"/>
      <c r="F43" s="39"/>
      <c r="G43" s="39"/>
      <c r="H43" s="177"/>
      <c r="I43" s="39"/>
      <c r="J43" s="39"/>
      <c r="K43" s="39"/>
      <c r="L43" s="39"/>
      <c r="O43" s="79">
        <v>0.9</v>
      </c>
      <c r="P43" s="79">
        <f t="shared" si="0"/>
        <v>82.503</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848" priority="39">
      <formula>F47&gt;0</formula>
    </cfRule>
    <cfRule type="expression" dxfId="1847" priority="40">
      <formula>F47&lt;0</formula>
    </cfRule>
  </conditionalFormatting>
  <conditionalFormatting sqref="Q7">
    <cfRule type="expression" dxfId="1846" priority="37">
      <formula>Q7&gt;0</formula>
    </cfRule>
    <cfRule type="expression" dxfId="1845" priority="38">
      <formula>Q7&lt;0</formula>
    </cfRule>
  </conditionalFormatting>
  <conditionalFormatting sqref="Q8">
    <cfRule type="expression" dxfId="1844" priority="35">
      <formula>Q8&gt;0</formula>
    </cfRule>
    <cfRule type="expression" dxfId="1843" priority="36">
      <formula>Q8&lt;0</formula>
    </cfRule>
  </conditionalFormatting>
  <conditionalFormatting sqref="F30:F33 F38:F46">
    <cfRule type="expression" dxfId="1842" priority="33">
      <formula>F30&gt;0</formula>
    </cfRule>
    <cfRule type="expression" dxfId="1841" priority="34">
      <formula>F30&lt;0</formula>
    </cfRule>
  </conditionalFormatting>
  <conditionalFormatting sqref="H30:H33 H37:H46">
    <cfRule type="expression" dxfId="1840" priority="31">
      <formula>H30&gt;0</formula>
    </cfRule>
    <cfRule type="expression" dxfId="1839" priority="32">
      <formula>H30&lt;0</formula>
    </cfRule>
  </conditionalFormatting>
  <conditionalFormatting sqref="Q10">
    <cfRule type="expression" dxfId="1838" priority="29">
      <formula>Q10&gt;0</formula>
    </cfRule>
    <cfRule type="expression" dxfId="1837" priority="30">
      <formula>Q10&lt;0</formula>
    </cfRule>
  </conditionalFormatting>
  <conditionalFormatting sqref="K25:K38">
    <cfRule type="expression" dxfId="1836" priority="25">
      <formula>K25&gt;0</formula>
    </cfRule>
    <cfRule type="expression" dxfId="1835" priority="26">
      <formula>K25&lt;0</formula>
    </cfRule>
  </conditionalFormatting>
  <conditionalFormatting sqref="L25:L38">
    <cfRule type="expression" dxfId="1834" priority="23">
      <formula>L25&gt;0</formula>
    </cfRule>
    <cfRule type="expression" dxfId="1833" priority="24">
      <formula>L25&lt;0</formula>
    </cfRule>
  </conditionalFormatting>
  <conditionalFormatting sqref="F89:F110">
    <cfRule type="expression" dxfId="1832" priority="21">
      <formula>F89&gt;0</formula>
    </cfRule>
    <cfRule type="expression" dxfId="1831" priority="22">
      <formula>F89&lt;0</formula>
    </cfRule>
  </conditionalFormatting>
  <conditionalFormatting sqref="H89:H110">
    <cfRule type="expression" dxfId="1830" priority="19">
      <formula>H89&gt;0</formula>
    </cfRule>
    <cfRule type="expression" dxfId="1829" priority="20">
      <formula>H89&lt;0</formula>
    </cfRule>
  </conditionalFormatting>
  <conditionalFormatting sqref="J89:J102">
    <cfRule type="expression" dxfId="1828" priority="17">
      <formula>J89&gt;0</formula>
    </cfRule>
    <cfRule type="expression" dxfId="1827" priority="18">
      <formula>J89&lt;0</formula>
    </cfRule>
  </conditionalFormatting>
  <conditionalFormatting sqref="K89:K102">
    <cfRule type="expression" dxfId="1826" priority="15">
      <formula>K89&gt;0</formula>
    </cfRule>
    <cfRule type="expression" dxfId="1825" priority="16">
      <formula>K89&lt;0</formula>
    </cfRule>
  </conditionalFormatting>
  <conditionalFormatting sqref="L89:L102">
    <cfRule type="expression" dxfId="1824" priority="13">
      <formula>L89&gt;0</formula>
    </cfRule>
    <cfRule type="expression" dxfId="1823" priority="14">
      <formula>L89&lt;0</formula>
    </cfRule>
  </conditionalFormatting>
  <conditionalFormatting sqref="F25:F29">
    <cfRule type="expression" dxfId="1822" priority="11">
      <formula>F25&gt;0</formula>
    </cfRule>
    <cfRule type="expression" dxfId="1821" priority="12">
      <formula>F25&lt;0</formula>
    </cfRule>
  </conditionalFormatting>
  <conditionalFormatting sqref="H25:H29">
    <cfRule type="expression" dxfId="1820" priority="9">
      <formula>H25&gt;0</formula>
    </cfRule>
    <cfRule type="expression" dxfId="1819" priority="10">
      <formula>H25&lt;0</formula>
    </cfRule>
  </conditionalFormatting>
  <conditionalFormatting sqref="F34:F37">
    <cfRule type="expression" dxfId="1818" priority="7">
      <formula>F34&gt;0</formula>
    </cfRule>
    <cfRule type="expression" dxfId="1817" priority="8">
      <formula>F34&lt;0</formula>
    </cfRule>
  </conditionalFormatting>
  <conditionalFormatting sqref="H34:H36">
    <cfRule type="expression" dxfId="1816" priority="5">
      <formula>H34&gt;0</formula>
    </cfRule>
    <cfRule type="expression" dxfId="1815" priority="6">
      <formula>H34&lt;0</formula>
    </cfRule>
  </conditionalFormatting>
  <conditionalFormatting sqref="J39">
    <cfRule type="expression" dxfId="1814" priority="3">
      <formula>J39&gt;0</formula>
    </cfRule>
    <cfRule type="expression" dxfId="1813" priority="4">
      <formula>J39&lt;0</formula>
    </cfRule>
  </conditionalFormatting>
  <conditionalFormatting sqref="J25:J38">
    <cfRule type="expression" dxfId="1812" priority="1">
      <formula>J25&gt;0</formula>
    </cfRule>
    <cfRule type="expression" dxfId="1811" priority="2">
      <formula>J25&lt;0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80.28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80.28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88.308000000000007</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87.505200000000002</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86.702400000000011</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85.899600000000007</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85.096800000000002</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84.294000000000011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83.491200000000006</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82.688400000000001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81.885599999999997</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81.082800000000006</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80.28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79.477199999999996</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78.674400000000006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77.871600000000001</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77.068799999999996</v>
      </c>
      <c r="W59" s="128">
        <v>42748</v>
      </c>
      <c r="X59" s="10">
        <v>52.59</v>
      </c>
      <c r="Y59" s="10">
        <v>52.93</v>
      </c>
      <c r="Z59" s="10">
        <v>52.23</v>
      </c>
      <c r="AA59" s="10">
        <v>52.92</v>
      </c>
      <c r="AB59" s="91">
        <v>6694400</v>
      </c>
      <c r="AC59" s="10">
        <v>52.76</v>
      </c>
      <c r="AE59" s="132"/>
    </row>
    <row r="60" spans="1:41" x14ac:dyDescent="0.25">
      <c r="O60" s="79">
        <v>0.95</v>
      </c>
      <c r="P60" s="79">
        <f t="shared" si="1"/>
        <v>76.265999999999991</v>
      </c>
      <c r="W60" s="128">
        <v>42747</v>
      </c>
      <c r="X60" s="10">
        <v>52.51</v>
      </c>
      <c r="Y60" s="10">
        <v>52.69</v>
      </c>
      <c r="Z60" s="10">
        <v>52.16</v>
      </c>
      <c r="AA60" s="10">
        <v>52.4</v>
      </c>
      <c r="AB60" s="91">
        <v>7368700</v>
      </c>
      <c r="AC60" s="10">
        <v>52.24</v>
      </c>
      <c r="AE60" s="132"/>
    </row>
    <row r="61" spans="1:41" x14ac:dyDescent="0.25">
      <c r="O61" s="79">
        <v>0.94</v>
      </c>
      <c r="P61" s="79">
        <f t="shared" si="1"/>
        <v>75.463200000000001</v>
      </c>
      <c r="W61" s="128">
        <v>42746</v>
      </c>
      <c r="X61" s="10">
        <v>53.12</v>
      </c>
      <c r="Y61" s="10">
        <v>53.29</v>
      </c>
      <c r="Z61" s="10">
        <v>52.67</v>
      </c>
      <c r="AA61" s="10">
        <v>52.69</v>
      </c>
      <c r="AB61" s="91">
        <v>8208300</v>
      </c>
      <c r="AC61" s="10">
        <v>52.53</v>
      </c>
      <c r="AE61" s="132"/>
    </row>
    <row r="62" spans="1:41" x14ac:dyDescent="0.25">
      <c r="O62" s="79">
        <v>0.93</v>
      </c>
      <c r="P62" s="79">
        <f t="shared" si="1"/>
        <v>74.66040000000001</v>
      </c>
      <c r="W62" s="128">
        <v>42745</v>
      </c>
      <c r="X62" s="10">
        <v>53.55</v>
      </c>
      <c r="Y62" s="10">
        <v>53.73</v>
      </c>
      <c r="Z62" s="10">
        <v>53.11</v>
      </c>
      <c r="AA62" s="10">
        <v>53.11</v>
      </c>
      <c r="AB62" s="91">
        <v>8041900</v>
      </c>
      <c r="AC62" s="10">
        <v>52.95</v>
      </c>
      <c r="AE62" s="132"/>
    </row>
    <row r="63" spans="1:41" x14ac:dyDescent="0.25">
      <c r="O63" s="79">
        <v>0.92</v>
      </c>
      <c r="P63" s="79">
        <f t="shared" si="1"/>
        <v>73.857600000000005</v>
      </c>
      <c r="W63" s="128">
        <v>42744</v>
      </c>
      <c r="X63" s="10">
        <v>53.96</v>
      </c>
      <c r="Y63" s="10">
        <v>53.99</v>
      </c>
      <c r="Z63" s="10">
        <v>53.22</v>
      </c>
      <c r="AA63" s="10">
        <v>53.38</v>
      </c>
      <c r="AB63" s="91">
        <v>8724800</v>
      </c>
      <c r="AC63" s="10">
        <v>53.21</v>
      </c>
      <c r="AE63" s="132"/>
    </row>
    <row r="64" spans="1:41" x14ac:dyDescent="0.25">
      <c r="O64" s="79">
        <v>0.91</v>
      </c>
      <c r="P64" s="79">
        <f t="shared" si="1"/>
        <v>73.0548</v>
      </c>
      <c r="W64" s="128">
        <v>42741</v>
      </c>
      <c r="X64" s="10">
        <v>53.09</v>
      </c>
      <c r="Y64" s="10">
        <v>54.09</v>
      </c>
      <c r="Z64" s="10">
        <v>52.98</v>
      </c>
      <c r="AA64" s="10">
        <v>53.91</v>
      </c>
      <c r="AB64" s="91">
        <v>12532400</v>
      </c>
      <c r="AC64" s="10">
        <v>53.74</v>
      </c>
      <c r="AE64" s="132"/>
    </row>
    <row r="65" spans="15:31" x14ac:dyDescent="0.25">
      <c r="O65" s="79">
        <v>0.9</v>
      </c>
      <c r="P65" s="79">
        <f t="shared" si="1"/>
        <v>72.25200000000001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10" priority="57">
      <formula>F27&gt;0</formula>
    </cfRule>
    <cfRule type="expression" dxfId="1809" priority="58">
      <formula>F27&lt;0</formula>
    </cfRule>
  </conditionalFormatting>
  <conditionalFormatting sqref="H28:H33">
    <cfRule type="expression" dxfId="1808" priority="53">
      <formula>H28&gt;0</formula>
    </cfRule>
    <cfRule type="expression" dxfId="1807" priority="54">
      <formula>H28&lt;0</formula>
    </cfRule>
  </conditionalFormatting>
  <conditionalFormatting sqref="F24:F26">
    <cfRule type="expression" dxfId="1806" priority="39">
      <formula>F24&gt;0</formula>
    </cfRule>
    <cfRule type="expression" dxfId="1805" priority="40">
      <formula>F24&lt;0</formula>
    </cfRule>
  </conditionalFormatting>
  <conditionalFormatting sqref="Q8">
    <cfRule type="expression" dxfId="1804" priority="33">
      <formula>Q8&gt;0</formula>
    </cfRule>
    <cfRule type="expression" dxfId="1803" priority="34">
      <formula>Q8&lt;0</formula>
    </cfRule>
  </conditionalFormatting>
  <conditionalFormatting sqref="Q7">
    <cfRule type="expression" dxfId="1802" priority="35">
      <formula>Q7&gt;0</formula>
    </cfRule>
    <cfRule type="expression" dxfId="1801" priority="36">
      <formula>Q7&lt;0</formula>
    </cfRule>
  </conditionalFormatting>
  <conditionalFormatting sqref="F34">
    <cfRule type="expression" dxfId="1800" priority="31">
      <formula>F34&gt;0</formula>
    </cfRule>
    <cfRule type="expression" dxfId="1799" priority="32">
      <formula>F34&lt;0</formula>
    </cfRule>
  </conditionalFormatting>
  <conditionalFormatting sqref="H34">
    <cfRule type="expression" dxfId="1798" priority="29">
      <formula>H34&gt;0</formula>
    </cfRule>
    <cfRule type="expression" dxfId="1797" priority="30">
      <formula>H34&lt;0</formula>
    </cfRule>
  </conditionalFormatting>
  <conditionalFormatting sqref="M36">
    <cfRule type="expression" dxfId="1796" priority="19">
      <formula>M36&gt;0</formula>
    </cfRule>
    <cfRule type="expression" dxfId="1795" priority="20">
      <formula>M36&lt;0</formula>
    </cfRule>
  </conditionalFormatting>
  <conditionalFormatting sqref="Q10">
    <cfRule type="expression" dxfId="1794" priority="15">
      <formula>Q10&gt;0</formula>
    </cfRule>
    <cfRule type="expression" dxfId="1793" priority="16">
      <formula>Q10&lt;0</formula>
    </cfRule>
  </conditionalFormatting>
  <conditionalFormatting sqref="F23">
    <cfRule type="expression" dxfId="1792" priority="13">
      <formula>F23&gt;0</formula>
    </cfRule>
    <cfRule type="expression" dxfId="1791" priority="14">
      <formula>F23&lt;0</formula>
    </cfRule>
  </conditionalFormatting>
  <conditionalFormatting sqref="I25:J25">
    <cfRule type="expression" dxfId="1790" priority="9">
      <formula>I25&gt;0</formula>
    </cfRule>
    <cfRule type="expression" dxfId="1789" priority="10">
      <formula>I25&lt;0</formula>
    </cfRule>
  </conditionalFormatting>
  <conditionalFormatting sqref="I26:J27">
    <cfRule type="expression" dxfId="1788" priority="7">
      <formula>I26&gt;0</formula>
    </cfRule>
    <cfRule type="expression" dxfId="1787" priority="8">
      <formula>I26&lt;0</formula>
    </cfRule>
  </conditionalFormatting>
  <conditionalFormatting sqref="K25:K27">
    <cfRule type="expression" dxfId="1786" priority="5">
      <formula>K25&gt;0</formula>
    </cfRule>
    <cfRule type="expression" dxfId="1785" priority="6">
      <formula>K25&lt;0</formula>
    </cfRule>
  </conditionalFormatting>
  <conditionalFormatting sqref="I23:J23">
    <cfRule type="expression" dxfId="1784" priority="3">
      <formula>I23&gt;0</formula>
    </cfRule>
    <cfRule type="expression" dxfId="178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70">
        <v>43682</v>
      </c>
      <c r="C2" s="4">
        <v>100</v>
      </c>
      <c r="D2" s="3">
        <v>38.5</v>
      </c>
      <c r="E2" s="3">
        <v>0</v>
      </c>
      <c r="F2" s="3">
        <f>C2*D2+E2</f>
        <v>3850</v>
      </c>
      <c r="G2" s="70"/>
      <c r="H2" s="4"/>
      <c r="I2" s="3"/>
      <c r="J2" s="3"/>
      <c r="K2" s="3"/>
      <c r="L2" s="70"/>
      <c r="M2" s="3"/>
      <c r="O2" s="11" t="s">
        <v>57</v>
      </c>
      <c r="Q2">
        <f>C18-H18</f>
        <v>100</v>
      </c>
      <c r="T2" s="1"/>
    </row>
    <row r="3" spans="1:21" x14ac:dyDescent="0.25">
      <c r="A3" s="22" t="s">
        <v>71</v>
      </c>
      <c r="G3" s="70"/>
      <c r="H3" s="159"/>
      <c r="I3" s="3"/>
      <c r="J3" s="3"/>
      <c r="K3" s="3"/>
      <c r="L3" s="70"/>
      <c r="M3" s="3"/>
      <c r="O3" s="11" t="s">
        <v>58</v>
      </c>
      <c r="Q3" s="176">
        <f>IF(Q2=0, Q4, (F18-K18-M18)/Q2)</f>
        <v>38.5</v>
      </c>
      <c r="T3" s="1"/>
      <c r="U3" s="22"/>
    </row>
    <row r="4" spans="1:21" x14ac:dyDescent="0.25">
      <c r="B4" s="70"/>
      <c r="C4" s="4"/>
      <c r="D4" s="3"/>
      <c r="E4" s="3"/>
      <c r="F4" s="3"/>
      <c r="G4" s="70"/>
      <c r="H4" s="159"/>
      <c r="I4" s="3"/>
      <c r="J4" s="3"/>
      <c r="K4" s="3"/>
      <c r="L4" s="4"/>
      <c r="M4" s="4"/>
      <c r="O4" s="11" t="s">
        <v>66</v>
      </c>
      <c r="Q4" s="53">
        <v>43.44</v>
      </c>
      <c r="R4" s="420">
        <v>-1.61E-2</v>
      </c>
      <c r="T4" s="688"/>
      <c r="U4" s="30"/>
    </row>
    <row r="5" spans="1:21" x14ac:dyDescent="0.25">
      <c r="B5" s="70"/>
      <c r="C5" s="4"/>
      <c r="D5" s="3"/>
      <c r="E5" s="3"/>
      <c r="F5" s="3"/>
      <c r="G5" s="4"/>
      <c r="H5" s="159"/>
      <c r="I5" s="3"/>
      <c r="J5" s="3"/>
      <c r="K5" s="3"/>
      <c r="L5" s="4"/>
      <c r="M5" s="4"/>
      <c r="O5" s="11" t="s">
        <v>67</v>
      </c>
      <c r="Q5" s="3">
        <f>Q4*Q2</f>
        <v>4344</v>
      </c>
      <c r="T5" s="1"/>
    </row>
    <row r="6" spans="1:21" x14ac:dyDescent="0.25">
      <c r="B6" s="70"/>
      <c r="C6" s="4"/>
      <c r="D6" s="3"/>
      <c r="E6" s="3"/>
      <c r="F6" s="3"/>
      <c r="G6" s="4"/>
      <c r="H6" s="159"/>
      <c r="I6" s="3"/>
      <c r="J6" s="3"/>
      <c r="K6" s="3"/>
      <c r="L6" s="4"/>
      <c r="M6" s="4"/>
      <c r="O6" s="11" t="s">
        <v>64</v>
      </c>
      <c r="Q6" s="2">
        <f>Q3*Q2</f>
        <v>3850</v>
      </c>
    </row>
    <row r="7" spans="1:21" x14ac:dyDescent="0.25">
      <c r="B7" s="70"/>
      <c r="C7" s="4"/>
      <c r="D7" s="3"/>
      <c r="E7" s="3"/>
      <c r="F7" s="3"/>
      <c r="G7" s="4"/>
      <c r="H7" s="159"/>
      <c r="I7" s="3"/>
      <c r="J7" s="3"/>
      <c r="K7" s="3"/>
      <c r="L7" s="4"/>
      <c r="M7" s="4"/>
      <c r="O7" s="11" t="s">
        <v>177</v>
      </c>
      <c r="Q7" s="2">
        <f>Q10+Q8</f>
        <v>841.42999999999893</v>
      </c>
      <c r="R7">
        <v>100</v>
      </c>
    </row>
    <row r="8" spans="1:21" x14ac:dyDescent="0.25">
      <c r="B8" s="70"/>
      <c r="C8" s="4"/>
      <c r="D8" s="3"/>
      <c r="E8" s="3"/>
      <c r="F8" s="3"/>
      <c r="G8" s="4"/>
      <c r="H8" s="159"/>
      <c r="I8" s="3"/>
      <c r="J8" s="3"/>
      <c r="K8" s="3"/>
      <c r="L8" s="4"/>
      <c r="M8" s="4"/>
      <c r="O8" s="11" t="s">
        <v>179</v>
      </c>
      <c r="P8" s="33"/>
      <c r="Q8" s="2">
        <f>K18+M18-F18+Q2*Q4</f>
        <v>494</v>
      </c>
      <c r="T8" s="1"/>
    </row>
    <row r="9" spans="1:21" x14ac:dyDescent="0.25">
      <c r="B9" s="4"/>
      <c r="C9" s="4"/>
      <c r="D9" s="3"/>
      <c r="E9" s="3"/>
      <c r="F9" s="3"/>
      <c r="G9" s="4"/>
      <c r="H9" s="159"/>
      <c r="I9" s="3"/>
      <c r="J9" s="3"/>
      <c r="K9" s="3"/>
      <c r="L9" s="4"/>
      <c r="M9" s="4"/>
      <c r="O9" s="11" t="s">
        <v>204</v>
      </c>
      <c r="Q9" s="132">
        <f>IF(Q2=0, 0, Q8/Q6)</f>
        <v>0.12831168831168832</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2.6593001841620629E-2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47.783999999999999</v>
      </c>
    </row>
    <row r="18" spans="1:16" x14ac:dyDescent="0.25">
      <c r="A18" s="31" t="s">
        <v>81</v>
      </c>
      <c r="B18" s="14"/>
      <c r="C18" s="14">
        <f>SUM(C2:C8)</f>
        <v>100</v>
      </c>
      <c r="D18" s="18"/>
      <c r="E18" s="18"/>
      <c r="F18" s="18">
        <f>SUM(F2:F8)</f>
        <v>3850</v>
      </c>
      <c r="G18" s="14"/>
      <c r="H18" s="69">
        <f>SUM(H2:H5)</f>
        <v>0</v>
      </c>
      <c r="I18" s="18"/>
      <c r="J18" s="18"/>
      <c r="K18" s="18">
        <f>SUM(K2:K5)</f>
        <v>0</v>
      </c>
      <c r="L18" s="14"/>
      <c r="M18" s="18">
        <f>SUM(M2:M10)</f>
        <v>0</v>
      </c>
      <c r="O18" s="79">
        <v>1.0900000000000001</v>
      </c>
      <c r="P18" s="79">
        <f t="shared" ref="P18:P37" si="0">O18*$Q$4</f>
        <v>47.349600000000002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44.308799999999998</v>
      </c>
    </row>
    <row r="26" spans="1:16" x14ac:dyDescent="0.25">
      <c r="B26" s="162">
        <v>43483</v>
      </c>
      <c r="C26" s="10">
        <v>0</v>
      </c>
      <c r="D26" s="39">
        <v>38.43</v>
      </c>
      <c r="E26" s="39">
        <v>41.9</v>
      </c>
      <c r="F26" s="39"/>
      <c r="G26" s="39"/>
      <c r="H26" s="177"/>
      <c r="I26" s="39"/>
      <c r="J26" s="39">
        <v>347.43</v>
      </c>
      <c r="K26" s="39"/>
      <c r="L26" s="39"/>
      <c r="O26" s="79">
        <v>1.01</v>
      </c>
      <c r="P26" s="79">
        <f t="shared" si="0"/>
        <v>43.874400000000001</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43.44</v>
      </c>
    </row>
    <row r="28" spans="1:16" x14ac:dyDescent="0.25">
      <c r="B28" s="162"/>
      <c r="C28" s="10"/>
      <c r="D28" s="39"/>
      <c r="E28" s="39"/>
      <c r="F28" s="39"/>
      <c r="G28" s="39"/>
      <c r="H28" s="177"/>
      <c r="I28" s="39"/>
      <c r="J28" s="39"/>
      <c r="K28" s="39"/>
      <c r="L28" s="39"/>
      <c r="O28" s="79">
        <v>0.99</v>
      </c>
      <c r="P28" s="79">
        <f t="shared" si="0"/>
        <v>43.005599999999994</v>
      </c>
    </row>
    <row r="29" spans="1:16" x14ac:dyDescent="0.25">
      <c r="B29" s="162"/>
      <c r="C29" s="10"/>
      <c r="D29" s="39"/>
      <c r="E29" s="39"/>
      <c r="F29" s="39"/>
      <c r="G29" s="39"/>
      <c r="H29" s="177"/>
      <c r="I29" s="39"/>
      <c r="J29" s="39"/>
      <c r="K29" s="39"/>
      <c r="L29" s="39"/>
      <c r="O29" s="79">
        <v>0.98</v>
      </c>
      <c r="P29" s="79">
        <f t="shared" si="0"/>
        <v>42.571199999999997</v>
      </c>
    </row>
    <row r="30" spans="1:16" x14ac:dyDescent="0.25">
      <c r="B30" s="162"/>
      <c r="C30" s="10"/>
      <c r="D30" s="39"/>
      <c r="E30" s="39"/>
      <c r="F30" s="39"/>
      <c r="G30" s="39"/>
      <c r="H30" s="177"/>
      <c r="I30" s="39"/>
      <c r="J30" s="39"/>
      <c r="K30" s="39"/>
      <c r="L30" s="39"/>
      <c r="O30" s="79">
        <v>0.97</v>
      </c>
      <c r="P30" s="79">
        <f t="shared" si="0"/>
        <v>42.136799999999994</v>
      </c>
    </row>
    <row r="31" spans="1:16" x14ac:dyDescent="0.25">
      <c r="B31" s="162"/>
      <c r="C31" s="10"/>
      <c r="D31" s="39"/>
      <c r="E31" s="39"/>
      <c r="F31" s="39"/>
      <c r="G31" s="39"/>
      <c r="H31" s="177"/>
      <c r="I31" s="39"/>
      <c r="J31" s="39"/>
      <c r="K31" s="39"/>
      <c r="L31" s="39"/>
      <c r="O31" s="79">
        <v>0.96</v>
      </c>
      <c r="P31" s="79">
        <f t="shared" si="0"/>
        <v>41.702399999999997</v>
      </c>
    </row>
    <row r="32" spans="1:16" x14ac:dyDescent="0.25">
      <c r="B32" s="162"/>
      <c r="C32" s="10"/>
      <c r="D32" s="39"/>
      <c r="E32" s="39"/>
      <c r="F32" s="39"/>
      <c r="G32" s="39"/>
      <c r="H32" s="177"/>
      <c r="I32" s="39"/>
      <c r="J32" s="39"/>
      <c r="K32" s="39"/>
      <c r="L32" s="39"/>
      <c r="O32" s="79">
        <v>0.95</v>
      </c>
      <c r="P32" s="79">
        <f t="shared" si="0"/>
        <v>41.267999999999994</v>
      </c>
    </row>
    <row r="33" spans="2:17" x14ac:dyDescent="0.25">
      <c r="B33" s="162"/>
      <c r="C33" s="10"/>
      <c r="D33" s="39"/>
      <c r="E33" s="39"/>
      <c r="F33" s="39"/>
      <c r="G33" s="39"/>
      <c r="H33" s="177"/>
      <c r="I33" s="39"/>
      <c r="J33" s="39"/>
      <c r="K33" s="39"/>
      <c r="L33" s="39"/>
      <c r="O33" s="79">
        <v>0.94</v>
      </c>
      <c r="P33" s="79">
        <f t="shared" si="0"/>
        <v>40.833599999999997</v>
      </c>
    </row>
    <row r="34" spans="2:17" x14ac:dyDescent="0.25">
      <c r="B34" s="162"/>
      <c r="C34" s="10"/>
      <c r="D34" s="39"/>
      <c r="E34" s="39"/>
      <c r="F34" s="39"/>
      <c r="G34" s="39"/>
      <c r="H34" s="177"/>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82" priority="39">
      <formula>F47&gt;0</formula>
    </cfRule>
    <cfRule type="expression" dxfId="1781" priority="40">
      <formula>F47&lt;0</formula>
    </cfRule>
  </conditionalFormatting>
  <conditionalFormatting sqref="Q7">
    <cfRule type="expression" dxfId="1780" priority="37">
      <formula>Q7&gt;0</formula>
    </cfRule>
    <cfRule type="expression" dxfId="1779" priority="38">
      <formula>Q7&lt;0</formula>
    </cfRule>
  </conditionalFormatting>
  <conditionalFormatting sqref="Q8">
    <cfRule type="expression" dxfId="1778" priority="35">
      <formula>Q8&gt;0</formula>
    </cfRule>
    <cfRule type="expression" dxfId="1777" priority="36">
      <formula>Q8&lt;0</formula>
    </cfRule>
  </conditionalFormatting>
  <conditionalFormatting sqref="F30:F46">
    <cfRule type="expression" dxfId="1776" priority="33">
      <formula>F30&gt;0</formula>
    </cfRule>
    <cfRule type="expression" dxfId="1775" priority="34">
      <formula>F30&lt;0</formula>
    </cfRule>
  </conditionalFormatting>
  <conditionalFormatting sqref="H30:H46">
    <cfRule type="expression" dxfId="1774" priority="31">
      <formula>H30&gt;0</formula>
    </cfRule>
    <cfRule type="expression" dxfId="1773" priority="32">
      <formula>H30&lt;0</formula>
    </cfRule>
  </conditionalFormatting>
  <conditionalFormatting sqref="Q10">
    <cfRule type="expression" dxfId="1772" priority="29">
      <formula>Q10&gt;0</formula>
    </cfRule>
    <cfRule type="expression" dxfId="1771" priority="30">
      <formula>Q10&lt;0</formula>
    </cfRule>
  </conditionalFormatting>
  <conditionalFormatting sqref="J25:J38">
    <cfRule type="expression" dxfId="1770" priority="27">
      <formula>J25&gt;0</formula>
    </cfRule>
    <cfRule type="expression" dxfId="1769" priority="28">
      <formula>J25&lt;0</formula>
    </cfRule>
  </conditionalFormatting>
  <conditionalFormatting sqref="K25:K38">
    <cfRule type="expression" dxfId="1768" priority="25">
      <formula>K25&gt;0</formula>
    </cfRule>
    <cfRule type="expression" dxfId="1767" priority="26">
      <formula>K25&lt;0</formula>
    </cfRule>
  </conditionalFormatting>
  <conditionalFormatting sqref="L25 L38">
    <cfRule type="expression" dxfId="1766" priority="23">
      <formula>L25&gt;0</formula>
    </cfRule>
    <cfRule type="expression" dxfId="1765" priority="24">
      <formula>L25&lt;0</formula>
    </cfRule>
  </conditionalFormatting>
  <conditionalFormatting sqref="F89:F110">
    <cfRule type="expression" dxfId="1764" priority="21">
      <formula>F89&gt;0</formula>
    </cfRule>
    <cfRule type="expression" dxfId="1763" priority="22">
      <formula>F89&lt;0</formula>
    </cfRule>
  </conditionalFormatting>
  <conditionalFormatting sqref="H89:H110">
    <cfRule type="expression" dxfId="1762" priority="19">
      <formula>H89&gt;0</formula>
    </cfRule>
    <cfRule type="expression" dxfId="1761" priority="20">
      <formula>H89&lt;0</formula>
    </cfRule>
  </conditionalFormatting>
  <conditionalFormatting sqref="J89:J102">
    <cfRule type="expression" dxfId="1760" priority="17">
      <formula>J89&gt;0</formula>
    </cfRule>
    <cfRule type="expression" dxfId="1759" priority="18">
      <formula>J89&lt;0</formula>
    </cfRule>
  </conditionalFormatting>
  <conditionalFormatting sqref="K89:K102">
    <cfRule type="expression" dxfId="1758" priority="15">
      <formula>K89&gt;0</formula>
    </cfRule>
    <cfRule type="expression" dxfId="1757" priority="16">
      <formula>K89&lt;0</formula>
    </cfRule>
  </conditionalFormatting>
  <conditionalFormatting sqref="L89:L102">
    <cfRule type="expression" dxfId="1756" priority="13">
      <formula>L89&gt;0</formula>
    </cfRule>
    <cfRule type="expression" dxfId="1755" priority="14">
      <formula>L89&lt;0</formula>
    </cfRule>
  </conditionalFormatting>
  <conditionalFormatting sqref="F29 F25:F26">
    <cfRule type="expression" dxfId="1754" priority="11">
      <formula>F25&gt;0</formula>
    </cfRule>
    <cfRule type="expression" dxfId="1753" priority="12">
      <formula>F25&lt;0</formula>
    </cfRule>
  </conditionalFormatting>
  <conditionalFormatting sqref="H29 H25:H26">
    <cfRule type="expression" dxfId="1752" priority="9">
      <formula>H25&gt;0</formula>
    </cfRule>
    <cfRule type="expression" dxfId="1751" priority="10">
      <formula>H25&lt;0</formula>
    </cfRule>
  </conditionalFormatting>
  <conditionalFormatting sqref="F28">
    <cfRule type="expression" dxfId="1750" priority="7">
      <formula>F28&gt;0</formula>
    </cfRule>
    <cfRule type="expression" dxfId="1749" priority="8">
      <formula>F28&lt;0</formula>
    </cfRule>
  </conditionalFormatting>
  <conditionalFormatting sqref="H28">
    <cfRule type="expression" dxfId="1748" priority="5">
      <formula>H28&gt;0</formula>
    </cfRule>
    <cfRule type="expression" dxfId="1747" priority="6">
      <formula>H28&lt;0</formula>
    </cfRule>
  </conditionalFormatting>
  <conditionalFormatting sqref="F27">
    <cfRule type="expression" dxfId="1746" priority="3">
      <formula>F27&gt;0</formula>
    </cfRule>
    <cfRule type="expression" dxfId="1745" priority="4">
      <formula>F27&lt;0</formula>
    </cfRule>
  </conditionalFormatting>
  <conditionalFormatting sqref="H27">
    <cfRule type="expression" dxfId="1744" priority="1">
      <formula>H27&gt;0</formula>
    </cfRule>
    <cfRule type="expression" dxfId="1743" priority="2">
      <formula>H27&lt;0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43.85</v>
      </c>
      <c r="R4" s="420">
        <v>-7.3000000000000001E-3</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8770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-497.05999999999767</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-497.05999999999767</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-5.3637291654526659E-2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6.3854047890535906E-2</v>
      </c>
      <c r="R11">
        <v>0.7</v>
      </c>
      <c r="T11" s="1">
        <v>43285</v>
      </c>
      <c r="U11" t="s">
        <v>1130</v>
      </c>
    </row>
    <row r="12" spans="1:21" x14ac:dyDescent="0.25">
      <c r="H12" s="68"/>
      <c r="O12" s="11" t="s">
        <v>921</v>
      </c>
      <c r="Q12" s="1" t="s">
        <v>1401</v>
      </c>
    </row>
    <row r="13" spans="1:21" x14ac:dyDescent="0.25">
      <c r="H13" s="68"/>
      <c r="O13" s="11" t="s">
        <v>947</v>
      </c>
      <c r="Q13" s="2">
        <f>Q4/(3.94+4.03)*2</f>
        <v>11.003764115432872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48.235000000000007</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47.796500000000002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47.358000000000004</v>
      </c>
    </row>
    <row r="20" spans="1:21" x14ac:dyDescent="0.25">
      <c r="O20" s="79">
        <v>1.07</v>
      </c>
      <c r="P20" s="79">
        <f t="shared" si="2"/>
        <v>46.919500000000006</v>
      </c>
      <c r="T20" s="1">
        <v>43416</v>
      </c>
      <c r="U20" t="s">
        <v>1296</v>
      </c>
    </row>
    <row r="21" spans="1:21" x14ac:dyDescent="0.25">
      <c r="O21" s="79">
        <v>1.06</v>
      </c>
      <c r="P21" s="79">
        <f t="shared" si="2"/>
        <v>46.481000000000002</v>
      </c>
    </row>
    <row r="22" spans="1:21" x14ac:dyDescent="0.25">
      <c r="O22" s="79">
        <v>1.05</v>
      </c>
      <c r="P22" s="79">
        <f t="shared" si="2"/>
        <v>46.042500000000004</v>
      </c>
    </row>
    <row r="23" spans="1:21" x14ac:dyDescent="0.25">
      <c r="O23" s="79">
        <v>1.04</v>
      </c>
      <c r="P23" s="79">
        <f t="shared" si="2"/>
        <v>45.604000000000006</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45.165500000000002</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44.727000000000004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44.288499999999999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43.85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43.411500000000004</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42.972999999999999</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42.534500000000001</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42.095999999999997</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41.657499999999999</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41.219000000000001</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40.780500000000004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40.342000000000006</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39.903500000000001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39.465000000000003</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742" priority="51">
      <formula>F7&gt;0</formula>
    </cfRule>
    <cfRule type="expression" dxfId="1741" priority="52">
      <formula>F7&lt;0</formula>
    </cfRule>
  </conditionalFormatting>
  <conditionalFormatting sqref="Q8">
    <cfRule type="expression" dxfId="1740" priority="49">
      <formula>Q8&gt;0</formula>
    </cfRule>
    <cfRule type="expression" dxfId="1739" priority="50">
      <formula>Q8&lt;0</formula>
    </cfRule>
  </conditionalFormatting>
  <conditionalFormatting sqref="Q10">
    <cfRule type="expression" dxfId="1738" priority="43">
      <formula>Q10&gt;0</formula>
    </cfRule>
    <cfRule type="expression" dxfId="1737" priority="44">
      <formula>Q10&lt;0</formula>
    </cfRule>
  </conditionalFormatting>
  <conditionalFormatting sqref="K25:K39">
    <cfRule type="expression" dxfId="1736" priority="39">
      <formula>K25&gt;0</formula>
    </cfRule>
    <cfRule type="expression" dxfId="1735" priority="40">
      <formula>K25&lt;0</formula>
    </cfRule>
  </conditionalFormatting>
  <conditionalFormatting sqref="L25">
    <cfRule type="expression" dxfId="1734" priority="37">
      <formula>L25&gt;0</formula>
    </cfRule>
    <cfRule type="expression" dxfId="1733" priority="38">
      <formula>L25&lt;0</formula>
    </cfRule>
  </conditionalFormatting>
  <conditionalFormatting sqref="F95:F116">
    <cfRule type="expression" dxfId="1732" priority="35">
      <formula>F95&gt;0</formula>
    </cfRule>
    <cfRule type="expression" dxfId="1731" priority="36">
      <formula>F95&lt;0</formula>
    </cfRule>
  </conditionalFormatting>
  <conditionalFormatting sqref="H95:H116">
    <cfRule type="expression" dxfId="1730" priority="33">
      <formula>H95&gt;0</formula>
    </cfRule>
    <cfRule type="expression" dxfId="1729" priority="34">
      <formula>H95&lt;0</formula>
    </cfRule>
  </conditionalFormatting>
  <conditionalFormatting sqref="J95:J108">
    <cfRule type="expression" dxfId="1728" priority="31">
      <formula>J95&gt;0</formula>
    </cfRule>
    <cfRule type="expression" dxfId="1727" priority="32">
      <formula>J95&lt;0</formula>
    </cfRule>
  </conditionalFormatting>
  <conditionalFormatting sqref="K95:K108">
    <cfRule type="expression" dxfId="1726" priority="29">
      <formula>K95&gt;0</formula>
    </cfRule>
    <cfRule type="expression" dxfId="1725" priority="30">
      <formula>K95&lt;0</formula>
    </cfRule>
  </conditionalFormatting>
  <conditionalFormatting sqref="L95:L108">
    <cfRule type="expression" dxfId="1724" priority="27">
      <formula>L95&gt;0</formula>
    </cfRule>
    <cfRule type="expression" dxfId="1723" priority="28">
      <formula>L95&lt;0</formula>
    </cfRule>
  </conditionalFormatting>
  <conditionalFormatting sqref="F25 F29">
    <cfRule type="expression" dxfId="1722" priority="25">
      <formula>F25&gt;0</formula>
    </cfRule>
    <cfRule type="expression" dxfId="1721" priority="26">
      <formula>F25&lt;0</formula>
    </cfRule>
  </conditionalFormatting>
  <conditionalFormatting sqref="H25 H29">
    <cfRule type="expression" dxfId="1720" priority="23">
      <formula>H25&gt;0</formula>
    </cfRule>
    <cfRule type="expression" dxfId="1719" priority="24">
      <formula>H25&lt;0</formula>
    </cfRule>
  </conditionalFormatting>
  <conditionalFormatting sqref="F26:F28">
    <cfRule type="expression" dxfId="1718" priority="21">
      <formula>F26&gt;0</formula>
    </cfRule>
    <cfRule type="expression" dxfId="1717" priority="22">
      <formula>F26&lt;0</formula>
    </cfRule>
  </conditionalFormatting>
  <conditionalFormatting sqref="H26:H28">
    <cfRule type="expression" dxfId="1716" priority="19">
      <formula>H26&gt;0</formula>
    </cfRule>
    <cfRule type="expression" dxfId="1715" priority="20">
      <formula>H26&lt;0</formula>
    </cfRule>
  </conditionalFormatting>
  <conditionalFormatting sqref="J25:J49">
    <cfRule type="expression" dxfId="1714" priority="15">
      <formula>J25&gt;0</formula>
    </cfRule>
    <cfRule type="expression" dxfId="1713" priority="16">
      <formula>J25&lt;0</formula>
    </cfRule>
  </conditionalFormatting>
  <conditionalFormatting sqref="J50:J61">
    <cfRule type="expression" dxfId="1712" priority="13">
      <formula>J50&gt;0</formula>
    </cfRule>
    <cfRule type="expression" dxfId="1711" priority="14">
      <formula>J50&lt;0</formula>
    </cfRule>
  </conditionalFormatting>
  <conditionalFormatting sqref="H62:H63 F62:F63">
    <cfRule type="expression" dxfId="1710" priority="5">
      <formula>F62&gt;0</formula>
    </cfRule>
    <cfRule type="expression" dxfId="1709" priority="6">
      <formula>F62&lt;0</formula>
    </cfRule>
  </conditionalFormatting>
  <conditionalFormatting sqref="J62:J65">
    <cfRule type="expression" dxfId="1708" priority="3">
      <formula>J62&gt;0</formula>
    </cfRule>
    <cfRule type="expression" dxfId="1707" priority="4">
      <formula>J62&lt;0</formula>
    </cfRule>
  </conditionalFormatting>
  <conditionalFormatting sqref="H64:H67 F64:F67">
    <cfRule type="expression" dxfId="1706" priority="1">
      <formula>F64&gt;0</formula>
    </cfRule>
    <cfRule type="expression" dxfId="170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59.82</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59.82</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65.802000000000007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65.203800000000001</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64.60560000000001</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64.007400000000004</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63.409200000000006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62.811</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62.212800000000001</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61.614600000000003</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61.016400000000004</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60.418199999999999</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59.82</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59.221800000000002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58.623599999999996</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58.025399999999998</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57.427199999999999</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56.829000000000001</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56.230799999999995</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55.632600000000004</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55.034400000000005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54.436199999999999</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53.838000000000001</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04" priority="17">
      <formula>F38&gt;0</formula>
    </cfRule>
    <cfRule type="expression" dxfId="1703" priority="18">
      <formula>F38&lt;0</formula>
    </cfRule>
  </conditionalFormatting>
  <conditionalFormatting sqref="H38:H72">
    <cfRule type="expression" dxfId="1702" priority="9">
      <formula>H38&gt;0</formula>
    </cfRule>
    <cfRule type="expression" dxfId="1701" priority="10">
      <formula>H38&lt;0</formula>
    </cfRule>
  </conditionalFormatting>
  <conditionalFormatting sqref="F21:F37">
    <cfRule type="expression" dxfId="1700" priority="7">
      <formula>F21&gt;0</formula>
    </cfRule>
    <cfRule type="expression" dxfId="1699" priority="8">
      <formula>F21&lt;0</formula>
    </cfRule>
  </conditionalFormatting>
  <conditionalFormatting sqref="H21:H37">
    <cfRule type="expression" dxfId="1698" priority="5">
      <formula>H21&gt;0</formula>
    </cfRule>
    <cfRule type="expression" dxfId="1697" priority="6">
      <formula>H21&lt;0</formula>
    </cfRule>
  </conditionalFormatting>
  <conditionalFormatting sqref="Q8">
    <cfRule type="expression" dxfId="1696" priority="1">
      <formula>Q8&gt;0</formula>
    </cfRule>
    <cfRule type="expression" dxfId="1695" priority="2">
      <formula>Q8&lt;0</formula>
    </cfRule>
  </conditionalFormatting>
  <conditionalFormatting sqref="Q7">
    <cfRule type="expression" dxfId="1694" priority="3">
      <formula>Q7&gt;0</formula>
    </cfRule>
    <cfRule type="expression" dxfId="1693"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67"/>
  <sheetViews>
    <sheetView zoomScale="98" zoomScaleNormal="98" workbookViewId="0">
      <pane ySplit="1" topLeftCell="A23" activePane="bottomLeft" state="frozen"/>
      <selection activeCell="A2" sqref="A2"/>
      <selection pane="bottomLeft" activeCell="J51" sqref="J51"/>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4" si="1">I2*H2-J2</f>
        <v>2890.94</v>
      </c>
      <c r="L2" s="70">
        <v>42810</v>
      </c>
      <c r="M2" s="43">
        <v>27.5</v>
      </c>
      <c r="O2" s="11" t="s">
        <v>57</v>
      </c>
      <c r="Q2">
        <f>C59-H59</f>
        <v>700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(F59-K59-M59)/Q2)</f>
        <v>12.912457142857104</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19.38</v>
      </c>
      <c r="R4" s="419">
        <v>-2.0400000000000001E-2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13566</v>
      </c>
      <c r="V5" t="s">
        <v>1402</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9038.7199999999721</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5979.5400000000263</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K59+M59-F59+Q2*Q4</f>
        <v>4527.2800000000279</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0.50087623026269668</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M248</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5.1599587203302382E-3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11.074285714285713</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21.318000000000001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21.124200000000002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20.930399999999999</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20.736599999999999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20.5428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20.349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20.155200000000001</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19.961400000000001</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19.767599999999998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19.573799999999999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19.38</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19.186199999999999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18.9924</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18.798599999999997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18.604799999999997</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18.410999999999998</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18.217199999999998</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18.023399999999999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17.829599999999999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17.6358</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17.442</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5"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1: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402">
        <v>43682</v>
      </c>
      <c r="C50" s="4">
        <v>100</v>
      </c>
      <c r="D50" s="2">
        <v>23.38</v>
      </c>
      <c r="E50" s="2">
        <v>0</v>
      </c>
      <c r="F50" s="2">
        <f t="shared" si="5"/>
        <v>2338</v>
      </c>
      <c r="G50" s="29"/>
      <c r="P50" s="29"/>
      <c r="Q50" s="2"/>
      <c r="Z50" s="632" t="s">
        <v>701</v>
      </c>
      <c r="AA50" s="634"/>
      <c r="AB50" s="596"/>
      <c r="AC50" s="596"/>
      <c r="AD50" s="637">
        <v>35</v>
      </c>
      <c r="AE50" s="637">
        <v>30</v>
      </c>
      <c r="AF50" s="596"/>
      <c r="AG50" s="596"/>
    </row>
    <row r="51" spans="1:33" x14ac:dyDescent="0.25">
      <c r="B51" s="402">
        <v>43683</v>
      </c>
      <c r="C51" s="4">
        <v>100</v>
      </c>
      <c r="D51" s="2">
        <v>21.2</v>
      </c>
      <c r="E51" s="2">
        <v>0</v>
      </c>
      <c r="F51" s="2">
        <f t="shared" si="5"/>
        <v>2120</v>
      </c>
      <c r="G51" s="29"/>
      <c r="Q51" s="2"/>
      <c r="Z51" s="632" t="s">
        <v>724</v>
      </c>
      <c r="AA51" s="634">
        <v>24</v>
      </c>
      <c r="AB51" s="648">
        <v>25</v>
      </c>
      <c r="AC51" s="648">
        <v>24</v>
      </c>
      <c r="AD51" s="648">
        <v>37</v>
      </c>
      <c r="AE51" s="648"/>
      <c r="AF51" s="596"/>
      <c r="AG51" s="596"/>
    </row>
    <row r="52" spans="1:33" x14ac:dyDescent="0.25">
      <c r="B52" s="654">
        <v>43689</v>
      </c>
      <c r="C52" s="4">
        <v>100</v>
      </c>
      <c r="D52" s="2">
        <v>20.86</v>
      </c>
      <c r="E52" s="2">
        <v>0</v>
      </c>
      <c r="F52" s="2">
        <f t="shared" si="5"/>
        <v>2086</v>
      </c>
      <c r="G52" s="29"/>
      <c r="Q52" s="2"/>
      <c r="Z52" s="629"/>
      <c r="AA52" s="635"/>
      <c r="AB52" s="596"/>
      <c r="AC52" s="596"/>
      <c r="AD52" s="596"/>
      <c r="AE52" s="596"/>
      <c r="AF52" s="596"/>
      <c r="AG52" s="596"/>
    </row>
    <row r="53" spans="1:33" x14ac:dyDescent="0.25">
      <c r="B53" s="654">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1:33" x14ac:dyDescent="0.25">
      <c r="B54" s="654">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B55" s="654">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1:33" x14ac:dyDescent="0.25">
      <c r="B56" s="29"/>
      <c r="G56" s="29"/>
      <c r="Z56" s="642" t="s">
        <v>727</v>
      </c>
      <c r="AA56" s="634">
        <v>374</v>
      </c>
      <c r="AB56" s="634">
        <v>380</v>
      </c>
      <c r="AC56" s="634">
        <v>354</v>
      </c>
      <c r="AD56" s="634">
        <v>375</v>
      </c>
      <c r="AE56" s="634"/>
      <c r="AF56" s="596"/>
      <c r="AG56" s="596"/>
    </row>
    <row r="57" spans="1:33" x14ac:dyDescent="0.25">
      <c r="B57" s="29"/>
      <c r="C57" s="4"/>
      <c r="G57" s="29"/>
      <c r="Z57" s="638" t="s">
        <v>720</v>
      </c>
      <c r="AA57" s="636">
        <v>583</v>
      </c>
      <c r="AB57" s="353">
        <v>931</v>
      </c>
      <c r="AC57" s="353">
        <v>713</v>
      </c>
      <c r="AD57" s="353">
        <v>665</v>
      </c>
      <c r="AE57" s="353"/>
      <c r="AF57" s="596"/>
      <c r="AG57" s="596"/>
    </row>
    <row r="58" spans="1:33" x14ac:dyDescent="0.25">
      <c r="B58" s="29"/>
      <c r="G58" s="29"/>
      <c r="Z58" s="632"/>
      <c r="AA58" s="636"/>
      <c r="AB58" s="596"/>
      <c r="AC58" s="596"/>
      <c r="AD58" s="596"/>
      <c r="AE58" s="596"/>
      <c r="AF58" s="596"/>
      <c r="AG58" s="596"/>
    </row>
    <row r="59" spans="1:33" x14ac:dyDescent="0.25">
      <c r="A59" s="31" t="s">
        <v>81</v>
      </c>
      <c r="B59" s="14"/>
      <c r="C59" s="14">
        <f>SUM(C2:C57)</f>
        <v>7250</v>
      </c>
      <c r="D59" s="18"/>
      <c r="E59" s="18"/>
      <c r="F59" s="18">
        <f>SUM(F2:F57)</f>
        <v>186598.01</v>
      </c>
      <c r="G59" s="14"/>
      <c r="H59" s="14">
        <f>SUM(H2:H58)</f>
        <v>6550</v>
      </c>
      <c r="I59" s="18"/>
      <c r="J59" s="18"/>
      <c r="K59" s="18">
        <f>SUM(K2:K58)</f>
        <v>177206.79000000004</v>
      </c>
      <c r="L59" s="14"/>
      <c r="M59" s="18">
        <f>SUM(M2:M58)</f>
        <v>352.5</v>
      </c>
      <c r="Z59" s="632"/>
      <c r="AA59" s="636"/>
      <c r="AB59" s="596"/>
      <c r="AC59" s="596"/>
      <c r="AD59" s="596"/>
      <c r="AE59" s="596"/>
      <c r="AF59" s="596"/>
      <c r="AG59" s="596"/>
    </row>
    <row r="60" spans="1:33" ht="15.75" thickBot="1" x14ac:dyDescent="0.3">
      <c r="A60" s="275" t="s">
        <v>191</v>
      </c>
      <c r="B60" s="276"/>
      <c r="C60" s="277">
        <f>SumByColor($A$60,C2:C58)</f>
        <v>6150</v>
      </c>
      <c r="D60" s="277"/>
      <c r="E60" s="277"/>
      <c r="F60" s="278">
        <f>SumByColor($A$60,F2:F58)</f>
        <v>158714</v>
      </c>
      <c r="G60" s="277"/>
      <c r="H60" s="277">
        <f>SumByColor($A$60,H2:H58)</f>
        <v>6550</v>
      </c>
      <c r="I60" s="277"/>
      <c r="J60" s="277"/>
      <c r="K60" s="278">
        <f>SumByColor($A$60,K2:K58)</f>
        <v>175262</v>
      </c>
      <c r="L60" s="277"/>
      <c r="M60" s="278">
        <f>SumByColor($A$60,M2:M58)</f>
        <v>354</v>
      </c>
      <c r="Z60" s="633"/>
      <c r="AA60" s="636"/>
      <c r="AB60" s="596"/>
      <c r="AC60" s="596"/>
      <c r="AD60" s="596"/>
      <c r="AE60" s="596"/>
      <c r="AF60" s="596"/>
      <c r="AG60" s="596"/>
    </row>
    <row r="61" spans="1:33" x14ac:dyDescent="0.25">
      <c r="Z61" s="632"/>
      <c r="AA61" s="636"/>
      <c r="AB61" s="596"/>
      <c r="AC61" s="596"/>
      <c r="AD61" s="596"/>
      <c r="AE61" s="596"/>
      <c r="AF61" s="596"/>
      <c r="AG61" s="596"/>
    </row>
    <row r="62" spans="1:33" x14ac:dyDescent="0.25">
      <c r="Z62" s="633" t="s">
        <v>718</v>
      </c>
      <c r="AA62" s="636">
        <v>95</v>
      </c>
      <c r="AB62" s="596">
        <v>213.9</v>
      </c>
      <c r="AC62" s="596">
        <v>127.1</v>
      </c>
      <c r="AD62" s="596">
        <v>80.7</v>
      </c>
      <c r="AE62" s="596"/>
      <c r="AF62" s="596"/>
      <c r="AG62" s="596"/>
    </row>
    <row r="63" spans="1:33" x14ac:dyDescent="0.25">
      <c r="B63" s="409" t="s">
        <v>113</v>
      </c>
      <c r="C63" s="409" t="s">
        <v>145</v>
      </c>
      <c r="D63" s="410" t="s">
        <v>144</v>
      </c>
      <c r="E63" s="411" t="s">
        <v>146</v>
      </c>
      <c r="F63" s="411" t="s">
        <v>65</v>
      </c>
      <c r="G63" s="413" t="s">
        <v>150</v>
      </c>
      <c r="H63" s="413" t="s">
        <v>88</v>
      </c>
      <c r="I63" s="413" t="s">
        <v>153</v>
      </c>
      <c r="J63" s="413" t="s">
        <v>487</v>
      </c>
      <c r="K63" s="413" t="s">
        <v>149</v>
      </c>
      <c r="L63" s="413" t="s">
        <v>947</v>
      </c>
      <c r="Z63" s="633" t="s">
        <v>716</v>
      </c>
      <c r="AA63" s="636">
        <v>97</v>
      </c>
      <c r="AB63" s="596">
        <v>227.5</v>
      </c>
      <c r="AC63" s="596">
        <v>-429.8</v>
      </c>
      <c r="AD63" s="596">
        <v>42.3</v>
      </c>
      <c r="AE63" s="596"/>
      <c r="AF63" s="596"/>
      <c r="AG63" s="596"/>
    </row>
    <row r="64" spans="1:33" x14ac:dyDescent="0.25">
      <c r="B64" s="447">
        <v>42754</v>
      </c>
      <c r="C64" s="451">
        <v>100</v>
      </c>
      <c r="D64" s="452">
        <v>27.58</v>
      </c>
      <c r="E64" s="452">
        <v>30.25</v>
      </c>
      <c r="F64" s="452">
        <f t="shared" ref="F64:F69" si="6">C64*(E64-D64)</f>
        <v>267.00000000000017</v>
      </c>
      <c r="G64" s="452">
        <f t="shared" ref="G64:G69" si="7">D64*C64</f>
        <v>2758</v>
      </c>
      <c r="H64" s="491">
        <f t="shared" ref="H64:H69" si="8">(E64-D64)/D64</f>
        <v>9.6809282088469978E-2</v>
      </c>
      <c r="I64" s="452"/>
      <c r="J64" s="452"/>
      <c r="K64" s="452"/>
      <c r="L64" s="452"/>
      <c r="Z64" s="633" t="s">
        <v>715</v>
      </c>
      <c r="AA64" s="636">
        <v>0.28000000000000003</v>
      </c>
      <c r="AB64" s="596">
        <v>0.65</v>
      </c>
      <c r="AC64" s="596">
        <v>-1.23</v>
      </c>
      <c r="AD64" s="596"/>
      <c r="AE64" s="596"/>
      <c r="AF64" s="596"/>
      <c r="AG64" s="596"/>
    </row>
    <row r="65" spans="1:33" x14ac:dyDescent="0.25">
      <c r="B65" s="447">
        <v>42758</v>
      </c>
      <c r="C65" s="451">
        <v>100</v>
      </c>
      <c r="D65" s="452">
        <v>27.180700000000002</v>
      </c>
      <c r="E65" s="452">
        <v>31.55</v>
      </c>
      <c r="F65" s="452">
        <f t="shared" si="6"/>
        <v>436.92999999999989</v>
      </c>
      <c r="G65" s="452">
        <f t="shared" si="7"/>
        <v>2718.07</v>
      </c>
      <c r="H65" s="491">
        <f t="shared" si="8"/>
        <v>0.16075009105725749</v>
      </c>
      <c r="I65" s="452"/>
      <c r="J65" s="452"/>
      <c r="K65" s="452"/>
      <c r="L65" s="452"/>
      <c r="Z65" s="633" t="s">
        <v>913</v>
      </c>
      <c r="AA65" s="636"/>
      <c r="AB65" s="596"/>
      <c r="AC65" s="596">
        <v>0.34</v>
      </c>
      <c r="AD65" s="596">
        <v>0.11</v>
      </c>
      <c r="AE65" s="596"/>
      <c r="AF65" s="596"/>
      <c r="AG65" s="596"/>
    </row>
    <row r="66" spans="1:33" x14ac:dyDescent="0.25">
      <c r="A66" t="s">
        <v>340</v>
      </c>
      <c r="B66" s="162">
        <v>42758</v>
      </c>
      <c r="C66" s="10">
        <v>100</v>
      </c>
      <c r="D66" s="39">
        <v>31.18</v>
      </c>
      <c r="E66" s="39">
        <v>31.55</v>
      </c>
      <c r="F66" s="39">
        <f t="shared" si="6"/>
        <v>37.000000000000099</v>
      </c>
      <c r="G66" s="39">
        <f t="shared" si="7"/>
        <v>3118</v>
      </c>
      <c r="H66" s="177">
        <f t="shared" si="8"/>
        <v>1.1866581141757569E-2</v>
      </c>
      <c r="I66" s="39"/>
      <c r="J66" s="39"/>
      <c r="K66" s="39"/>
      <c r="L66" s="39"/>
      <c r="Z66" s="633" t="s">
        <v>717</v>
      </c>
      <c r="AA66" s="636">
        <v>1.8</v>
      </c>
      <c r="AB66" s="596">
        <v>1.98</v>
      </c>
      <c r="AC66" s="596">
        <v>2.09</v>
      </c>
      <c r="AD66" s="596">
        <v>1.93</v>
      </c>
      <c r="AE66" s="596"/>
      <c r="AF66" s="596"/>
      <c r="AG66" s="596"/>
    </row>
    <row r="67" spans="1:33" x14ac:dyDescent="0.25">
      <c r="A67" t="s">
        <v>340</v>
      </c>
      <c r="B67" s="162">
        <v>42760</v>
      </c>
      <c r="C67" s="10">
        <v>100</v>
      </c>
      <c r="D67" s="39">
        <v>31.18</v>
      </c>
      <c r="E67" s="39">
        <v>33.26</v>
      </c>
      <c r="F67" s="39">
        <f t="shared" si="6"/>
        <v>207.99999999999983</v>
      </c>
      <c r="G67" s="39">
        <f t="shared" si="7"/>
        <v>3118</v>
      </c>
      <c r="H67" s="177">
        <f t="shared" si="8"/>
        <v>6.6709429121231498E-2</v>
      </c>
      <c r="I67" s="39"/>
      <c r="J67" s="39"/>
      <c r="K67" s="39"/>
      <c r="L67" s="39"/>
      <c r="Z67" s="633"/>
      <c r="AA67" s="636"/>
      <c r="AB67" s="596"/>
      <c r="AC67" s="596"/>
      <c r="AD67" s="596"/>
      <c r="AE67" s="596"/>
      <c r="AF67" s="596"/>
      <c r="AG67" s="596"/>
    </row>
    <row r="68" spans="1:33" x14ac:dyDescent="0.25">
      <c r="A68" t="s">
        <v>330</v>
      </c>
      <c r="B68" s="162">
        <v>42787</v>
      </c>
      <c r="C68" s="10">
        <v>100</v>
      </c>
      <c r="D68" s="39">
        <v>31.18</v>
      </c>
      <c r="E68" s="39">
        <v>33.64</v>
      </c>
      <c r="F68" s="39">
        <f t="shared" si="6"/>
        <v>246.00000000000009</v>
      </c>
      <c r="G68" s="39">
        <f t="shared" si="7"/>
        <v>3118</v>
      </c>
      <c r="H68" s="177">
        <f t="shared" si="8"/>
        <v>7.8896728672225816E-2</v>
      </c>
      <c r="I68" s="39"/>
      <c r="J68" s="39"/>
      <c r="K68" s="39"/>
      <c r="L68" s="39"/>
      <c r="Z68" s="633" t="s">
        <v>719</v>
      </c>
      <c r="AA68" s="636">
        <v>661</v>
      </c>
      <c r="AB68" s="596">
        <v>726.4</v>
      </c>
      <c r="AC68" s="596">
        <v>2194.4</v>
      </c>
      <c r="AD68" s="596">
        <v>703.1</v>
      </c>
      <c r="AE68" s="596"/>
      <c r="AF68" s="596"/>
      <c r="AG68" s="596"/>
    </row>
    <row r="69" spans="1:33" x14ac:dyDescent="0.25">
      <c r="A69">
        <v>100</v>
      </c>
      <c r="B69" s="162">
        <v>42808</v>
      </c>
      <c r="C69" s="183">
        <v>200</v>
      </c>
      <c r="D69" s="184">
        <v>29.83</v>
      </c>
      <c r="E69" s="39">
        <v>28.6</v>
      </c>
      <c r="F69" s="39">
        <f t="shared" si="6"/>
        <v>-245.99999999999937</v>
      </c>
      <c r="G69" s="39">
        <f t="shared" si="7"/>
        <v>5966</v>
      </c>
      <c r="H69" s="177">
        <f t="shared" si="8"/>
        <v>-4.1233657391887259E-2</v>
      </c>
      <c r="I69" s="39"/>
      <c r="J69" s="39">
        <v>30.72</v>
      </c>
      <c r="K69" s="39">
        <v>1207</v>
      </c>
      <c r="L69" s="39"/>
      <c r="Z69" s="633" t="s">
        <v>1041</v>
      </c>
      <c r="AA69" s="636">
        <v>3800</v>
      </c>
      <c r="AB69" s="596">
        <v>3720</v>
      </c>
      <c r="AC69" s="596">
        <v>4878.1000000000004</v>
      </c>
      <c r="AD69" s="596">
        <v>4823.1000000000004</v>
      </c>
      <c r="AE69" s="596"/>
      <c r="AF69" s="596"/>
      <c r="AG69" s="596"/>
    </row>
    <row r="70" spans="1:33" x14ac:dyDescent="0.25">
      <c r="A70">
        <v>0</v>
      </c>
      <c r="B70" s="162">
        <v>42809</v>
      </c>
      <c r="C70" s="10">
        <v>100</v>
      </c>
      <c r="D70" s="39">
        <v>30.750599999999999</v>
      </c>
      <c r="E70" s="39">
        <v>29.14</v>
      </c>
      <c r="F70" s="39">
        <f>C70*(E70-D70)</f>
        <v>-161.0599999999998</v>
      </c>
      <c r="G70" s="39">
        <f>D70*C70</f>
        <v>3075.06</v>
      </c>
      <c r="H70" s="177">
        <f>(E70-D70)/D70</f>
        <v>-5.2376213797454295E-2</v>
      </c>
      <c r="I70" s="39"/>
      <c r="J70" s="39"/>
      <c r="K70" s="39">
        <v>1291</v>
      </c>
      <c r="L70" s="39"/>
      <c r="Z70" s="632"/>
      <c r="AA70" s="636"/>
      <c r="AB70" s="596"/>
      <c r="AC70" s="596"/>
      <c r="AD70" s="596"/>
      <c r="AE70" s="596"/>
      <c r="AF70" s="596"/>
      <c r="AG70" s="596"/>
    </row>
    <row r="71" spans="1:33" x14ac:dyDescent="0.25">
      <c r="A71">
        <v>0</v>
      </c>
      <c r="B71" s="162">
        <v>42811</v>
      </c>
      <c r="C71" s="10">
        <v>100</v>
      </c>
      <c r="D71" s="39">
        <v>30.4756</v>
      </c>
      <c r="E71" s="39">
        <v>29.17</v>
      </c>
      <c r="F71" s="39">
        <f t="shared" ref="F71:F84" si="9">C71*(E71-D71)</f>
        <v>-130.55999999999983</v>
      </c>
      <c r="G71" s="39">
        <f t="shared" ref="G71:G84" si="10">D71*C71</f>
        <v>3047.56</v>
      </c>
      <c r="H71" s="177">
        <f t="shared" ref="H71:H84" si="11">(E71-D71)/D71</f>
        <v>-4.2840830041081988E-2</v>
      </c>
      <c r="I71" s="39"/>
      <c r="J71" s="39">
        <v>30</v>
      </c>
      <c r="K71" s="39">
        <v>1321</v>
      </c>
      <c r="L71" s="39"/>
      <c r="Z71" s="632"/>
      <c r="AA71" s="636"/>
      <c r="AB71" s="596"/>
      <c r="AC71" s="596"/>
      <c r="AD71" s="596"/>
      <c r="AE71" s="596"/>
      <c r="AF71" s="596"/>
      <c r="AG71" s="596"/>
    </row>
    <row r="72" spans="1:33" x14ac:dyDescent="0.25">
      <c r="A72">
        <v>0</v>
      </c>
      <c r="B72" s="162">
        <v>42836</v>
      </c>
      <c r="C72" s="183">
        <v>200</v>
      </c>
      <c r="D72" s="184">
        <v>29.412800000000001</v>
      </c>
      <c r="E72" s="39">
        <v>28.69</v>
      </c>
      <c r="F72" s="39">
        <f t="shared" si="9"/>
        <v>-144.55999999999989</v>
      </c>
      <c r="G72" s="39">
        <f t="shared" si="10"/>
        <v>5882.56</v>
      </c>
      <c r="H72" s="177">
        <f t="shared" si="11"/>
        <v>-2.4574334983408566E-2</v>
      </c>
      <c r="I72" s="39">
        <v>29</v>
      </c>
      <c r="J72" s="39"/>
      <c r="K72" s="39">
        <v>1308</v>
      </c>
      <c r="L72" s="39"/>
      <c r="Z72" s="632"/>
      <c r="AA72" s="636"/>
      <c r="AB72" s="596"/>
      <c r="AC72" s="596"/>
      <c r="AD72" s="596"/>
      <c r="AE72" s="596"/>
      <c r="AF72" s="596"/>
      <c r="AG72" s="596"/>
    </row>
    <row r="73" spans="1:33" x14ac:dyDescent="0.25">
      <c r="A73">
        <v>100</v>
      </c>
      <c r="B73" s="162">
        <v>42857</v>
      </c>
      <c r="C73" s="10">
        <v>300</v>
      </c>
      <c r="D73" s="39">
        <v>27.9452</v>
      </c>
      <c r="E73" s="39">
        <v>24.95</v>
      </c>
      <c r="F73" s="39">
        <f t="shared" si="9"/>
        <v>-898.56000000000017</v>
      </c>
      <c r="G73" s="39">
        <f t="shared" si="10"/>
        <v>8383.56</v>
      </c>
      <c r="H73" s="177">
        <f t="shared" si="11"/>
        <v>-0.10718119748650932</v>
      </c>
      <c r="I73" s="39"/>
      <c r="J73" s="39"/>
      <c r="K73" s="39">
        <v>554</v>
      </c>
      <c r="L73" s="39"/>
      <c r="AA73" s="105"/>
    </row>
    <row r="74" spans="1:33" x14ac:dyDescent="0.25">
      <c r="A74">
        <v>100</v>
      </c>
      <c r="B74" s="162">
        <v>42858</v>
      </c>
      <c r="C74" s="7">
        <v>400</v>
      </c>
      <c r="D74" s="43">
        <v>26.953900000000001</v>
      </c>
      <c r="E74" s="39">
        <v>23.98</v>
      </c>
      <c r="F74" s="39">
        <f t="shared" si="9"/>
        <v>-1189.5600000000002</v>
      </c>
      <c r="G74" s="39">
        <f t="shared" si="10"/>
        <v>10781.56</v>
      </c>
      <c r="H74" s="177">
        <f t="shared" si="11"/>
        <v>-0.11033282753145186</v>
      </c>
      <c r="I74" s="39"/>
      <c r="J74" s="39"/>
      <c r="K74" s="39"/>
      <c r="L74" s="39"/>
      <c r="AA74" s="4"/>
    </row>
    <row r="75" spans="1:33" x14ac:dyDescent="0.25">
      <c r="A75">
        <v>100</v>
      </c>
      <c r="B75" s="162">
        <v>42862</v>
      </c>
      <c r="C75" s="10">
        <v>400</v>
      </c>
      <c r="D75" s="39">
        <v>26.953900000000001</v>
      </c>
      <c r="E75" s="39">
        <v>23.45</v>
      </c>
      <c r="F75" s="39">
        <f t="shared" si="9"/>
        <v>-1401.5600000000006</v>
      </c>
      <c r="G75" s="39">
        <f t="shared" si="10"/>
        <v>10781.56</v>
      </c>
      <c r="H75" s="177">
        <f t="shared" si="11"/>
        <v>-0.12999603025907203</v>
      </c>
      <c r="I75" s="39"/>
      <c r="J75" s="39"/>
      <c r="K75" s="39">
        <v>50</v>
      </c>
      <c r="L75" s="39"/>
    </row>
    <row r="76" spans="1:33" x14ac:dyDescent="0.25">
      <c r="A76">
        <v>200</v>
      </c>
      <c r="B76" s="162">
        <v>42867</v>
      </c>
      <c r="C76" s="10">
        <v>600</v>
      </c>
      <c r="D76" s="39">
        <v>25.63</v>
      </c>
      <c r="E76" s="39">
        <v>22.91</v>
      </c>
      <c r="F76" s="39">
        <f t="shared" si="9"/>
        <v>-1631.9999999999993</v>
      </c>
      <c r="G76" s="39">
        <f t="shared" si="10"/>
        <v>15378</v>
      </c>
      <c r="H76" s="177">
        <f t="shared" si="11"/>
        <v>-0.10612563402262969</v>
      </c>
      <c r="I76" s="39"/>
      <c r="J76" s="39"/>
      <c r="K76" s="39">
        <v>-179</v>
      </c>
      <c r="L76" s="39"/>
    </row>
    <row r="77" spans="1:33" x14ac:dyDescent="0.25">
      <c r="B77" s="162">
        <v>42898</v>
      </c>
      <c r="C77" s="10">
        <v>400</v>
      </c>
      <c r="D77" s="39">
        <v>26.354199999999999</v>
      </c>
      <c r="E77" s="39">
        <v>23.55</v>
      </c>
      <c r="F77" s="39">
        <f t="shared" si="9"/>
        <v>-1121.6799999999992</v>
      </c>
      <c r="G77" s="39">
        <f t="shared" si="10"/>
        <v>10541.68</v>
      </c>
      <c r="H77" s="177">
        <f t="shared" si="11"/>
        <v>-0.1064042922949662</v>
      </c>
      <c r="I77" s="39"/>
      <c r="J77" s="39"/>
      <c r="K77" s="39">
        <v>331</v>
      </c>
      <c r="L77" s="39"/>
    </row>
    <row r="78" spans="1:33" x14ac:dyDescent="0.25">
      <c r="A78">
        <v>400</v>
      </c>
      <c r="B78" s="162">
        <v>42900</v>
      </c>
      <c r="C78" s="10">
        <v>600</v>
      </c>
      <c r="D78" s="39">
        <v>25.296099999999999</v>
      </c>
      <c r="E78" s="39">
        <v>22.74</v>
      </c>
      <c r="F78" s="39">
        <f t="shared" si="9"/>
        <v>-1533.6600000000003</v>
      </c>
      <c r="G78" s="39">
        <f t="shared" si="10"/>
        <v>15177.66</v>
      </c>
      <c r="H78" s="177">
        <f t="shared" si="11"/>
        <v>-0.10104719699874687</v>
      </c>
      <c r="I78" s="39"/>
      <c r="J78" s="39"/>
      <c r="K78" s="39">
        <v>-81.41</v>
      </c>
      <c r="L78" s="39"/>
    </row>
    <row r="79" spans="1:33" x14ac:dyDescent="0.25">
      <c r="A79">
        <v>400</v>
      </c>
      <c r="B79" s="162">
        <v>42904</v>
      </c>
      <c r="C79" s="10">
        <v>600</v>
      </c>
      <c r="D79" s="39">
        <v>25.146100000000001</v>
      </c>
      <c r="E79" s="39">
        <v>22.71</v>
      </c>
      <c r="F79" s="39">
        <f t="shared" si="9"/>
        <v>-1461.6599999999999</v>
      </c>
      <c r="G79" s="39">
        <f t="shared" si="10"/>
        <v>15087.66</v>
      </c>
      <c r="H79" s="177">
        <f t="shared" si="11"/>
        <v>-9.6877845868743054E-2</v>
      </c>
      <c r="I79" s="39"/>
      <c r="J79" s="39"/>
      <c r="K79" s="39">
        <v>-9.41</v>
      </c>
      <c r="L79" s="39"/>
    </row>
    <row r="80" spans="1:33" x14ac:dyDescent="0.25">
      <c r="A80">
        <v>200</v>
      </c>
      <c r="B80" s="162">
        <v>42926</v>
      </c>
      <c r="C80" s="10">
        <v>400</v>
      </c>
      <c r="D80" s="39">
        <v>25.644500000000001</v>
      </c>
      <c r="E80" s="39">
        <v>24.11</v>
      </c>
      <c r="F80" s="39">
        <f t="shared" si="9"/>
        <v>-613.80000000000052</v>
      </c>
      <c r="G80" s="39">
        <f t="shared" si="10"/>
        <v>10257.800000000001</v>
      </c>
      <c r="H80" s="177">
        <f t="shared" si="11"/>
        <v>-5.9837392033379525E-2</v>
      </c>
      <c r="I80" s="39"/>
      <c r="J80" s="39"/>
      <c r="K80" s="39">
        <v>836</v>
      </c>
      <c r="L80" s="39"/>
    </row>
    <row r="81" spans="1:12" x14ac:dyDescent="0.25">
      <c r="B81" s="162">
        <v>42940</v>
      </c>
      <c r="C81" s="10">
        <v>600</v>
      </c>
      <c r="D81" s="39">
        <v>24.86</v>
      </c>
      <c r="E81" s="39">
        <v>24.22</v>
      </c>
      <c r="F81" s="39">
        <f t="shared" si="9"/>
        <v>-384.00000000000034</v>
      </c>
      <c r="G81" s="39">
        <f t="shared" si="10"/>
        <v>14916</v>
      </c>
      <c r="H81" s="177">
        <f t="shared" si="11"/>
        <v>-2.5744167337087714E-2</v>
      </c>
      <c r="I81" s="39"/>
      <c r="J81" s="39"/>
      <c r="K81" s="39">
        <v>1066</v>
      </c>
      <c r="L81" s="39"/>
    </row>
    <row r="82" spans="1:12" x14ac:dyDescent="0.25">
      <c r="A82">
        <v>200</v>
      </c>
      <c r="B82" s="162">
        <v>42941</v>
      </c>
      <c r="C82" s="7">
        <v>400</v>
      </c>
      <c r="D82" s="43">
        <v>24.794799999999999</v>
      </c>
      <c r="E82" s="39">
        <v>24.22</v>
      </c>
      <c r="F82" s="39">
        <f t="shared" si="9"/>
        <v>-229.9199999999999</v>
      </c>
      <c r="G82" s="39">
        <f t="shared" si="10"/>
        <v>9917.92</v>
      </c>
      <c r="H82" s="177">
        <f t="shared" si="11"/>
        <v>-2.3182280155516471E-2</v>
      </c>
      <c r="I82" s="39">
        <v>23</v>
      </c>
      <c r="J82" s="39"/>
      <c r="K82" s="39">
        <v>1222</v>
      </c>
      <c r="L82" s="39"/>
    </row>
    <row r="83" spans="1:12" x14ac:dyDescent="0.25">
      <c r="A83">
        <v>200</v>
      </c>
      <c r="B83" s="162">
        <v>42942</v>
      </c>
      <c r="C83" s="10">
        <v>600</v>
      </c>
      <c r="D83" s="39">
        <v>24.623000000000001</v>
      </c>
      <c r="E83" s="39">
        <v>23.6</v>
      </c>
      <c r="F83" s="39">
        <f t="shared" si="9"/>
        <v>-613.79999999999984</v>
      </c>
      <c r="G83" s="39">
        <f t="shared" si="10"/>
        <v>14773.800000000001</v>
      </c>
      <c r="H83" s="177">
        <f t="shared" si="11"/>
        <v>-4.1546521544897033E-2</v>
      </c>
      <c r="I83" s="39"/>
      <c r="J83" s="39"/>
      <c r="K83" s="39">
        <v>838</v>
      </c>
      <c r="L83" s="39"/>
    </row>
    <row r="84" spans="1:12" x14ac:dyDescent="0.25">
      <c r="B84" s="162">
        <v>42948</v>
      </c>
      <c r="C84" s="10">
        <v>800</v>
      </c>
      <c r="D84" s="39">
        <v>24.087399999999999</v>
      </c>
      <c r="E84" s="39">
        <v>22.75</v>
      </c>
      <c r="F84" s="39">
        <f t="shared" si="9"/>
        <v>-1069.9199999999992</v>
      </c>
      <c r="G84" s="39">
        <f t="shared" si="10"/>
        <v>19269.919999999998</v>
      </c>
      <c r="H84" s="177">
        <f t="shared" si="11"/>
        <v>-5.5522804453780765E-2</v>
      </c>
      <c r="I84" s="39"/>
      <c r="J84" s="39"/>
      <c r="K84" s="39">
        <v>430</v>
      </c>
      <c r="L84" s="39"/>
    </row>
    <row r="85" spans="1:12" x14ac:dyDescent="0.25">
      <c r="A85">
        <v>800</v>
      </c>
      <c r="B85" s="162">
        <v>42983</v>
      </c>
      <c r="C85" s="10">
        <v>900</v>
      </c>
      <c r="D85" s="39">
        <v>23.59</v>
      </c>
      <c r="E85" s="39">
        <v>19.46</v>
      </c>
      <c r="F85" s="39">
        <f t="shared" ref="F85:F96" si="12">C85*(E85-D85)</f>
        <v>-3716.9999999999991</v>
      </c>
      <c r="G85" s="39">
        <f t="shared" ref="G85:G96" si="13">D85*C85</f>
        <v>21231</v>
      </c>
      <c r="H85" s="177">
        <f t="shared" ref="H85:H96" si="14">(E85-D85)/D85</f>
        <v>-0.17507418397626109</v>
      </c>
      <c r="I85" s="39"/>
      <c r="J85" s="39"/>
      <c r="K85" s="39">
        <v>-2264</v>
      </c>
      <c r="L85" s="39"/>
    </row>
    <row r="86" spans="1:12" x14ac:dyDescent="0.25">
      <c r="A86">
        <v>700</v>
      </c>
      <c r="B86" s="162">
        <v>42984</v>
      </c>
      <c r="C86" s="354">
        <v>800</v>
      </c>
      <c r="D86" s="355">
        <v>24.0657</v>
      </c>
      <c r="E86" s="39">
        <v>19.78</v>
      </c>
      <c r="F86" s="39">
        <f t="shared" si="12"/>
        <v>-3428.5599999999986</v>
      </c>
      <c r="G86" s="39">
        <f t="shared" si="13"/>
        <v>19252.560000000001</v>
      </c>
      <c r="H86" s="177">
        <f t="shared" si="14"/>
        <v>-0.17808333021686459</v>
      </c>
      <c r="I86" s="39">
        <v>23.5</v>
      </c>
      <c r="J86" s="39"/>
      <c r="K86" s="39">
        <v>-2128</v>
      </c>
      <c r="L86" s="39"/>
    </row>
    <row r="87" spans="1:12" x14ac:dyDescent="0.25">
      <c r="A87">
        <v>700</v>
      </c>
      <c r="B87" s="162">
        <v>42996</v>
      </c>
      <c r="C87" s="10">
        <v>800</v>
      </c>
      <c r="D87" s="39">
        <v>24.0657</v>
      </c>
      <c r="E87" s="39">
        <v>21.31</v>
      </c>
      <c r="F87" s="39">
        <f t="shared" si="12"/>
        <v>-2204.5600000000009</v>
      </c>
      <c r="G87" s="39">
        <f t="shared" si="13"/>
        <v>19252.560000000001</v>
      </c>
      <c r="H87" s="177">
        <f t="shared" si="14"/>
        <v>-0.11450736940957466</v>
      </c>
      <c r="I87" s="39">
        <v>23.5</v>
      </c>
      <c r="J87" s="39"/>
      <c r="K87" s="39">
        <v>-752</v>
      </c>
      <c r="L87" s="39"/>
    </row>
    <row r="88" spans="1:12" x14ac:dyDescent="0.25">
      <c r="A88">
        <v>700</v>
      </c>
      <c r="B88" s="162">
        <v>42999</v>
      </c>
      <c r="C88" s="354">
        <v>800</v>
      </c>
      <c r="D88" s="355">
        <v>23.896999999999998</v>
      </c>
      <c r="E88" s="39">
        <v>21.59</v>
      </c>
      <c r="F88" s="39">
        <f t="shared" si="12"/>
        <v>-1845.599999999999</v>
      </c>
      <c r="G88" s="39">
        <f t="shared" si="13"/>
        <v>19117.599999999999</v>
      </c>
      <c r="H88" s="177">
        <f t="shared" si="14"/>
        <v>-9.6539314558312703E-2</v>
      </c>
      <c r="I88" s="39">
        <v>23.5</v>
      </c>
      <c r="J88" s="39"/>
      <c r="K88" s="39">
        <v>-393</v>
      </c>
      <c r="L88" s="39"/>
    </row>
    <row r="89" spans="1:12" x14ac:dyDescent="0.25">
      <c r="B89" s="162">
        <v>43023</v>
      </c>
      <c r="C89" s="10">
        <v>800</v>
      </c>
      <c r="D89" s="39">
        <v>23.9</v>
      </c>
      <c r="E89" s="39">
        <v>21.78</v>
      </c>
      <c r="F89" s="39">
        <f t="shared" si="12"/>
        <v>-1695.999999999998</v>
      </c>
      <c r="G89" s="39">
        <f t="shared" si="13"/>
        <v>19120</v>
      </c>
      <c r="H89" s="177">
        <f t="shared" si="14"/>
        <v>-8.8702928870292783E-2</v>
      </c>
      <c r="I89" s="39"/>
      <c r="J89" s="39">
        <v>61</v>
      </c>
      <c r="K89" s="39">
        <v>-241</v>
      </c>
      <c r="L89" s="39"/>
    </row>
    <row r="90" spans="1:12" x14ac:dyDescent="0.25">
      <c r="A90">
        <v>800</v>
      </c>
      <c r="B90" s="162">
        <v>43031</v>
      </c>
      <c r="C90" s="10">
        <v>800</v>
      </c>
      <c r="D90" s="39">
        <v>23.9</v>
      </c>
      <c r="E90" s="39">
        <v>21.03</v>
      </c>
      <c r="F90" s="39">
        <f t="shared" si="12"/>
        <v>-2295.9999999999982</v>
      </c>
      <c r="G90" s="39">
        <f t="shared" si="13"/>
        <v>19120</v>
      </c>
      <c r="H90" s="177">
        <f t="shared" si="14"/>
        <v>-0.1200836820083681</v>
      </c>
      <c r="I90" s="39"/>
      <c r="J90" s="39"/>
      <c r="K90" s="39">
        <v>-841</v>
      </c>
      <c r="L90" s="39"/>
    </row>
    <row r="91" spans="1:12" x14ac:dyDescent="0.25">
      <c r="A91">
        <v>800</v>
      </c>
      <c r="B91" s="162">
        <v>43050</v>
      </c>
      <c r="C91" s="10">
        <v>800</v>
      </c>
      <c r="D91" s="39">
        <v>23.9</v>
      </c>
      <c r="E91" s="39">
        <v>22.84</v>
      </c>
      <c r="F91" s="39">
        <f t="shared" si="12"/>
        <v>-847.99999999999898</v>
      </c>
      <c r="G91" s="39">
        <f t="shared" si="13"/>
        <v>19120</v>
      </c>
      <c r="H91" s="177">
        <f t="shared" si="14"/>
        <v>-4.4351464435146391E-2</v>
      </c>
      <c r="I91" s="39"/>
      <c r="J91" s="39">
        <v>60.22</v>
      </c>
      <c r="K91" s="39">
        <v>607</v>
      </c>
      <c r="L91" s="39"/>
    </row>
    <row r="92" spans="1:12" x14ac:dyDescent="0.25">
      <c r="A92">
        <v>500</v>
      </c>
      <c r="B92" s="162">
        <v>43068</v>
      </c>
      <c r="C92" s="10">
        <v>500</v>
      </c>
      <c r="D92" s="39">
        <v>23.4815</v>
      </c>
      <c r="E92" s="39">
        <v>24.39</v>
      </c>
      <c r="F92" s="39">
        <f t="shared" si="12"/>
        <v>454.25000000000006</v>
      </c>
      <c r="G92" s="39">
        <f t="shared" si="13"/>
        <v>11740.75</v>
      </c>
      <c r="H92" s="177">
        <f t="shared" si="14"/>
        <v>3.8690032578838664E-2</v>
      </c>
      <c r="I92" s="39"/>
      <c r="J92" s="39"/>
      <c r="K92" s="39">
        <v>1907</v>
      </c>
      <c r="L92" s="39"/>
    </row>
    <row r="93" spans="1:12" x14ac:dyDescent="0.25">
      <c r="A93">
        <v>500</v>
      </c>
      <c r="B93" s="162">
        <v>43081</v>
      </c>
      <c r="C93" s="10">
        <v>500</v>
      </c>
      <c r="D93" s="39">
        <v>23.4815</v>
      </c>
      <c r="E93" s="39">
        <v>24.82</v>
      </c>
      <c r="F93" s="39">
        <f t="shared" si="12"/>
        <v>669.24999999999989</v>
      </c>
      <c r="G93" s="39">
        <f t="shared" si="13"/>
        <v>11740.75</v>
      </c>
      <c r="H93" s="177">
        <f t="shared" si="14"/>
        <v>5.7002320976087546E-2</v>
      </c>
      <c r="I93" s="39"/>
      <c r="J93" s="39"/>
      <c r="K93" s="39">
        <v>2121</v>
      </c>
      <c r="L93" s="39"/>
    </row>
    <row r="94" spans="1:12" x14ac:dyDescent="0.25">
      <c r="A94">
        <v>450</v>
      </c>
      <c r="B94" s="162">
        <v>43090</v>
      </c>
      <c r="C94" s="10">
        <v>450</v>
      </c>
      <c r="D94" s="39">
        <v>23.29</v>
      </c>
      <c r="E94" s="39">
        <v>25.23</v>
      </c>
      <c r="F94" s="39">
        <f t="shared" si="12"/>
        <v>873.00000000000057</v>
      </c>
      <c r="G94" s="39">
        <f t="shared" si="13"/>
        <v>10480.5</v>
      </c>
      <c r="H94" s="177">
        <f t="shared" si="14"/>
        <v>8.3297552597681471E-2</v>
      </c>
      <c r="I94" s="39"/>
      <c r="J94" s="39">
        <v>68</v>
      </c>
      <c r="K94" s="39">
        <v>2324</v>
      </c>
      <c r="L94" s="39"/>
    </row>
    <row r="95" spans="1:12" x14ac:dyDescent="0.25">
      <c r="A95">
        <v>400</v>
      </c>
      <c r="B95" s="162">
        <v>43102</v>
      </c>
      <c r="C95" s="7">
        <v>400</v>
      </c>
      <c r="D95" s="43">
        <v>22.85</v>
      </c>
      <c r="E95" s="39">
        <v>26.65</v>
      </c>
      <c r="F95" s="39">
        <f t="shared" si="12"/>
        <v>1519.9999999999989</v>
      </c>
      <c r="G95" s="39">
        <f t="shared" si="13"/>
        <v>9140</v>
      </c>
      <c r="H95" s="177">
        <f t="shared" si="14"/>
        <v>0.16630196936542657</v>
      </c>
      <c r="I95" s="665" t="s">
        <v>804</v>
      </c>
      <c r="J95" s="39"/>
      <c r="K95" s="39">
        <v>2972</v>
      </c>
      <c r="L95" s="39"/>
    </row>
    <row r="96" spans="1:12" x14ac:dyDescent="0.25">
      <c r="A96">
        <v>400</v>
      </c>
      <c r="B96" s="162">
        <v>43110</v>
      </c>
      <c r="C96" s="10">
        <v>400</v>
      </c>
      <c r="D96" s="39">
        <v>22.8508</v>
      </c>
      <c r="E96" s="39">
        <v>25.91</v>
      </c>
      <c r="F96" s="39">
        <f t="shared" si="12"/>
        <v>1223.6800000000003</v>
      </c>
      <c r="G96" s="39">
        <f t="shared" si="13"/>
        <v>9140.32</v>
      </c>
      <c r="H96" s="177">
        <f t="shared" si="14"/>
        <v>0.13387715090937738</v>
      </c>
      <c r="I96" s="39"/>
      <c r="J96" s="39"/>
      <c r="K96" s="39">
        <v>2676</v>
      </c>
      <c r="L96" s="39"/>
    </row>
    <row r="97" spans="1:12" x14ac:dyDescent="0.25">
      <c r="B97" s="162">
        <v>43112</v>
      </c>
      <c r="C97" s="10">
        <v>400</v>
      </c>
      <c r="D97" s="39">
        <v>22.8508</v>
      </c>
      <c r="E97" s="39">
        <v>27.22</v>
      </c>
      <c r="F97" s="39">
        <f t="shared" ref="F97:F109" si="15">C97*(E97-D97)</f>
        <v>1747.6799999999998</v>
      </c>
      <c r="G97" s="39">
        <f t="shared" ref="G97:G109" si="16">D97*C97</f>
        <v>9140.32</v>
      </c>
      <c r="H97" s="177">
        <f t="shared" ref="H97:H109" si="17">(E97-D97)/D97</f>
        <v>0.1912055595427731</v>
      </c>
      <c r="I97" s="39"/>
      <c r="J97" s="39"/>
      <c r="K97" s="39">
        <v>3120</v>
      </c>
      <c r="L97" s="39"/>
    </row>
    <row r="98" spans="1:12" x14ac:dyDescent="0.25">
      <c r="A98">
        <v>400</v>
      </c>
      <c r="B98" s="162">
        <v>43116</v>
      </c>
      <c r="C98" s="10">
        <v>450</v>
      </c>
      <c r="D98" s="39">
        <v>23.176200000000001</v>
      </c>
      <c r="E98" s="39">
        <v>25.68</v>
      </c>
      <c r="F98" s="39">
        <f t="shared" si="15"/>
        <v>1126.7099999999991</v>
      </c>
      <c r="G98" s="39">
        <f t="shared" si="16"/>
        <v>10429.290000000001</v>
      </c>
      <c r="H98" s="177">
        <f t="shared" si="17"/>
        <v>0.10803324099722983</v>
      </c>
      <c r="I98" s="39"/>
      <c r="J98" s="39"/>
      <c r="K98" s="39">
        <v>2579</v>
      </c>
      <c r="L98" s="39"/>
    </row>
    <row r="99" spans="1:12" x14ac:dyDescent="0.25">
      <c r="A99">
        <v>350</v>
      </c>
      <c r="B99" s="162">
        <v>43118</v>
      </c>
      <c r="C99" s="7">
        <v>400</v>
      </c>
      <c r="D99" s="43">
        <v>22.763300000000001</v>
      </c>
      <c r="E99" s="39">
        <v>26.22</v>
      </c>
      <c r="F99" s="39">
        <f t="shared" si="15"/>
        <v>1382.6799999999992</v>
      </c>
      <c r="G99" s="39">
        <f t="shared" si="16"/>
        <v>9105.32</v>
      </c>
      <c r="H99" s="177">
        <f t="shared" si="17"/>
        <v>0.15185408091093988</v>
      </c>
      <c r="I99" s="39">
        <v>22.5</v>
      </c>
      <c r="J99" s="39"/>
      <c r="K99" s="39">
        <v>2835</v>
      </c>
      <c r="L99" s="39"/>
    </row>
    <row r="100" spans="1:12" x14ac:dyDescent="0.25">
      <c r="A100">
        <v>350</v>
      </c>
      <c r="B100" s="162">
        <v>43121</v>
      </c>
      <c r="C100" s="10">
        <v>400</v>
      </c>
      <c r="D100" s="39">
        <v>22.76</v>
      </c>
      <c r="E100" s="39">
        <v>26.53</v>
      </c>
      <c r="F100" s="39">
        <f t="shared" si="15"/>
        <v>1507.9999999999998</v>
      </c>
      <c r="G100" s="39">
        <f t="shared" si="16"/>
        <v>9104</v>
      </c>
      <c r="H100" s="177">
        <f t="shared" si="17"/>
        <v>0.16564147627416517</v>
      </c>
      <c r="I100" s="39"/>
      <c r="J100" s="39">
        <v>58.41</v>
      </c>
      <c r="K100" s="39">
        <v>2959</v>
      </c>
      <c r="L100" s="39"/>
    </row>
    <row r="101" spans="1:12" x14ac:dyDescent="0.25">
      <c r="A101">
        <v>250</v>
      </c>
      <c r="B101" s="162">
        <v>43126</v>
      </c>
      <c r="C101" s="10">
        <v>300</v>
      </c>
      <c r="D101" s="39">
        <v>21.144600000000001</v>
      </c>
      <c r="E101" s="39">
        <v>27.6</v>
      </c>
      <c r="F101" s="39">
        <f t="shared" si="15"/>
        <v>1936.6200000000003</v>
      </c>
      <c r="G101" s="39">
        <f t="shared" si="16"/>
        <v>6343.38</v>
      </c>
      <c r="H101" s="177">
        <f t="shared" si="17"/>
        <v>0.30529780653216426</v>
      </c>
      <c r="I101" s="39"/>
      <c r="J101" s="39"/>
      <c r="K101" s="39">
        <v>3389</v>
      </c>
      <c r="L101" s="39"/>
    </row>
    <row r="102" spans="1:12" x14ac:dyDescent="0.25">
      <c r="A102">
        <v>250</v>
      </c>
      <c r="B102" s="162">
        <v>43131</v>
      </c>
      <c r="C102" s="10">
        <v>400</v>
      </c>
      <c r="D102" s="39">
        <v>22.578499999999998</v>
      </c>
      <c r="E102" s="39">
        <v>27.3</v>
      </c>
      <c r="F102" s="39">
        <f t="shared" si="15"/>
        <v>1888.600000000001</v>
      </c>
      <c r="G102" s="39">
        <f t="shared" si="16"/>
        <v>9031.4</v>
      </c>
      <c r="H102" s="177">
        <f t="shared" si="17"/>
        <v>0.20911486591226178</v>
      </c>
      <c r="I102" s="39"/>
      <c r="J102" s="39"/>
      <c r="K102" s="39">
        <v>3341</v>
      </c>
      <c r="L102" s="39"/>
    </row>
    <row r="103" spans="1:12" x14ac:dyDescent="0.25">
      <c r="A103">
        <v>250</v>
      </c>
      <c r="B103" s="162">
        <v>43133</v>
      </c>
      <c r="C103" s="10">
        <v>600</v>
      </c>
      <c r="D103" s="39">
        <v>23.68</v>
      </c>
      <c r="E103" s="39">
        <v>26.04</v>
      </c>
      <c r="F103" s="39">
        <f t="shared" si="15"/>
        <v>1415.9999999999995</v>
      </c>
      <c r="G103" s="39">
        <f t="shared" si="16"/>
        <v>14208</v>
      </c>
      <c r="H103" s="177">
        <f t="shared" si="17"/>
        <v>9.9662162162162143E-2</v>
      </c>
      <c r="I103" s="39"/>
      <c r="J103" s="39"/>
      <c r="K103" s="39">
        <v>2869</v>
      </c>
      <c r="L103" s="39"/>
    </row>
    <row r="104" spans="1:12" x14ac:dyDescent="0.25">
      <c r="B104" s="162">
        <v>43140</v>
      </c>
      <c r="C104" s="354">
        <v>800</v>
      </c>
      <c r="D104" s="355">
        <v>23.654199999999999</v>
      </c>
      <c r="E104" s="39">
        <v>24.35</v>
      </c>
      <c r="F104" s="39">
        <f t="shared" si="15"/>
        <v>556.64000000000158</v>
      </c>
      <c r="G104" s="39">
        <f t="shared" si="16"/>
        <v>18923.36</v>
      </c>
      <c r="H104" s="177">
        <f t="shared" si="17"/>
        <v>2.9415494922677664E-2</v>
      </c>
      <c r="I104" s="39"/>
      <c r="J104" s="39"/>
      <c r="K104" s="39">
        <v>2032</v>
      </c>
      <c r="L104" s="39"/>
    </row>
    <row r="105" spans="1:12" x14ac:dyDescent="0.25">
      <c r="A105">
        <v>50</v>
      </c>
      <c r="B105" s="162">
        <v>43140</v>
      </c>
      <c r="C105" s="10">
        <v>600</v>
      </c>
      <c r="D105" s="39">
        <v>23.379200000000001</v>
      </c>
      <c r="E105" s="39">
        <v>24.35</v>
      </c>
      <c r="F105" s="39">
        <f t="shared" si="15"/>
        <v>582.48000000000036</v>
      </c>
      <c r="G105" s="39">
        <f t="shared" si="16"/>
        <v>14027.52</v>
      </c>
      <c r="H105" s="177">
        <f t="shared" si="17"/>
        <v>4.1524089789214368E-2</v>
      </c>
      <c r="I105" s="39"/>
      <c r="J105" s="39"/>
      <c r="K105" s="39">
        <v>2035</v>
      </c>
      <c r="L105" s="39"/>
    </row>
    <row r="106" spans="1:12" x14ac:dyDescent="0.25">
      <c r="A106">
        <v>50</v>
      </c>
      <c r="B106" s="162">
        <v>43146</v>
      </c>
      <c r="C106" s="10">
        <v>600</v>
      </c>
      <c r="D106" s="39">
        <v>23.38</v>
      </c>
      <c r="E106" s="39">
        <v>25.86</v>
      </c>
      <c r="F106" s="39">
        <f t="shared" si="15"/>
        <v>1488.0000000000002</v>
      </c>
      <c r="G106" s="39">
        <f t="shared" si="16"/>
        <v>14028</v>
      </c>
      <c r="H106" s="177">
        <f t="shared" si="17"/>
        <v>0.10607356715141149</v>
      </c>
      <c r="I106" s="39"/>
      <c r="J106" s="39"/>
      <c r="K106" s="39">
        <v>2941</v>
      </c>
      <c r="L106" s="39"/>
    </row>
    <row r="107" spans="1:12" x14ac:dyDescent="0.25">
      <c r="A107">
        <v>0</v>
      </c>
      <c r="B107" s="162">
        <v>43151</v>
      </c>
      <c r="C107" s="10">
        <v>500</v>
      </c>
      <c r="D107" s="39">
        <v>22.82</v>
      </c>
      <c r="E107" s="39">
        <v>26.19</v>
      </c>
      <c r="F107" s="39">
        <f t="shared" si="15"/>
        <v>1685.0000000000005</v>
      </c>
      <c r="G107" s="39">
        <f t="shared" si="16"/>
        <v>11410</v>
      </c>
      <c r="H107" s="177">
        <f t="shared" si="17"/>
        <v>0.14767747589833483</v>
      </c>
      <c r="I107" s="39"/>
      <c r="J107" s="39"/>
      <c r="K107" s="39">
        <v>3139</v>
      </c>
      <c r="L107" s="39"/>
    </row>
    <row r="108" spans="1:12" x14ac:dyDescent="0.25">
      <c r="A108">
        <v>0</v>
      </c>
      <c r="B108" s="162">
        <v>43151</v>
      </c>
      <c r="C108" s="7">
        <v>400</v>
      </c>
      <c r="D108" s="43">
        <v>21.81</v>
      </c>
      <c r="E108" s="39">
        <v>26.76</v>
      </c>
      <c r="F108" s="39">
        <f t="shared" si="15"/>
        <v>1980.0000000000011</v>
      </c>
      <c r="G108" s="39">
        <f t="shared" si="16"/>
        <v>8724</v>
      </c>
      <c r="H108" s="177">
        <f t="shared" si="17"/>
        <v>0.22696011004126562</v>
      </c>
      <c r="I108" s="665" t="s">
        <v>914</v>
      </c>
      <c r="J108" s="39"/>
      <c r="K108" s="39">
        <v>3433</v>
      </c>
      <c r="L108" s="39"/>
    </row>
    <row r="109" spans="1:12" x14ac:dyDescent="0.25">
      <c r="B109" s="162">
        <v>43157</v>
      </c>
      <c r="C109" s="10">
        <v>400</v>
      </c>
      <c r="D109" s="39">
        <v>21.81</v>
      </c>
      <c r="E109" s="39">
        <v>28.12</v>
      </c>
      <c r="F109" s="39">
        <f t="shared" si="15"/>
        <v>2524.0000000000009</v>
      </c>
      <c r="G109" s="39">
        <f t="shared" si="16"/>
        <v>8724</v>
      </c>
      <c r="H109" s="177">
        <f t="shared" si="17"/>
        <v>0.28931682714351226</v>
      </c>
      <c r="I109" s="39"/>
      <c r="J109" s="39"/>
      <c r="K109" s="39">
        <v>3996</v>
      </c>
      <c r="L109" s="39"/>
    </row>
    <row r="110" spans="1:12" x14ac:dyDescent="0.25">
      <c r="A110" s="1">
        <v>43164</v>
      </c>
      <c r="B110" s="162">
        <v>43158</v>
      </c>
      <c r="C110" s="10">
        <v>400</v>
      </c>
      <c r="D110" s="39">
        <v>21.81</v>
      </c>
      <c r="E110" s="39">
        <v>26.82</v>
      </c>
      <c r="F110" s="39">
        <f>C110*(E110-D110)</f>
        <v>2004.0000000000007</v>
      </c>
      <c r="G110" s="39">
        <f>D110*C110</f>
        <v>8724</v>
      </c>
      <c r="H110" s="177">
        <f>(E110-D110)/D110</f>
        <v>0.22971114167812939</v>
      </c>
      <c r="I110" s="39"/>
      <c r="J110" s="39"/>
      <c r="K110" s="39">
        <v>3457</v>
      </c>
      <c r="L110" s="39"/>
    </row>
    <row r="111" spans="1:12" x14ac:dyDescent="0.25">
      <c r="A111">
        <v>200</v>
      </c>
      <c r="B111" s="162">
        <v>43165</v>
      </c>
      <c r="C111" s="10">
        <v>400</v>
      </c>
      <c r="D111" s="39">
        <v>21.81</v>
      </c>
      <c r="E111" s="39">
        <v>27.74</v>
      </c>
      <c r="F111" s="39">
        <f>C111*(E111-D111)</f>
        <v>2372</v>
      </c>
      <c r="G111" s="39">
        <f>D111*C111</f>
        <v>8724</v>
      </c>
      <c r="H111" s="177">
        <f>(E111-D111)/D111</f>
        <v>0.27189362677670792</v>
      </c>
      <c r="I111" s="39"/>
      <c r="J111" s="39"/>
      <c r="K111" s="39">
        <v>3825</v>
      </c>
      <c r="L111" s="39"/>
    </row>
    <row r="112" spans="1:12" x14ac:dyDescent="0.25">
      <c r="A112">
        <v>400</v>
      </c>
      <c r="B112" s="162">
        <v>43178</v>
      </c>
      <c r="C112" s="10">
        <v>600</v>
      </c>
      <c r="D112" s="39">
        <v>22.95</v>
      </c>
      <c r="E112" s="39">
        <v>25.59</v>
      </c>
      <c r="F112" s="39">
        <f>C112*(E112-D112)</f>
        <v>1584.0000000000005</v>
      </c>
      <c r="G112" s="39">
        <f>D112*C112</f>
        <v>13770</v>
      </c>
      <c r="H112" s="177">
        <f>(E112-D112)/D112</f>
        <v>0.11503267973856211</v>
      </c>
      <c r="I112" s="39">
        <v>22.5</v>
      </c>
      <c r="J112" s="39"/>
      <c r="K112" s="39">
        <v>2851</v>
      </c>
      <c r="L112" s="39"/>
    </row>
    <row r="113" spans="1:12" x14ac:dyDescent="0.25">
      <c r="A113">
        <v>400</v>
      </c>
      <c r="B113" s="162">
        <v>43185</v>
      </c>
      <c r="C113" s="10">
        <v>600</v>
      </c>
      <c r="D113" s="39">
        <v>22.95</v>
      </c>
      <c r="E113" s="39">
        <v>24.65</v>
      </c>
      <c r="F113" s="39">
        <f t="shared" ref="F113:F120" si="18">C113*(E113-D113)</f>
        <v>1019.9999999999995</v>
      </c>
      <c r="G113" s="39">
        <f t="shared" ref="G113:G120" si="19">D113*C113</f>
        <v>13770</v>
      </c>
      <c r="H113" s="177">
        <f t="shared" ref="H113:H120" si="20">(E113-D113)/D113</f>
        <v>7.4074074074074042E-2</v>
      </c>
      <c r="I113" s="39"/>
      <c r="J113" s="39"/>
      <c r="K113" s="39">
        <v>2474</v>
      </c>
      <c r="L113" s="39"/>
    </row>
    <row r="114" spans="1:12" x14ac:dyDescent="0.25">
      <c r="A114">
        <v>400</v>
      </c>
      <c r="B114" s="162">
        <v>43187</v>
      </c>
      <c r="C114" s="354">
        <v>800</v>
      </c>
      <c r="D114" s="355">
        <v>23.1145</v>
      </c>
      <c r="E114" s="39">
        <v>23.57</v>
      </c>
      <c r="F114" s="39">
        <f t="shared" si="18"/>
        <v>364.40000000000055</v>
      </c>
      <c r="G114" s="39">
        <f t="shared" si="19"/>
        <v>18491.599999999999</v>
      </c>
      <c r="H114" s="177">
        <f t="shared" si="20"/>
        <v>1.9706244997728727E-2</v>
      </c>
      <c r="I114" s="665" t="s">
        <v>939</v>
      </c>
      <c r="J114" s="39"/>
      <c r="K114" s="39">
        <v>1817</v>
      </c>
      <c r="L114" s="39"/>
    </row>
    <row r="115" spans="1:12" x14ac:dyDescent="0.25">
      <c r="A115">
        <v>200</v>
      </c>
      <c r="B115" s="162">
        <v>43188</v>
      </c>
      <c r="C115" s="10">
        <v>600</v>
      </c>
      <c r="D115" s="39">
        <v>22.732900000000001</v>
      </c>
      <c r="E115" s="39">
        <v>24.28</v>
      </c>
      <c r="F115" s="39">
        <f t="shared" si="18"/>
        <v>928.26000000000022</v>
      </c>
      <c r="G115" s="39">
        <f t="shared" si="19"/>
        <v>13639.74</v>
      </c>
      <c r="H115" s="177">
        <f t="shared" si="20"/>
        <v>6.8055549445957195E-2</v>
      </c>
      <c r="I115" s="39">
        <v>22.5</v>
      </c>
      <c r="J115" s="39"/>
      <c r="K115" s="39">
        <v>2380</v>
      </c>
      <c r="L115" s="39"/>
    </row>
    <row r="116" spans="1:12" x14ac:dyDescent="0.25">
      <c r="A116">
        <v>200</v>
      </c>
      <c r="B116" s="162">
        <v>43192</v>
      </c>
      <c r="C116" s="354">
        <v>800</v>
      </c>
      <c r="D116" s="355">
        <v>22.97</v>
      </c>
      <c r="E116" s="39">
        <v>23.67</v>
      </c>
      <c r="F116" s="39">
        <f t="shared" si="18"/>
        <v>560.00000000000227</v>
      </c>
      <c r="G116" s="39">
        <f t="shared" si="19"/>
        <v>18376</v>
      </c>
      <c r="H116" s="177">
        <f t="shared" si="20"/>
        <v>3.0474531998258725E-2</v>
      </c>
      <c r="I116" s="39"/>
      <c r="J116" s="39"/>
      <c r="K116" s="39">
        <v>2012</v>
      </c>
      <c r="L116" s="39"/>
    </row>
    <row r="117" spans="1:12" x14ac:dyDescent="0.25">
      <c r="A117">
        <v>0</v>
      </c>
      <c r="B117" s="162">
        <v>43195</v>
      </c>
      <c r="C117" s="10">
        <v>600</v>
      </c>
      <c r="D117" s="39">
        <v>22.21</v>
      </c>
      <c r="E117" s="39">
        <v>25.19</v>
      </c>
      <c r="F117" s="39">
        <f t="shared" si="18"/>
        <v>1788.0000000000002</v>
      </c>
      <c r="G117" s="39">
        <f t="shared" si="19"/>
        <v>13326</v>
      </c>
      <c r="H117" s="177">
        <f t="shared" si="20"/>
        <v>0.13417379558757317</v>
      </c>
      <c r="I117" s="665" t="s">
        <v>941</v>
      </c>
      <c r="J117" s="39"/>
      <c r="K117" s="39">
        <v>3240</v>
      </c>
      <c r="L117" s="39"/>
    </row>
    <row r="118" spans="1:12" x14ac:dyDescent="0.25">
      <c r="B118" s="162">
        <v>43196</v>
      </c>
      <c r="C118" s="10">
        <v>700</v>
      </c>
      <c r="D118" s="39">
        <v>22.54</v>
      </c>
      <c r="E118" s="39">
        <v>24.5</v>
      </c>
      <c r="F118" s="39">
        <f t="shared" si="18"/>
        <v>1372.0000000000007</v>
      </c>
      <c r="G118" s="39">
        <f t="shared" si="19"/>
        <v>15778</v>
      </c>
      <c r="H118" s="177">
        <f t="shared" si="20"/>
        <v>8.6956521739130474E-2</v>
      </c>
      <c r="I118" s="39"/>
      <c r="J118" s="39"/>
      <c r="K118" s="39">
        <v>2826</v>
      </c>
      <c r="L118" s="39"/>
    </row>
    <row r="119" spans="1:12" x14ac:dyDescent="0.25">
      <c r="A119">
        <v>0</v>
      </c>
      <c r="B119" s="162">
        <v>43196</v>
      </c>
      <c r="C119" s="354">
        <v>800</v>
      </c>
      <c r="D119" s="355">
        <v>22.725999999999999</v>
      </c>
      <c r="E119" s="39">
        <v>24.05</v>
      </c>
      <c r="F119" s="39">
        <f t="shared" si="18"/>
        <v>1059.2000000000012</v>
      </c>
      <c r="G119" s="39">
        <f t="shared" si="19"/>
        <v>18180.8</v>
      </c>
      <c r="H119" s="177">
        <f t="shared" si="20"/>
        <v>5.8259262518701123E-2</v>
      </c>
      <c r="I119" s="39">
        <v>22.5</v>
      </c>
      <c r="J119" s="39">
        <v>43</v>
      </c>
      <c r="K119" s="39">
        <v>2511</v>
      </c>
      <c r="L119" s="39">
        <v>19.38</v>
      </c>
    </row>
    <row r="120" spans="1:12" x14ac:dyDescent="0.25">
      <c r="A120">
        <v>0</v>
      </c>
      <c r="B120" s="162">
        <v>43200</v>
      </c>
      <c r="C120" s="10">
        <v>600</v>
      </c>
      <c r="D120" s="39">
        <v>21.895</v>
      </c>
      <c r="E120" s="39">
        <v>25.03</v>
      </c>
      <c r="F120" s="39">
        <f t="shared" si="18"/>
        <v>1881.0000000000009</v>
      </c>
      <c r="G120" s="39">
        <f t="shared" si="19"/>
        <v>13137</v>
      </c>
      <c r="H120" s="177">
        <f t="shared" si="20"/>
        <v>0.14318337519981739</v>
      </c>
      <c r="I120" s="39"/>
      <c r="J120" s="39"/>
      <c r="K120" s="39">
        <v>3333</v>
      </c>
      <c r="L120" s="39"/>
    </row>
    <row r="121" spans="1:12" x14ac:dyDescent="0.25">
      <c r="A121">
        <v>0</v>
      </c>
      <c r="B121" s="162">
        <v>43208</v>
      </c>
      <c r="C121" s="10">
        <v>600</v>
      </c>
      <c r="D121" s="39">
        <v>21.895</v>
      </c>
      <c r="E121" s="39">
        <v>26.04</v>
      </c>
      <c r="F121" s="39">
        <f>C121*(E121-D121)</f>
        <v>2486.9999999999995</v>
      </c>
      <c r="G121" s="39">
        <f>D121*C121</f>
        <v>13137</v>
      </c>
      <c r="H121" s="177">
        <f>(E121-D121)/D121</f>
        <v>0.18931262845398492</v>
      </c>
      <c r="I121" s="39"/>
      <c r="J121" s="39"/>
      <c r="K121" s="39">
        <v>3939</v>
      </c>
      <c r="L121" s="39"/>
    </row>
    <row r="122" spans="1:12" x14ac:dyDescent="0.25">
      <c r="A122">
        <v>0</v>
      </c>
      <c r="B122" s="162">
        <v>43216</v>
      </c>
      <c r="C122" s="10">
        <v>600</v>
      </c>
      <c r="D122" s="39">
        <v>21.895</v>
      </c>
      <c r="E122" s="39">
        <v>27.17</v>
      </c>
      <c r="F122" s="39">
        <f t="shared" ref="F122:F130" si="21">C122*(E122-D122)</f>
        <v>3165.0000000000014</v>
      </c>
      <c r="G122" s="39">
        <f t="shared" ref="G122:G130" si="22">D122*C122</f>
        <v>13137</v>
      </c>
      <c r="H122" s="177">
        <f t="shared" ref="H122:H130" si="23">(E122-D122)/D122</f>
        <v>0.24092258506508346</v>
      </c>
      <c r="I122" s="39"/>
      <c r="J122" s="39"/>
      <c r="K122" s="39">
        <v>4617</v>
      </c>
      <c r="L122" s="39"/>
    </row>
    <row r="123" spans="1:12" x14ac:dyDescent="0.25">
      <c r="A123">
        <v>200</v>
      </c>
      <c r="B123" s="162">
        <v>43224</v>
      </c>
      <c r="C123" s="7">
        <v>400</v>
      </c>
      <c r="D123" s="43">
        <v>19.053000000000001</v>
      </c>
      <c r="E123" s="39">
        <v>27.43</v>
      </c>
      <c r="F123" s="39">
        <f t="shared" si="21"/>
        <v>3350.7999999999997</v>
      </c>
      <c r="G123" s="39">
        <f t="shared" si="22"/>
        <v>7621.2000000000007</v>
      </c>
      <c r="H123" s="177">
        <f t="shared" si="23"/>
        <v>0.4396682937070277</v>
      </c>
      <c r="I123" s="665" t="s">
        <v>1035</v>
      </c>
      <c r="J123" s="39"/>
      <c r="K123" s="39">
        <v>4803</v>
      </c>
      <c r="L123" s="39">
        <v>19.68</v>
      </c>
    </row>
    <row r="124" spans="1:12" x14ac:dyDescent="0.25">
      <c r="A124">
        <v>400</v>
      </c>
      <c r="B124" s="162">
        <v>43227</v>
      </c>
      <c r="C124" s="10">
        <v>500</v>
      </c>
      <c r="D124" s="39">
        <v>20.6462</v>
      </c>
      <c r="E124" s="39">
        <v>27.56</v>
      </c>
      <c r="F124" s="39">
        <f t="shared" si="21"/>
        <v>3456.8999999999992</v>
      </c>
      <c r="G124" s="39">
        <f t="shared" si="22"/>
        <v>10323.1</v>
      </c>
      <c r="H124" s="177">
        <f t="shared" si="23"/>
        <v>0.33487033933605209</v>
      </c>
      <c r="I124" s="39"/>
      <c r="J124" s="39"/>
      <c r="K124" s="39">
        <v>4909</v>
      </c>
      <c r="L124" s="39"/>
    </row>
    <row r="125" spans="1:12" x14ac:dyDescent="0.25">
      <c r="A125">
        <v>400</v>
      </c>
      <c r="B125" s="162">
        <v>43228</v>
      </c>
      <c r="C125" s="10">
        <v>600</v>
      </c>
      <c r="D125" s="39">
        <v>21.5518</v>
      </c>
      <c r="E125" s="39">
        <v>26.1</v>
      </c>
      <c r="F125" s="39">
        <f t="shared" si="21"/>
        <v>2728.920000000001</v>
      </c>
      <c r="G125" s="39">
        <f t="shared" si="22"/>
        <v>12931.08</v>
      </c>
      <c r="H125" s="177">
        <f t="shared" si="23"/>
        <v>0.21103573715420529</v>
      </c>
      <c r="I125" s="665" t="s">
        <v>1044</v>
      </c>
      <c r="J125" s="39"/>
      <c r="K125" s="39">
        <v>4181</v>
      </c>
      <c r="L125" s="39"/>
    </row>
    <row r="126" spans="1:12" x14ac:dyDescent="0.25">
      <c r="A126">
        <v>200</v>
      </c>
      <c r="B126" s="162">
        <v>43234</v>
      </c>
      <c r="C126" s="7">
        <v>400</v>
      </c>
      <c r="D126" s="43">
        <v>18.6431</v>
      </c>
      <c r="E126" s="39">
        <v>27.17</v>
      </c>
      <c r="F126" s="39">
        <f t="shared" si="21"/>
        <v>3410.7600000000007</v>
      </c>
      <c r="G126" s="39">
        <f t="shared" si="22"/>
        <v>7457.24</v>
      </c>
      <c r="H126" s="177">
        <f t="shared" si="23"/>
        <v>0.45737565104515887</v>
      </c>
      <c r="I126" s="39">
        <v>18.5</v>
      </c>
      <c r="J126" s="39"/>
      <c r="K126" s="39">
        <v>4863</v>
      </c>
      <c r="L126" s="39"/>
    </row>
    <row r="127" spans="1:12" x14ac:dyDescent="0.25">
      <c r="A127">
        <v>0</v>
      </c>
      <c r="B127" s="162">
        <v>43257</v>
      </c>
      <c r="C127" s="183">
        <v>200</v>
      </c>
      <c r="D127" s="184">
        <v>8.5065000000000008</v>
      </c>
      <c r="E127" s="39">
        <v>29.08</v>
      </c>
      <c r="F127" s="39">
        <f t="shared" si="21"/>
        <v>4114.6999999999989</v>
      </c>
      <c r="G127" s="39">
        <f t="shared" si="22"/>
        <v>1701.3000000000002</v>
      </c>
      <c r="H127" s="177">
        <f t="shared" si="23"/>
        <v>2.418562275906659</v>
      </c>
      <c r="I127" s="39"/>
      <c r="J127" s="39"/>
      <c r="K127" s="39">
        <v>5567</v>
      </c>
      <c r="L127" s="39"/>
    </row>
    <row r="128" spans="1:12" x14ac:dyDescent="0.25">
      <c r="A128">
        <v>200</v>
      </c>
      <c r="B128" s="162">
        <v>43270</v>
      </c>
      <c r="C128" s="7">
        <v>400</v>
      </c>
      <c r="D128" s="43">
        <v>18.353300000000001</v>
      </c>
      <c r="E128" s="39">
        <v>28.31</v>
      </c>
      <c r="F128" s="39">
        <f t="shared" si="21"/>
        <v>3982.6799999999994</v>
      </c>
      <c r="G128" s="39">
        <f t="shared" si="22"/>
        <v>7341.3200000000006</v>
      </c>
      <c r="H128" s="177">
        <f t="shared" si="23"/>
        <v>0.54250189339246879</v>
      </c>
      <c r="I128" s="184" t="s">
        <v>1103</v>
      </c>
      <c r="J128" s="39"/>
      <c r="K128" s="39">
        <v>5435</v>
      </c>
      <c r="L128" s="39"/>
    </row>
    <row r="129" spans="1:12" x14ac:dyDescent="0.25">
      <c r="A129">
        <v>200</v>
      </c>
      <c r="B129" s="162">
        <v>43272</v>
      </c>
      <c r="C129" s="10">
        <v>400</v>
      </c>
      <c r="D129" s="39">
        <v>18.328299999999999</v>
      </c>
      <c r="E129" s="39">
        <v>28.28</v>
      </c>
      <c r="F129" s="39">
        <f t="shared" si="21"/>
        <v>3980.6800000000012</v>
      </c>
      <c r="G129" s="39">
        <f t="shared" si="22"/>
        <v>7331.32</v>
      </c>
      <c r="H129" s="177">
        <f t="shared" si="23"/>
        <v>0.54296906969004233</v>
      </c>
      <c r="I129" s="39"/>
      <c r="J129" s="39"/>
      <c r="K129" s="39">
        <f t="shared" ref="K129:K141" si="24">F129+$Q$10</f>
        <v>5432.94</v>
      </c>
      <c r="L129" s="39"/>
    </row>
    <row r="130" spans="1:12" x14ac:dyDescent="0.25">
      <c r="A130">
        <v>100</v>
      </c>
      <c r="B130" s="162">
        <v>43273</v>
      </c>
      <c r="C130" s="10">
        <v>300</v>
      </c>
      <c r="D130" s="39">
        <v>14.7445</v>
      </c>
      <c r="E130" s="39">
        <v>28.88</v>
      </c>
      <c r="F130" s="39">
        <f t="shared" si="21"/>
        <v>4240.6499999999996</v>
      </c>
      <c r="G130" s="39">
        <f t="shared" si="22"/>
        <v>4423.3500000000004</v>
      </c>
      <c r="H130" s="177">
        <f t="shared" si="23"/>
        <v>0.95869646308793099</v>
      </c>
      <c r="I130" s="39"/>
      <c r="J130" s="39"/>
      <c r="K130" s="39">
        <f t="shared" si="24"/>
        <v>5692.909999999998</v>
      </c>
      <c r="L130" s="39"/>
    </row>
    <row r="131" spans="1:12" x14ac:dyDescent="0.25">
      <c r="A131">
        <v>100</v>
      </c>
      <c r="B131" s="162">
        <v>43292</v>
      </c>
      <c r="C131" s="7">
        <v>400</v>
      </c>
      <c r="D131" s="43">
        <v>18.11</v>
      </c>
      <c r="E131" s="39">
        <v>27.88</v>
      </c>
      <c r="F131" s="39">
        <f t="shared" ref="F131:F140" si="25">C131*(E131-D131)</f>
        <v>3908</v>
      </c>
      <c r="G131" s="39">
        <f t="shared" ref="G131:G140" si="26">D131*C131</f>
        <v>7244</v>
      </c>
      <c r="H131" s="177">
        <f t="shared" ref="H131:H140" si="27">(E131-D131)/D131</f>
        <v>0.5394809497515185</v>
      </c>
      <c r="I131" s="39"/>
      <c r="J131" s="39"/>
      <c r="K131" s="39">
        <f t="shared" si="24"/>
        <v>5360.2599999999984</v>
      </c>
      <c r="L131" s="39"/>
    </row>
    <row r="132" spans="1:12" x14ac:dyDescent="0.25">
      <c r="A132">
        <v>100</v>
      </c>
      <c r="B132" s="162">
        <v>43292</v>
      </c>
      <c r="C132" s="10">
        <v>500</v>
      </c>
      <c r="D132" s="39">
        <v>20.059999999999999</v>
      </c>
      <c r="E132" s="39">
        <v>27.88</v>
      </c>
      <c r="F132" s="39">
        <f t="shared" si="25"/>
        <v>3910</v>
      </c>
      <c r="G132" s="39">
        <f t="shared" si="26"/>
        <v>10030</v>
      </c>
      <c r="H132" s="177">
        <f t="shared" si="27"/>
        <v>0.38983050847457629</v>
      </c>
      <c r="I132" s="39"/>
      <c r="J132" s="39"/>
      <c r="K132" s="39">
        <f t="shared" si="24"/>
        <v>5362.2599999999984</v>
      </c>
      <c r="L132" s="39"/>
    </row>
    <row r="133" spans="1:12" x14ac:dyDescent="0.25">
      <c r="A133">
        <v>0</v>
      </c>
      <c r="B133" s="162">
        <v>43298</v>
      </c>
      <c r="C133" s="7">
        <v>400</v>
      </c>
      <c r="D133" s="43">
        <v>17.940999999999999</v>
      </c>
      <c r="E133" s="39">
        <v>28.55</v>
      </c>
      <c r="F133" s="39">
        <f t="shared" si="25"/>
        <v>4243.6000000000004</v>
      </c>
      <c r="G133" s="39">
        <f t="shared" si="26"/>
        <v>7176.4</v>
      </c>
      <c r="H133" s="177">
        <f t="shared" si="27"/>
        <v>0.5913271278078146</v>
      </c>
      <c r="I133" s="184" t="s">
        <v>1174</v>
      </c>
      <c r="J133" s="39"/>
      <c r="K133" s="39">
        <f t="shared" si="24"/>
        <v>5695.8599999999988</v>
      </c>
      <c r="L133" s="39"/>
    </row>
    <row r="134" spans="1:12" x14ac:dyDescent="0.25">
      <c r="A134">
        <v>0</v>
      </c>
      <c r="B134" s="162">
        <v>43305</v>
      </c>
      <c r="C134" s="183">
        <v>200</v>
      </c>
      <c r="D134" s="184">
        <v>6.5023</v>
      </c>
      <c r="E134" s="39">
        <v>29.38</v>
      </c>
      <c r="F134" s="39">
        <f t="shared" si="25"/>
        <v>4575.5399999999991</v>
      </c>
      <c r="G134" s="39">
        <f t="shared" si="26"/>
        <v>1300.46</v>
      </c>
      <c r="H134" s="177">
        <f t="shared" si="27"/>
        <v>3.518401181120526</v>
      </c>
      <c r="I134" s="39"/>
      <c r="J134" s="39"/>
      <c r="K134" s="39">
        <f t="shared" si="24"/>
        <v>6027.7999999999975</v>
      </c>
      <c r="L134" s="39"/>
    </row>
    <row r="135" spans="1:12" x14ac:dyDescent="0.25">
      <c r="A135">
        <v>0</v>
      </c>
      <c r="B135" s="162">
        <v>43306</v>
      </c>
      <c r="C135" s="7">
        <v>400</v>
      </c>
      <c r="D135" s="43">
        <v>17.576000000000001</v>
      </c>
      <c r="E135" s="39">
        <v>28.65</v>
      </c>
      <c r="F135" s="39">
        <f t="shared" si="25"/>
        <v>4429.5999999999995</v>
      </c>
      <c r="G135" s="39">
        <f t="shared" si="26"/>
        <v>7030.4000000000005</v>
      </c>
      <c r="H135" s="177">
        <f t="shared" si="27"/>
        <v>0.63006372325898941</v>
      </c>
      <c r="I135" s="39">
        <v>17.5</v>
      </c>
      <c r="J135" s="39"/>
      <c r="K135" s="39">
        <f t="shared" si="24"/>
        <v>5881.8599999999979</v>
      </c>
      <c r="L135" s="39"/>
    </row>
    <row r="136" spans="1:12" x14ac:dyDescent="0.25">
      <c r="B136" s="162">
        <v>43312</v>
      </c>
      <c r="C136" s="10">
        <v>400</v>
      </c>
      <c r="D136" s="39">
        <v>17.579999999999998</v>
      </c>
      <c r="E136" s="39">
        <v>30.11</v>
      </c>
      <c r="F136" s="39">
        <f t="shared" si="25"/>
        <v>5012</v>
      </c>
      <c r="G136" s="39">
        <f t="shared" si="26"/>
        <v>7031.9999999999991</v>
      </c>
      <c r="H136" s="177">
        <f t="shared" si="27"/>
        <v>0.71274175199089884</v>
      </c>
      <c r="I136" s="39"/>
      <c r="J136" s="39"/>
      <c r="K136" s="39">
        <f t="shared" si="24"/>
        <v>6464.2599999999984</v>
      </c>
      <c r="L136" s="39"/>
    </row>
    <row r="137" spans="1:12" x14ac:dyDescent="0.25">
      <c r="B137" s="162">
        <v>43313</v>
      </c>
      <c r="C137" s="10">
        <v>400</v>
      </c>
      <c r="D137" s="39">
        <v>17.579999999999998</v>
      </c>
      <c r="E137" s="39">
        <v>31.54</v>
      </c>
      <c r="F137" s="39">
        <f t="shared" si="25"/>
        <v>5584</v>
      </c>
      <c r="G137" s="39">
        <f t="shared" si="26"/>
        <v>7031.9999999999991</v>
      </c>
      <c r="H137" s="177">
        <f t="shared" si="27"/>
        <v>0.79408418657565427</v>
      </c>
      <c r="I137" s="39"/>
      <c r="J137" s="39"/>
      <c r="K137" s="39">
        <f t="shared" si="24"/>
        <v>7036.2599999999984</v>
      </c>
      <c r="L137" s="39"/>
    </row>
    <row r="138" spans="1:12" x14ac:dyDescent="0.25">
      <c r="B138" s="162">
        <v>43325</v>
      </c>
      <c r="C138" s="10">
        <v>400</v>
      </c>
      <c r="D138" s="39">
        <v>17.579999999999998</v>
      </c>
      <c r="E138" s="39">
        <v>30.34</v>
      </c>
      <c r="F138" s="39">
        <f t="shared" si="25"/>
        <v>5104.0000000000009</v>
      </c>
      <c r="G138" s="39">
        <f t="shared" si="26"/>
        <v>7031.9999999999991</v>
      </c>
      <c r="H138" s="177">
        <f t="shared" si="27"/>
        <v>0.72582480091012536</v>
      </c>
      <c r="I138" s="39"/>
      <c r="J138" s="39"/>
      <c r="K138" s="39">
        <f t="shared" si="24"/>
        <v>6556.2599999999993</v>
      </c>
      <c r="L138" s="39"/>
    </row>
    <row r="139" spans="1:12" x14ac:dyDescent="0.25">
      <c r="A139">
        <v>200</v>
      </c>
      <c r="B139" s="162">
        <v>43327</v>
      </c>
      <c r="C139" s="10">
        <v>600</v>
      </c>
      <c r="D139" s="39">
        <v>21.643999999999998</v>
      </c>
      <c r="E139" s="39">
        <v>29.65</v>
      </c>
      <c r="F139" s="39">
        <f t="shared" si="25"/>
        <v>4803.6000000000004</v>
      </c>
      <c r="G139" s="39">
        <f t="shared" si="26"/>
        <v>12986.4</v>
      </c>
      <c r="H139" s="177">
        <f t="shared" si="27"/>
        <v>0.36989465902790614</v>
      </c>
      <c r="I139" s="39" t="s">
        <v>1248</v>
      </c>
      <c r="J139" s="39"/>
      <c r="K139" s="39">
        <f t="shared" si="24"/>
        <v>6255.8599999999988</v>
      </c>
      <c r="L139" s="39"/>
    </row>
    <row r="140" spans="1:12" x14ac:dyDescent="0.25">
      <c r="A140">
        <v>200</v>
      </c>
      <c r="B140" s="162">
        <v>43332</v>
      </c>
      <c r="C140" s="10">
        <v>600</v>
      </c>
      <c r="D140" s="39">
        <v>21.64</v>
      </c>
      <c r="E140" s="39">
        <v>29.76</v>
      </c>
      <c r="F140" s="39">
        <f t="shared" si="25"/>
        <v>4872.0000000000009</v>
      </c>
      <c r="G140" s="39">
        <f t="shared" si="26"/>
        <v>12984</v>
      </c>
      <c r="H140" s="177">
        <f t="shared" si="27"/>
        <v>0.37523105360443626</v>
      </c>
      <c r="I140" s="39">
        <v>21</v>
      </c>
      <c r="J140" s="39"/>
      <c r="K140" s="39">
        <f t="shared" si="24"/>
        <v>6324.2599999999993</v>
      </c>
      <c r="L140" s="39">
        <v>21.25</v>
      </c>
    </row>
    <row r="141" spans="1:12" x14ac:dyDescent="0.25">
      <c r="A141">
        <v>200</v>
      </c>
      <c r="B141" s="162">
        <v>43333</v>
      </c>
      <c r="C141" s="10">
        <v>600</v>
      </c>
      <c r="D141" s="39">
        <v>21.64</v>
      </c>
      <c r="E141" s="39">
        <v>29.52</v>
      </c>
      <c r="F141" s="39">
        <f t="shared" ref="F141:F153" si="28">C141*(E141-D141)</f>
        <v>4727.9999999999991</v>
      </c>
      <c r="G141" s="39">
        <f t="shared" ref="G141:G153" si="29">D141*C141</f>
        <v>12984</v>
      </c>
      <c r="H141" s="177">
        <f t="shared" ref="H141:H153" si="30">(E141-D141)/D141</f>
        <v>0.36414048059149717</v>
      </c>
      <c r="I141" s="39"/>
      <c r="J141" s="39"/>
      <c r="K141" s="39">
        <f t="shared" si="24"/>
        <v>6180.2599999999975</v>
      </c>
      <c r="L141" s="39"/>
    </row>
    <row r="142" spans="1:12" x14ac:dyDescent="0.25">
      <c r="A142">
        <v>200</v>
      </c>
      <c r="B142" s="162">
        <v>43339</v>
      </c>
      <c r="C142" s="7">
        <v>400</v>
      </c>
      <c r="D142" s="43">
        <v>16.925999999999998</v>
      </c>
      <c r="E142" s="39">
        <v>31.08</v>
      </c>
      <c r="F142" s="39">
        <f t="shared" si="28"/>
        <v>5661.6</v>
      </c>
      <c r="G142" s="39">
        <f t="shared" si="29"/>
        <v>6770.4</v>
      </c>
      <c r="H142" s="177">
        <f t="shared" si="30"/>
        <v>0.83622828784119119</v>
      </c>
      <c r="I142" s="433" t="s">
        <v>1253</v>
      </c>
      <c r="J142" s="39"/>
      <c r="K142" s="39">
        <f t="shared" ref="K142:K149" si="31">F142+$Q$10</f>
        <v>7113.8599999999988</v>
      </c>
      <c r="L142" s="39"/>
    </row>
    <row r="143" spans="1:12" x14ac:dyDescent="0.25">
      <c r="A143">
        <v>200</v>
      </c>
      <c r="B143" s="162">
        <v>43341</v>
      </c>
      <c r="C143" s="10">
        <v>400</v>
      </c>
      <c r="D143" s="39">
        <v>16.93</v>
      </c>
      <c r="E143" s="39">
        <v>31.59</v>
      </c>
      <c r="F143" s="39">
        <f t="shared" si="28"/>
        <v>5864</v>
      </c>
      <c r="G143" s="39">
        <f t="shared" si="29"/>
        <v>6772</v>
      </c>
      <c r="H143" s="177">
        <f t="shared" si="30"/>
        <v>0.8659184878913172</v>
      </c>
      <c r="I143" s="39"/>
      <c r="J143" s="39"/>
      <c r="K143" s="768">
        <f t="shared" si="31"/>
        <v>7316.2599999999984</v>
      </c>
      <c r="L143" s="39">
        <v>22.34</v>
      </c>
    </row>
    <row r="144" spans="1:12" x14ac:dyDescent="0.25">
      <c r="A144">
        <v>200</v>
      </c>
      <c r="B144" s="162">
        <v>43347</v>
      </c>
      <c r="C144" s="10">
        <v>400</v>
      </c>
      <c r="D144" s="39">
        <v>16.93</v>
      </c>
      <c r="E144" s="39">
        <v>30.83</v>
      </c>
      <c r="F144" s="39">
        <f t="shared" si="28"/>
        <v>5559.9999999999991</v>
      </c>
      <c r="G144" s="39">
        <f t="shared" si="29"/>
        <v>6772</v>
      </c>
      <c r="H144" s="177">
        <f t="shared" si="30"/>
        <v>0.82102776137034839</v>
      </c>
      <c r="I144" s="39"/>
      <c r="J144" s="39"/>
      <c r="K144" s="39">
        <f t="shared" si="31"/>
        <v>7012.2599999999975</v>
      </c>
      <c r="L144" s="39">
        <v>22.02</v>
      </c>
    </row>
    <row r="145" spans="1:12" x14ac:dyDescent="0.25">
      <c r="A145">
        <v>200</v>
      </c>
      <c r="B145" s="162">
        <v>43349</v>
      </c>
      <c r="C145" s="10">
        <v>700</v>
      </c>
      <c r="D145" s="39">
        <v>22.563600000000001</v>
      </c>
      <c r="E145" s="39">
        <v>30.51</v>
      </c>
      <c r="F145" s="39">
        <f t="shared" si="28"/>
        <v>5562.4800000000005</v>
      </c>
      <c r="G145" s="39">
        <f t="shared" si="29"/>
        <v>15794.52</v>
      </c>
      <c r="H145" s="177">
        <f t="shared" si="30"/>
        <v>0.35217784396107005</v>
      </c>
      <c r="I145" s="39" t="s">
        <v>1248</v>
      </c>
      <c r="J145" s="39"/>
      <c r="K145" s="39">
        <f t="shared" si="31"/>
        <v>7014.7399999999989</v>
      </c>
      <c r="L145" s="39">
        <v>21.79</v>
      </c>
    </row>
    <row r="146" spans="1:12" x14ac:dyDescent="0.25">
      <c r="A146">
        <v>200</v>
      </c>
      <c r="B146" s="162">
        <v>43350</v>
      </c>
      <c r="C146" s="10">
        <v>700</v>
      </c>
      <c r="D146" s="39">
        <v>22.563600000000001</v>
      </c>
      <c r="E146" s="39">
        <v>30.28</v>
      </c>
      <c r="F146" s="39">
        <f t="shared" si="28"/>
        <v>5401.4800000000005</v>
      </c>
      <c r="G146" s="39">
        <f t="shared" si="29"/>
        <v>15794.52</v>
      </c>
      <c r="H146" s="177">
        <f t="shared" si="30"/>
        <v>0.34198443510787285</v>
      </c>
      <c r="I146" s="39"/>
      <c r="J146" s="39"/>
      <c r="K146" s="39">
        <f t="shared" si="31"/>
        <v>6853.7399999999989</v>
      </c>
      <c r="L146" s="39"/>
    </row>
    <row r="147" spans="1:12" x14ac:dyDescent="0.25">
      <c r="A147">
        <v>200</v>
      </c>
      <c r="B147" s="162">
        <v>43354</v>
      </c>
      <c r="C147" s="10">
        <v>700</v>
      </c>
      <c r="D147" s="39">
        <v>22.563600000000001</v>
      </c>
      <c r="E147" s="39">
        <v>30.93</v>
      </c>
      <c r="F147" s="39">
        <f t="shared" si="28"/>
        <v>5856.48</v>
      </c>
      <c r="G147" s="39">
        <f t="shared" si="29"/>
        <v>15794.52</v>
      </c>
      <c r="H147" s="177">
        <f t="shared" si="30"/>
        <v>0.37079189491038655</v>
      </c>
      <c r="I147" s="39"/>
      <c r="J147" s="39"/>
      <c r="K147" s="39">
        <f t="shared" si="31"/>
        <v>7308.739999999998</v>
      </c>
      <c r="L147" s="39"/>
    </row>
    <row r="148" spans="1:12" x14ac:dyDescent="0.25">
      <c r="B148" s="162">
        <v>43355</v>
      </c>
      <c r="C148" s="10">
        <v>700</v>
      </c>
      <c r="D148" s="39">
        <v>22.563600000000001</v>
      </c>
      <c r="E148" s="39">
        <v>31.12</v>
      </c>
      <c r="F148" s="39">
        <f t="shared" si="28"/>
        <v>5989.48</v>
      </c>
      <c r="G148" s="39">
        <f t="shared" si="29"/>
        <v>15794.52</v>
      </c>
      <c r="H148" s="177">
        <f t="shared" si="30"/>
        <v>0.37921253700650603</v>
      </c>
      <c r="I148" s="39"/>
      <c r="J148" s="39"/>
      <c r="K148" s="768">
        <f t="shared" si="31"/>
        <v>7441.739999999998</v>
      </c>
      <c r="L148" s="39"/>
    </row>
    <row r="149" spans="1:12" x14ac:dyDescent="0.25">
      <c r="B149" s="162">
        <v>43360</v>
      </c>
      <c r="C149" s="10">
        <v>500</v>
      </c>
      <c r="D149" s="39">
        <v>18.845300000000002</v>
      </c>
      <c r="E149" s="39">
        <v>31.99</v>
      </c>
      <c r="F149" s="39">
        <f t="shared" si="28"/>
        <v>6572.3499999999985</v>
      </c>
      <c r="G149" s="39">
        <f t="shared" si="29"/>
        <v>9422.6500000000015</v>
      </c>
      <c r="H149" s="177">
        <f t="shared" si="30"/>
        <v>0.69750547881965241</v>
      </c>
      <c r="I149" s="39"/>
      <c r="J149" s="39"/>
      <c r="K149" s="39">
        <f t="shared" si="31"/>
        <v>8024.6099999999969</v>
      </c>
      <c r="L149" s="39"/>
    </row>
    <row r="150" spans="1:12" x14ac:dyDescent="0.25">
      <c r="A150">
        <v>0</v>
      </c>
      <c r="B150" s="162">
        <v>43360</v>
      </c>
      <c r="C150" s="10">
        <v>300</v>
      </c>
      <c r="D150" s="39">
        <v>9.8224</v>
      </c>
      <c r="E150" s="39">
        <v>31.99</v>
      </c>
      <c r="F150" s="39">
        <f t="shared" si="28"/>
        <v>6650.28</v>
      </c>
      <c r="G150" s="39">
        <f t="shared" si="29"/>
        <v>2946.72</v>
      </c>
      <c r="H150" s="177">
        <f t="shared" si="30"/>
        <v>2.256841505131129</v>
      </c>
      <c r="I150" s="39"/>
      <c r="J150" s="39"/>
      <c r="K150" s="768">
        <f t="shared" ref="K150:K158" si="32">F150+$Q$10</f>
        <v>8102.5399999999981</v>
      </c>
      <c r="L150" s="39">
        <v>22.85</v>
      </c>
    </row>
    <row r="151" spans="1:12" x14ac:dyDescent="0.25">
      <c r="A151" s="1">
        <v>43381</v>
      </c>
      <c r="B151" s="162">
        <v>43363</v>
      </c>
      <c r="C151" s="10">
        <v>300</v>
      </c>
      <c r="D151" s="39">
        <v>9.7889999999999997</v>
      </c>
      <c r="E151" s="39">
        <v>32.31</v>
      </c>
      <c r="F151" s="39">
        <f t="shared" si="28"/>
        <v>6756.3</v>
      </c>
      <c r="G151" s="39">
        <f t="shared" si="29"/>
        <v>2936.7</v>
      </c>
      <c r="H151" s="177">
        <f t="shared" si="30"/>
        <v>2.300643579528042</v>
      </c>
      <c r="I151" s="39"/>
      <c r="J151" s="39"/>
      <c r="K151" s="768">
        <f t="shared" si="32"/>
        <v>8208.5599999999977</v>
      </c>
      <c r="L151" s="39">
        <v>23.08</v>
      </c>
    </row>
    <row r="152" spans="1:12" x14ac:dyDescent="0.25">
      <c r="A152">
        <v>100</v>
      </c>
      <c r="B152" s="162">
        <v>43381</v>
      </c>
      <c r="C152" s="10">
        <v>100</v>
      </c>
      <c r="D152" s="39">
        <v>-38.192</v>
      </c>
      <c r="E152" s="39">
        <v>33.72</v>
      </c>
      <c r="F152" s="39">
        <f t="shared" si="28"/>
        <v>7191.2000000000007</v>
      </c>
      <c r="G152" s="39">
        <f t="shared" si="29"/>
        <v>-3819.2</v>
      </c>
      <c r="H152" s="177">
        <f t="shared" si="30"/>
        <v>-1.8829074151654799</v>
      </c>
      <c r="I152" s="39"/>
      <c r="J152" s="39"/>
      <c r="K152" s="768">
        <f t="shared" si="32"/>
        <v>8643.4599999999991</v>
      </c>
      <c r="L152" s="39">
        <v>24.09</v>
      </c>
    </row>
    <row r="153" spans="1:12" x14ac:dyDescent="0.25">
      <c r="A153">
        <v>100</v>
      </c>
      <c r="B153" s="162">
        <v>43383</v>
      </c>
      <c r="C153" s="10">
        <v>500</v>
      </c>
      <c r="D153" s="39">
        <v>18.361599999999999</v>
      </c>
      <c r="E153" s="39">
        <v>32.31</v>
      </c>
      <c r="F153" s="39">
        <f t="shared" si="28"/>
        <v>6974.2000000000016</v>
      </c>
      <c r="G153" s="39">
        <f t="shared" si="29"/>
        <v>9180.7999999999993</v>
      </c>
      <c r="H153" s="177">
        <f t="shared" si="30"/>
        <v>0.75965057511328005</v>
      </c>
      <c r="I153" s="39"/>
      <c r="J153" s="39"/>
      <c r="K153" s="39">
        <f t="shared" si="32"/>
        <v>8426.4599999999991</v>
      </c>
      <c r="L153" s="39">
        <v>23.08</v>
      </c>
    </row>
    <row r="154" spans="1:12" x14ac:dyDescent="0.25">
      <c r="A154">
        <v>100</v>
      </c>
      <c r="B154" s="162">
        <v>43385</v>
      </c>
      <c r="C154" s="10">
        <v>500</v>
      </c>
      <c r="D154" s="39">
        <v>18.361599999999999</v>
      </c>
      <c r="E154" s="39">
        <v>32.89</v>
      </c>
      <c r="F154" s="39">
        <f t="shared" ref="F154:F166" si="33">C154*(E154-D154)</f>
        <v>7264.2000000000007</v>
      </c>
      <c r="G154" s="39">
        <f t="shared" ref="G154:G166" si="34">D154*C154</f>
        <v>9180.7999999999993</v>
      </c>
      <c r="H154" s="177">
        <f t="shared" ref="H154:H166" si="35">(E154-D154)/D154</f>
        <v>0.79123823631927515</v>
      </c>
      <c r="I154" s="39"/>
      <c r="J154" s="39"/>
      <c r="K154" s="768">
        <f t="shared" si="32"/>
        <v>8716.4599999999991</v>
      </c>
      <c r="L154" s="39">
        <v>23.49</v>
      </c>
    </row>
    <row r="155" spans="1:12" x14ac:dyDescent="0.25">
      <c r="A155">
        <v>100</v>
      </c>
      <c r="B155" s="162">
        <v>43396</v>
      </c>
      <c r="C155" s="10">
        <v>600</v>
      </c>
      <c r="D155" s="39">
        <v>20.454699999999999</v>
      </c>
      <c r="E155" s="39">
        <v>31.41</v>
      </c>
      <c r="F155" s="39">
        <f t="shared" si="33"/>
        <v>6573.18</v>
      </c>
      <c r="G155" s="39">
        <f t="shared" si="34"/>
        <v>12272.82</v>
      </c>
      <c r="H155" s="177">
        <f t="shared" si="35"/>
        <v>0.53558839777655021</v>
      </c>
      <c r="I155" s="39"/>
      <c r="J155" s="39"/>
      <c r="K155" s="39">
        <f t="shared" si="32"/>
        <v>8025.4399999999987</v>
      </c>
      <c r="L155" s="39">
        <v>22.44</v>
      </c>
    </row>
    <row r="156" spans="1:12" x14ac:dyDescent="0.25">
      <c r="A156">
        <v>100</v>
      </c>
      <c r="B156" s="162">
        <v>43402</v>
      </c>
      <c r="C156" s="10">
        <v>600</v>
      </c>
      <c r="D156" s="39">
        <v>20.45</v>
      </c>
      <c r="E156" s="39">
        <v>29.63</v>
      </c>
      <c r="F156" s="39">
        <f t="shared" si="33"/>
        <v>5508</v>
      </c>
      <c r="G156" s="39">
        <f t="shared" si="34"/>
        <v>12270</v>
      </c>
      <c r="H156" s="177">
        <f t="shared" si="35"/>
        <v>0.44889975550122252</v>
      </c>
      <c r="I156" s="39"/>
      <c r="J156" s="39"/>
      <c r="K156" s="39">
        <f t="shared" si="32"/>
        <v>6960.2599999999984</v>
      </c>
      <c r="L156" s="39">
        <v>21.16</v>
      </c>
    </row>
    <row r="157" spans="1:12" x14ac:dyDescent="0.25">
      <c r="A157">
        <v>0</v>
      </c>
      <c r="B157" s="162">
        <v>43409</v>
      </c>
      <c r="C157" s="10">
        <v>500</v>
      </c>
      <c r="D157" s="39">
        <v>17.785699999999999</v>
      </c>
      <c r="E157" s="39">
        <v>32.22</v>
      </c>
      <c r="F157" s="39">
        <f t="shared" si="33"/>
        <v>7217.1500000000005</v>
      </c>
      <c r="G157" s="39">
        <f t="shared" si="34"/>
        <v>8892.8499999999985</v>
      </c>
      <c r="H157" s="177">
        <f t="shared" si="35"/>
        <v>0.81156772013471501</v>
      </c>
      <c r="I157" s="39"/>
      <c r="J157" s="39"/>
      <c r="K157" s="39">
        <f t="shared" si="32"/>
        <v>8669.41</v>
      </c>
      <c r="L157" s="39">
        <v>16.96</v>
      </c>
    </row>
    <row r="158" spans="1:12" x14ac:dyDescent="0.25">
      <c r="A158">
        <v>0</v>
      </c>
      <c r="B158" s="162">
        <v>43410</v>
      </c>
      <c r="C158" s="10">
        <v>500</v>
      </c>
      <c r="D158" s="39">
        <v>17.79</v>
      </c>
      <c r="E158" s="39">
        <v>35.619999999999997</v>
      </c>
      <c r="F158" s="39">
        <f t="shared" si="33"/>
        <v>8915</v>
      </c>
      <c r="G158" s="39">
        <f t="shared" si="34"/>
        <v>8895</v>
      </c>
      <c r="H158" s="177">
        <f t="shared" si="35"/>
        <v>1.0022484541877459</v>
      </c>
      <c r="I158" s="39"/>
      <c r="J158" s="39"/>
      <c r="K158" s="768">
        <f t="shared" si="32"/>
        <v>10367.259999999998</v>
      </c>
      <c r="L158" s="39">
        <v>18.760000000000002</v>
      </c>
    </row>
    <row r="159" spans="1:12" x14ac:dyDescent="0.25">
      <c r="A159">
        <v>400</v>
      </c>
      <c r="B159" s="162">
        <v>43417</v>
      </c>
      <c r="C159" s="10">
        <v>500</v>
      </c>
      <c r="D159" s="39">
        <v>17.79</v>
      </c>
      <c r="E159" s="39">
        <v>36.130000000000003</v>
      </c>
      <c r="F159" s="39">
        <f t="shared" si="33"/>
        <v>9170.0000000000018</v>
      </c>
      <c r="G159" s="39">
        <f t="shared" si="34"/>
        <v>8895</v>
      </c>
      <c r="H159" s="177">
        <f t="shared" si="35"/>
        <v>1.0309162450815068</v>
      </c>
      <c r="I159" s="39"/>
      <c r="J159" s="39"/>
      <c r="K159" s="768">
        <f t="shared" ref="K159:K166" si="36">F159+$Q$10</f>
        <v>10622.26</v>
      </c>
      <c r="L159" s="39">
        <v>19.02</v>
      </c>
    </row>
    <row r="160" spans="1:12" x14ac:dyDescent="0.25">
      <c r="A160">
        <v>200</v>
      </c>
      <c r="B160" s="162">
        <v>43420</v>
      </c>
      <c r="C160" s="10">
        <v>300</v>
      </c>
      <c r="D160" s="39">
        <v>5.1965000000000003</v>
      </c>
      <c r="E160" s="39">
        <v>36.67</v>
      </c>
      <c r="F160" s="39">
        <f t="shared" si="33"/>
        <v>9442.0500000000011</v>
      </c>
      <c r="G160" s="39">
        <f t="shared" si="34"/>
        <v>1558.95</v>
      </c>
      <c r="H160" s="177">
        <f t="shared" si="35"/>
        <v>6.0566727605118826</v>
      </c>
      <c r="I160" s="39"/>
      <c r="J160" s="39"/>
      <c r="K160" s="768">
        <f t="shared" si="36"/>
        <v>10894.31</v>
      </c>
      <c r="L160" s="39">
        <v>19.3</v>
      </c>
    </row>
    <row r="161" spans="1:12" x14ac:dyDescent="0.25">
      <c r="A161">
        <v>300</v>
      </c>
      <c r="B161" s="162">
        <v>43438</v>
      </c>
      <c r="C161" s="7">
        <v>400</v>
      </c>
      <c r="D161" s="43">
        <v>12.71</v>
      </c>
      <c r="E161" s="39">
        <v>35.28</v>
      </c>
      <c r="F161" s="39">
        <f t="shared" si="33"/>
        <v>9028</v>
      </c>
      <c r="G161" s="39">
        <f t="shared" si="34"/>
        <v>5084</v>
      </c>
      <c r="H161" s="177">
        <f t="shared" si="35"/>
        <v>1.7757671125098347</v>
      </c>
      <c r="I161" s="39"/>
      <c r="J161" s="39"/>
      <c r="K161" s="39">
        <f t="shared" si="36"/>
        <v>10480.259999999998</v>
      </c>
      <c r="L161" s="39">
        <v>18.57</v>
      </c>
    </row>
    <row r="162" spans="1:12" x14ac:dyDescent="0.25">
      <c r="A162">
        <v>300</v>
      </c>
      <c r="B162" s="162">
        <v>43440</v>
      </c>
      <c r="C162" s="10">
        <v>500</v>
      </c>
      <c r="D162" s="39">
        <v>16.867899999999999</v>
      </c>
      <c r="E162" s="39">
        <v>34.549999999999997</v>
      </c>
      <c r="F162" s="39">
        <f t="shared" si="33"/>
        <v>8841.0499999999993</v>
      </c>
      <c r="G162" s="39">
        <f t="shared" si="34"/>
        <v>8433.9499999999989</v>
      </c>
      <c r="H162" s="177">
        <f t="shared" si="35"/>
        <v>1.048269197706887</v>
      </c>
      <c r="I162" s="39"/>
      <c r="J162" s="39"/>
      <c r="K162" s="39">
        <f t="shared" si="36"/>
        <v>10293.309999999998</v>
      </c>
      <c r="L162" s="39">
        <v>18.18</v>
      </c>
    </row>
    <row r="163" spans="1:12" x14ac:dyDescent="0.25">
      <c r="A163">
        <v>300</v>
      </c>
      <c r="B163" s="162">
        <v>43442</v>
      </c>
      <c r="C163" s="10">
        <v>500</v>
      </c>
      <c r="D163" s="39">
        <v>16.87</v>
      </c>
      <c r="E163" s="39">
        <v>33.520000000000003</v>
      </c>
      <c r="F163" s="39">
        <f t="shared" si="33"/>
        <v>8325.0000000000018</v>
      </c>
      <c r="G163" s="39">
        <f t="shared" si="34"/>
        <v>8435</v>
      </c>
      <c r="H163" s="177">
        <f t="shared" si="35"/>
        <v>0.98695909899229406</v>
      </c>
      <c r="I163" s="39"/>
      <c r="J163" s="39"/>
      <c r="K163" s="39">
        <f t="shared" si="36"/>
        <v>9777.26</v>
      </c>
      <c r="L163" s="39">
        <v>17.64</v>
      </c>
    </row>
    <row r="164" spans="1:12" x14ac:dyDescent="0.25">
      <c r="A164">
        <v>300</v>
      </c>
      <c r="B164" s="162">
        <v>43447</v>
      </c>
      <c r="C164" s="10">
        <v>600</v>
      </c>
      <c r="D164" s="39">
        <v>19.206600000000002</v>
      </c>
      <c r="E164" s="39">
        <v>30.71</v>
      </c>
      <c r="F164" s="39">
        <f t="shared" si="33"/>
        <v>6902.0399999999991</v>
      </c>
      <c r="G164" s="39">
        <f t="shared" si="34"/>
        <v>11523.960000000001</v>
      </c>
      <c r="H164" s="177">
        <f t="shared" si="35"/>
        <v>0.59892953463913434</v>
      </c>
      <c r="I164" s="39"/>
      <c r="J164" s="39"/>
      <c r="K164" s="39">
        <f t="shared" si="36"/>
        <v>8354.2999999999975</v>
      </c>
      <c r="L164" s="39">
        <v>17.37</v>
      </c>
    </row>
    <row r="165" spans="1:12" x14ac:dyDescent="0.25">
      <c r="A165">
        <v>400</v>
      </c>
      <c r="B165" s="162">
        <v>43473</v>
      </c>
      <c r="C165" s="10">
        <v>500</v>
      </c>
      <c r="D165" s="39">
        <v>16.774000000000001</v>
      </c>
      <c r="E165" s="39">
        <v>31.36</v>
      </c>
      <c r="F165" s="39">
        <f t="shared" si="33"/>
        <v>7292.9999999999991</v>
      </c>
      <c r="G165" s="39">
        <f t="shared" si="34"/>
        <v>8387</v>
      </c>
      <c r="H165" s="177">
        <f t="shared" si="35"/>
        <v>0.86956003338500043</v>
      </c>
      <c r="I165" s="39"/>
      <c r="J165" s="39"/>
      <c r="K165" s="39">
        <f t="shared" si="36"/>
        <v>8745.2599999999984</v>
      </c>
      <c r="L165" s="39">
        <v>16.510000000000002</v>
      </c>
    </row>
    <row r="166" spans="1:12" x14ac:dyDescent="0.25">
      <c r="A166">
        <v>500</v>
      </c>
      <c r="B166" s="162">
        <v>43491</v>
      </c>
      <c r="C166" s="10">
        <v>500</v>
      </c>
      <c r="D166" s="39">
        <v>16.77</v>
      </c>
      <c r="E166" s="39">
        <v>31.89</v>
      </c>
      <c r="F166" s="39">
        <f t="shared" si="33"/>
        <v>7560.0000000000009</v>
      </c>
      <c r="G166" s="39">
        <f t="shared" si="34"/>
        <v>8385</v>
      </c>
      <c r="H166" s="177">
        <f t="shared" si="35"/>
        <v>0.90161001788908779</v>
      </c>
      <c r="I166" s="39"/>
      <c r="J166" s="39"/>
      <c r="K166" s="39">
        <f t="shared" si="36"/>
        <v>9012.2599999999984</v>
      </c>
      <c r="L166" s="39">
        <v>16.78</v>
      </c>
    </row>
    <row r="167" spans="1:12" x14ac:dyDescent="0.25">
      <c r="A167">
        <v>200</v>
      </c>
      <c r="B167" s="162">
        <v>43516</v>
      </c>
      <c r="C167" s="183">
        <v>200</v>
      </c>
      <c r="D167" s="184">
        <v>-8.5844000000000005</v>
      </c>
      <c r="E167" s="39">
        <v>33.68</v>
      </c>
      <c r="F167" s="39">
        <f t="shared" ref="F167:F174" si="37">C167*(E167-D167)</f>
        <v>8452.880000000001</v>
      </c>
      <c r="G167" s="39">
        <f t="shared" ref="G167:G174" si="38">D167*C167</f>
        <v>-1716.88</v>
      </c>
      <c r="H167" s="177">
        <f t="shared" ref="H167:H174" si="39">(E167-D167)/D167</f>
        <v>-4.9233959274963883</v>
      </c>
      <c r="I167" s="39"/>
      <c r="J167" s="39"/>
      <c r="K167" s="39">
        <f t="shared" ref="K167:K178" si="40">F167+$Q$10</f>
        <v>9905.14</v>
      </c>
      <c r="L167" s="39">
        <v>17.670000000000002</v>
      </c>
    </row>
    <row r="168" spans="1:12" x14ac:dyDescent="0.25">
      <c r="A168">
        <v>200</v>
      </c>
      <c r="B168" s="162">
        <v>43520</v>
      </c>
      <c r="C168" s="10">
        <v>300</v>
      </c>
      <c r="D168" s="39">
        <v>5.0037000000000003</v>
      </c>
      <c r="E168" s="39">
        <v>32.299999999999997</v>
      </c>
      <c r="F168" s="39">
        <f t="shared" si="37"/>
        <v>8188.8899999999985</v>
      </c>
      <c r="G168" s="39">
        <f t="shared" si="38"/>
        <v>1501.1100000000001</v>
      </c>
      <c r="H168" s="177">
        <f t="shared" si="39"/>
        <v>5.4552231348801872</v>
      </c>
      <c r="I168" s="39"/>
      <c r="J168" s="39"/>
      <c r="K168" s="39">
        <f t="shared" si="40"/>
        <v>9641.1499999999978</v>
      </c>
      <c r="L168" s="39">
        <v>17</v>
      </c>
    </row>
    <row r="169" spans="1:12" x14ac:dyDescent="0.25">
      <c r="B169" s="162">
        <v>43521</v>
      </c>
      <c r="C169" s="183">
        <v>200</v>
      </c>
      <c r="D169" s="184">
        <v>-9.0841999999999992</v>
      </c>
      <c r="E169" s="39">
        <v>32.770000000000003</v>
      </c>
      <c r="F169" s="39">
        <f t="shared" si="37"/>
        <v>8370.840000000002</v>
      </c>
      <c r="G169" s="39">
        <f t="shared" si="38"/>
        <v>-1816.84</v>
      </c>
      <c r="H169" s="177">
        <f t="shared" si="39"/>
        <v>-4.6073622333281969</v>
      </c>
      <c r="I169" s="39"/>
      <c r="J169" s="39"/>
      <c r="K169" s="39">
        <f t="shared" si="40"/>
        <v>9823.1</v>
      </c>
      <c r="L169" s="39">
        <v>17.25</v>
      </c>
    </row>
    <row r="170" spans="1:12" x14ac:dyDescent="0.25">
      <c r="A170">
        <v>100</v>
      </c>
      <c r="B170" s="162">
        <v>43525</v>
      </c>
      <c r="C170" s="10">
        <v>300</v>
      </c>
      <c r="D170" s="39">
        <v>4.3438999999999997</v>
      </c>
      <c r="E170" s="39">
        <v>31.27</v>
      </c>
      <c r="F170" s="39">
        <f t="shared" si="37"/>
        <v>8077.829999999999</v>
      </c>
      <c r="G170" s="39">
        <f t="shared" si="38"/>
        <v>1303.1699999999998</v>
      </c>
      <c r="H170" s="177">
        <f t="shared" si="39"/>
        <v>6.1986003361035014</v>
      </c>
      <c r="I170" s="39"/>
      <c r="J170" s="39"/>
      <c r="K170" s="39">
        <f t="shared" si="40"/>
        <v>9530.0899999999965</v>
      </c>
      <c r="L170" s="39">
        <v>16.46</v>
      </c>
    </row>
    <row r="171" spans="1:12" x14ac:dyDescent="0.25">
      <c r="A171">
        <v>100</v>
      </c>
      <c r="B171" s="162">
        <v>43531</v>
      </c>
      <c r="C171" s="7">
        <v>400</v>
      </c>
      <c r="D171" s="43">
        <v>10.277900000000001</v>
      </c>
      <c r="E171" s="39">
        <v>27.92</v>
      </c>
      <c r="F171" s="39">
        <f t="shared" si="37"/>
        <v>7056.84</v>
      </c>
      <c r="G171" s="39">
        <f t="shared" si="38"/>
        <v>4111.16</v>
      </c>
      <c r="H171" s="177">
        <f t="shared" si="39"/>
        <v>1.7165082361182731</v>
      </c>
      <c r="I171" s="39"/>
      <c r="J171" s="39"/>
      <c r="K171" s="39">
        <f t="shared" si="40"/>
        <v>8509.0999999999985</v>
      </c>
      <c r="L171" s="39">
        <v>14.69</v>
      </c>
    </row>
    <row r="172" spans="1:12" x14ac:dyDescent="0.25">
      <c r="A172">
        <v>100</v>
      </c>
      <c r="B172" s="162">
        <v>43535</v>
      </c>
      <c r="C172" s="10">
        <v>400</v>
      </c>
      <c r="D172" s="39">
        <v>10.28</v>
      </c>
      <c r="E172" s="39">
        <v>28.71</v>
      </c>
      <c r="F172" s="39">
        <f t="shared" si="37"/>
        <v>7372</v>
      </c>
      <c r="G172" s="39">
        <f t="shared" si="38"/>
        <v>4112</v>
      </c>
      <c r="H172" s="177">
        <f t="shared" si="39"/>
        <v>1.7928015564202335</v>
      </c>
      <c r="I172" s="39"/>
      <c r="J172" s="39"/>
      <c r="K172" s="39">
        <f t="shared" si="40"/>
        <v>8824.2599999999984</v>
      </c>
      <c r="L172" s="39">
        <v>15.11</v>
      </c>
    </row>
    <row r="173" spans="1:12" x14ac:dyDescent="0.25">
      <c r="A173">
        <v>100</v>
      </c>
      <c r="B173" s="162">
        <v>43545</v>
      </c>
      <c r="C173" s="7">
        <v>400</v>
      </c>
      <c r="D173" s="43">
        <v>10.2591</v>
      </c>
      <c r="E173" s="39">
        <v>28.3</v>
      </c>
      <c r="F173" s="39">
        <f t="shared" si="37"/>
        <v>7216.3600000000006</v>
      </c>
      <c r="G173" s="39">
        <f t="shared" si="38"/>
        <v>4103.6400000000003</v>
      </c>
      <c r="H173" s="177">
        <f t="shared" si="39"/>
        <v>1.7585265764053377</v>
      </c>
      <c r="I173" s="39" t="s">
        <v>184</v>
      </c>
      <c r="J173" s="39"/>
      <c r="K173" s="39">
        <f t="shared" si="40"/>
        <v>8668.619999999999</v>
      </c>
      <c r="L173" s="39">
        <v>14.89</v>
      </c>
    </row>
    <row r="174" spans="1:12" x14ac:dyDescent="0.25">
      <c r="A174">
        <v>100</v>
      </c>
      <c r="B174" s="162">
        <v>43546</v>
      </c>
      <c r="C174" s="10">
        <v>600</v>
      </c>
      <c r="D174" s="39">
        <v>15.904400000000001</v>
      </c>
      <c r="E174" s="39">
        <v>26.85</v>
      </c>
      <c r="F174" s="39">
        <f t="shared" si="37"/>
        <v>6567.3600000000006</v>
      </c>
      <c r="G174" s="39">
        <f t="shared" si="38"/>
        <v>9542.6400000000012</v>
      </c>
      <c r="H174" s="177">
        <f t="shared" si="39"/>
        <v>0.68821206710092808</v>
      </c>
      <c r="I174" s="39"/>
      <c r="J174" s="39"/>
      <c r="K174" s="39">
        <f t="shared" si="40"/>
        <v>8019.619999999999</v>
      </c>
      <c r="L174" s="39">
        <v>14.13</v>
      </c>
    </row>
    <row r="175" spans="1:12" x14ac:dyDescent="0.25">
      <c r="A175">
        <v>100</v>
      </c>
      <c r="B175" s="162">
        <v>43556</v>
      </c>
      <c r="C175" s="7">
        <v>400</v>
      </c>
      <c r="D175" s="43">
        <v>9.9367999999999999</v>
      </c>
      <c r="E175" s="39">
        <v>27.84</v>
      </c>
      <c r="F175" s="39">
        <f t="shared" ref="F175:F183" si="41">C175*(E175-D175)</f>
        <v>7161.2799999999988</v>
      </c>
      <c r="G175" s="39">
        <f t="shared" ref="G175:G183" si="42">D175*C175</f>
        <v>3974.72</v>
      </c>
      <c r="H175" s="177">
        <f t="shared" ref="H175:H183" si="43">(E175-D175)/D175</f>
        <v>1.8017067868931647</v>
      </c>
      <c r="I175" s="39"/>
      <c r="J175" s="39"/>
      <c r="K175" s="39">
        <f t="shared" si="40"/>
        <v>8613.5399999999972</v>
      </c>
      <c r="L175" s="39">
        <v>14.65</v>
      </c>
    </row>
    <row r="176" spans="1:12" x14ac:dyDescent="0.25">
      <c r="B176" s="162">
        <v>43604</v>
      </c>
      <c r="C176" s="10">
        <v>400</v>
      </c>
      <c r="D176" s="39">
        <v>9.94</v>
      </c>
      <c r="E176" s="39">
        <v>22.8</v>
      </c>
      <c r="F176" s="39">
        <f t="shared" si="41"/>
        <v>5144.0000000000009</v>
      </c>
      <c r="G176" s="39">
        <f t="shared" si="42"/>
        <v>3976</v>
      </c>
      <c r="H176" s="177">
        <f t="shared" si="43"/>
        <v>1.2937625754527164</v>
      </c>
      <c r="I176" s="39"/>
      <c r="J176" s="39"/>
      <c r="K176" s="39">
        <f t="shared" si="40"/>
        <v>6596.2599999999993</v>
      </c>
      <c r="L176" s="39"/>
    </row>
    <row r="177" spans="1:12" x14ac:dyDescent="0.25">
      <c r="A177">
        <v>400</v>
      </c>
      <c r="B177" s="162">
        <v>43606</v>
      </c>
      <c r="C177" s="10">
        <v>494</v>
      </c>
      <c r="D177" s="39">
        <v>12.333</v>
      </c>
      <c r="E177" s="39">
        <v>22.85</v>
      </c>
      <c r="F177" s="39">
        <f t="shared" si="41"/>
        <v>5195.398000000001</v>
      </c>
      <c r="G177" s="39">
        <f t="shared" si="42"/>
        <v>6092.5020000000004</v>
      </c>
      <c r="H177" s="177">
        <f t="shared" si="43"/>
        <v>0.85275277710208397</v>
      </c>
      <c r="I177" s="39"/>
      <c r="J177" s="39"/>
      <c r="K177" s="39">
        <f t="shared" si="40"/>
        <v>6647.6579999999994</v>
      </c>
      <c r="L177" s="39"/>
    </row>
    <row r="178" spans="1:12" x14ac:dyDescent="0.25">
      <c r="B178" s="162">
        <v>43607</v>
      </c>
      <c r="C178" s="10">
        <v>798</v>
      </c>
      <c r="D178" s="39">
        <v>16.1554</v>
      </c>
      <c r="E178" s="39">
        <v>22.34</v>
      </c>
      <c r="F178" s="39">
        <f t="shared" si="41"/>
        <v>4935.3107999999993</v>
      </c>
      <c r="G178" s="39">
        <f t="shared" si="42"/>
        <v>12892.0092</v>
      </c>
      <c r="H178" s="177">
        <f t="shared" si="43"/>
        <v>0.38281936689899349</v>
      </c>
      <c r="I178" s="39"/>
      <c r="J178" s="39"/>
      <c r="K178" s="39">
        <f t="shared" si="40"/>
        <v>6387.5707999999977</v>
      </c>
      <c r="L178" s="39">
        <v>12.03</v>
      </c>
    </row>
    <row r="179" spans="1:12" x14ac:dyDescent="0.25">
      <c r="A179">
        <v>400</v>
      </c>
      <c r="B179" s="162">
        <v>43608</v>
      </c>
      <c r="C179" s="10">
        <v>900</v>
      </c>
      <c r="D179" s="39">
        <v>16.767900000000001</v>
      </c>
      <c r="E179" s="39">
        <v>21.62</v>
      </c>
      <c r="F179" s="39">
        <f t="shared" si="41"/>
        <v>4366.8900000000003</v>
      </c>
      <c r="G179" s="39">
        <f t="shared" si="42"/>
        <v>15091.11</v>
      </c>
      <c r="H179" s="177">
        <f t="shared" si="43"/>
        <v>0.28936837648125285</v>
      </c>
      <c r="I179" s="39"/>
      <c r="J179" s="39"/>
      <c r="K179" s="39">
        <f t="shared" ref="K179" si="44">F179+$Q$10</f>
        <v>5819.1499999999987</v>
      </c>
      <c r="L179" s="39"/>
    </row>
    <row r="180" spans="1:12" x14ac:dyDescent="0.25">
      <c r="A180">
        <v>400</v>
      </c>
      <c r="B180" s="162">
        <v>43614</v>
      </c>
      <c r="C180" s="10">
        <v>900</v>
      </c>
      <c r="D180" s="39">
        <v>16.77</v>
      </c>
      <c r="E180" s="39">
        <v>21.4</v>
      </c>
      <c r="F180" s="39">
        <f t="shared" si="41"/>
        <v>4166.9999999999991</v>
      </c>
      <c r="G180" s="39">
        <f t="shared" si="42"/>
        <v>15093</v>
      </c>
      <c r="H180" s="177">
        <f t="shared" si="43"/>
        <v>0.27608825283243882</v>
      </c>
      <c r="I180" s="39"/>
      <c r="J180" s="39"/>
      <c r="K180" s="39">
        <f t="shared" ref="K180:K183" si="45">F180+$Q$10</f>
        <v>5619.2599999999975</v>
      </c>
      <c r="L180" s="39"/>
    </row>
    <row r="181" spans="1:12" x14ac:dyDescent="0.25">
      <c r="A181">
        <v>300</v>
      </c>
      <c r="B181" s="162">
        <v>43619</v>
      </c>
      <c r="C181" s="354">
        <v>800</v>
      </c>
      <c r="D181" s="355">
        <v>16.079000000000001</v>
      </c>
      <c r="E181" s="39">
        <v>22.03</v>
      </c>
      <c r="F181" s="39">
        <f t="shared" si="41"/>
        <v>4760.8</v>
      </c>
      <c r="G181" s="39">
        <f t="shared" si="42"/>
        <v>12863.2</v>
      </c>
      <c r="H181" s="177">
        <f t="shared" si="43"/>
        <v>0.37011008147272845</v>
      </c>
      <c r="I181" s="39"/>
      <c r="J181" s="39"/>
      <c r="K181" s="39">
        <f t="shared" si="45"/>
        <v>6213.0599999999986</v>
      </c>
      <c r="L181" s="39"/>
    </row>
    <row r="182" spans="1:12" x14ac:dyDescent="0.25">
      <c r="A182">
        <v>200</v>
      </c>
      <c r="B182" s="162">
        <v>43629</v>
      </c>
      <c r="C182" s="10">
        <v>700</v>
      </c>
      <c r="D182" s="39">
        <v>15.113</v>
      </c>
      <c r="E182" s="39">
        <v>22.84</v>
      </c>
      <c r="F182" s="39">
        <f t="shared" si="41"/>
        <v>5408.9000000000005</v>
      </c>
      <c r="G182" s="39">
        <f t="shared" si="42"/>
        <v>10579.1</v>
      </c>
      <c r="H182" s="177">
        <f t="shared" si="43"/>
        <v>0.51128167802554092</v>
      </c>
      <c r="I182" s="39"/>
      <c r="J182" s="39"/>
      <c r="K182" s="39">
        <f t="shared" si="45"/>
        <v>6861.1599999999989</v>
      </c>
      <c r="L182" s="39"/>
    </row>
    <row r="183" spans="1:12" x14ac:dyDescent="0.25">
      <c r="A183">
        <v>200</v>
      </c>
      <c r="B183" s="162">
        <v>43631</v>
      </c>
      <c r="C183" s="354">
        <v>800</v>
      </c>
      <c r="D183" s="355">
        <v>16.03</v>
      </c>
      <c r="E183" s="39">
        <v>22.36</v>
      </c>
      <c r="F183" s="39">
        <f t="shared" si="41"/>
        <v>5063.9999999999982</v>
      </c>
      <c r="G183" s="39">
        <f t="shared" si="42"/>
        <v>12824</v>
      </c>
      <c r="H183" s="177">
        <f t="shared" si="43"/>
        <v>0.39488459139114146</v>
      </c>
      <c r="I183" s="39"/>
      <c r="J183" s="39"/>
      <c r="K183" s="39">
        <f t="shared" si="45"/>
        <v>6516.2599999999966</v>
      </c>
      <c r="L183" s="39"/>
    </row>
    <row r="184" spans="1:12" x14ac:dyDescent="0.25">
      <c r="A184">
        <v>0</v>
      </c>
      <c r="B184" s="162">
        <v>43633</v>
      </c>
      <c r="C184" s="10">
        <v>600</v>
      </c>
      <c r="D184" s="39">
        <v>13.605499999999999</v>
      </c>
      <c r="E184" s="39">
        <v>23.28</v>
      </c>
      <c r="F184" s="39">
        <f t="shared" ref="F184:F187" si="46">C184*(E184-D184)</f>
        <v>5804.7000000000007</v>
      </c>
      <c r="G184" s="39">
        <f t="shared" ref="G184:G187" si="47">D184*C184</f>
        <v>8163.2999999999993</v>
      </c>
      <c r="H184" s="177">
        <f t="shared" ref="H184:H187" si="48">(E184-D184)/D184</f>
        <v>0.71107272794090648</v>
      </c>
      <c r="I184" s="39"/>
      <c r="J184" s="39"/>
      <c r="K184" s="39">
        <f t="shared" ref="K184:K191" si="49">F184+$Q$10</f>
        <v>7256.9599999999991</v>
      </c>
      <c r="L184" s="39"/>
    </row>
    <row r="185" spans="1:12" x14ac:dyDescent="0.25">
      <c r="A185">
        <v>0</v>
      </c>
      <c r="B185" s="162">
        <v>43636</v>
      </c>
      <c r="C185" s="10">
        <v>600</v>
      </c>
      <c r="D185" s="39">
        <v>13.54</v>
      </c>
      <c r="E185" s="39">
        <v>23.63</v>
      </c>
      <c r="F185" s="39">
        <f t="shared" si="46"/>
        <v>6054</v>
      </c>
      <c r="G185" s="39">
        <f t="shared" si="47"/>
        <v>8123.9999999999991</v>
      </c>
      <c r="H185" s="177">
        <f t="shared" si="48"/>
        <v>0.74519940915805027</v>
      </c>
      <c r="I185" s="39"/>
      <c r="J185" s="39"/>
      <c r="K185" s="39">
        <f t="shared" si="49"/>
        <v>7506.2599999999984</v>
      </c>
      <c r="L185" s="39"/>
    </row>
    <row r="186" spans="1:12" x14ac:dyDescent="0.25">
      <c r="A186">
        <v>300</v>
      </c>
      <c r="B186" s="162">
        <v>43644</v>
      </c>
      <c r="C186" s="7">
        <v>400</v>
      </c>
      <c r="D186" s="43">
        <v>7.7934000000000001</v>
      </c>
      <c r="E186" s="39">
        <v>25.03</v>
      </c>
      <c r="F186" s="39">
        <f t="shared" si="46"/>
        <v>6894.6400000000012</v>
      </c>
      <c r="G186" s="39">
        <f t="shared" si="47"/>
        <v>3117.36</v>
      </c>
      <c r="H186" s="177">
        <f t="shared" si="48"/>
        <v>2.2116919444658305</v>
      </c>
      <c r="I186" s="39"/>
      <c r="J186" s="39"/>
      <c r="K186" s="39">
        <f t="shared" si="49"/>
        <v>8346.9</v>
      </c>
      <c r="L186" s="39"/>
    </row>
    <row r="187" spans="1:12" x14ac:dyDescent="0.25">
      <c r="A187">
        <v>300</v>
      </c>
      <c r="B187" s="162">
        <v>43654</v>
      </c>
      <c r="C187" s="10">
        <v>600</v>
      </c>
      <c r="D187" s="39">
        <v>13.228899999999999</v>
      </c>
      <c r="E187" s="39">
        <v>24.05</v>
      </c>
      <c r="F187" s="39">
        <f t="shared" si="46"/>
        <v>6492.6600000000008</v>
      </c>
      <c r="G187" s="39">
        <f t="shared" si="47"/>
        <v>7937.3399999999992</v>
      </c>
      <c r="H187" s="177">
        <f t="shared" si="48"/>
        <v>0.81798940199109538</v>
      </c>
      <c r="I187" s="39"/>
      <c r="J187" s="39"/>
      <c r="K187" s="39">
        <f t="shared" si="49"/>
        <v>7944.9199999999992</v>
      </c>
      <c r="L187" s="39"/>
    </row>
    <row r="188" spans="1:12" x14ac:dyDescent="0.25">
      <c r="A188">
        <v>300</v>
      </c>
      <c r="B188" s="162">
        <v>43657</v>
      </c>
      <c r="C188" s="354">
        <v>800</v>
      </c>
      <c r="D188" s="355">
        <v>15.6</v>
      </c>
      <c r="E188" s="39">
        <v>22.49</v>
      </c>
      <c r="F188" s="39">
        <f t="shared" ref="F188:F191" si="50">C188*(E188-D188)</f>
        <v>5511.9999999999991</v>
      </c>
      <c r="G188" s="39">
        <f t="shared" ref="G188:G191" si="51">D188*C188</f>
        <v>12480</v>
      </c>
      <c r="H188" s="177">
        <f t="shared" ref="H188:H191" si="52">(E188-D188)/D188</f>
        <v>0.4416666666666666</v>
      </c>
      <c r="I188" s="39"/>
      <c r="J188" s="39"/>
      <c r="K188" s="39">
        <f t="shared" si="49"/>
        <v>6964.2599999999975</v>
      </c>
      <c r="L188" s="39"/>
    </row>
    <row r="189" spans="1:12" x14ac:dyDescent="0.25">
      <c r="A189">
        <v>400</v>
      </c>
      <c r="B189" s="162">
        <v>43660</v>
      </c>
      <c r="C189" s="10">
        <v>800</v>
      </c>
      <c r="D189" s="39">
        <v>15.6</v>
      </c>
      <c r="E189" s="39">
        <v>23</v>
      </c>
      <c r="F189" s="39">
        <f t="shared" si="50"/>
        <v>5920</v>
      </c>
      <c r="G189" s="39">
        <f t="shared" si="51"/>
        <v>12480</v>
      </c>
      <c r="H189" s="177">
        <f t="shared" si="52"/>
        <v>0.47435897435897439</v>
      </c>
      <c r="I189" s="39"/>
      <c r="J189" s="39"/>
      <c r="K189" s="39">
        <f t="shared" si="49"/>
        <v>7372.2599999999984</v>
      </c>
      <c r="L189" s="39"/>
    </row>
    <row r="190" spans="1:12" x14ac:dyDescent="0.25">
      <c r="A190">
        <v>200</v>
      </c>
      <c r="B190" s="162">
        <v>43662</v>
      </c>
      <c r="C190" s="10">
        <v>600</v>
      </c>
      <c r="D190" s="39">
        <v>12.9</v>
      </c>
      <c r="E190" s="39">
        <v>23.71</v>
      </c>
      <c r="F190" s="39">
        <f t="shared" si="50"/>
        <v>6486</v>
      </c>
      <c r="G190" s="39">
        <f t="shared" si="51"/>
        <v>7740</v>
      </c>
      <c r="H190" s="177">
        <f t="shared" si="52"/>
        <v>0.83798449612403103</v>
      </c>
      <c r="I190" s="39"/>
      <c r="J190" s="39"/>
      <c r="K190" s="39">
        <f t="shared" si="49"/>
        <v>7938.2599999999984</v>
      </c>
      <c r="L190" s="39"/>
    </row>
    <row r="191" spans="1:12" x14ac:dyDescent="0.25">
      <c r="A191">
        <v>0</v>
      </c>
      <c r="B191" s="162">
        <v>43669</v>
      </c>
      <c r="C191" s="7">
        <v>400</v>
      </c>
      <c r="D191" s="43">
        <v>6.9640000000000004</v>
      </c>
      <c r="E191" s="39">
        <v>24.79</v>
      </c>
      <c r="F191" s="39">
        <f t="shared" si="50"/>
        <v>7130.4000000000005</v>
      </c>
      <c r="G191" s="39">
        <f t="shared" si="51"/>
        <v>2785.6000000000004</v>
      </c>
      <c r="H191" s="177">
        <f t="shared" si="52"/>
        <v>2.5597357840321653</v>
      </c>
      <c r="I191" s="39"/>
      <c r="J191" s="39"/>
      <c r="K191" s="39">
        <f t="shared" si="49"/>
        <v>8582.66</v>
      </c>
      <c r="L191" s="39">
        <v>13.86</v>
      </c>
    </row>
    <row r="192" spans="1:12" x14ac:dyDescent="0.25">
      <c r="A192">
        <v>0</v>
      </c>
      <c r="B192" s="162">
        <v>43682</v>
      </c>
      <c r="C192" s="10">
        <v>500</v>
      </c>
      <c r="D192" s="39">
        <v>10.2471</v>
      </c>
      <c r="E192" s="39">
        <v>23.6</v>
      </c>
      <c r="F192" s="39">
        <f t="shared" ref="F192:F195" si="53">C192*(E192-D192)</f>
        <v>6676.4500000000007</v>
      </c>
      <c r="G192" s="39">
        <f t="shared" ref="G192:G195" si="54">D192*C192</f>
        <v>5123.55</v>
      </c>
      <c r="H192" s="177">
        <f t="shared" ref="H192:H195" si="55">(E192-D192)/D192</f>
        <v>1.3030906305198546</v>
      </c>
      <c r="I192" s="39"/>
      <c r="J192" s="39"/>
      <c r="K192" s="39">
        <f t="shared" ref="K192:K195" si="56">F192+$Q$10</f>
        <v>8128.7099999999991</v>
      </c>
      <c r="L192" s="39"/>
    </row>
    <row r="193" spans="1:12" x14ac:dyDescent="0.25">
      <c r="A193">
        <v>0</v>
      </c>
      <c r="B193" s="162">
        <v>43683</v>
      </c>
      <c r="C193" s="10">
        <v>600</v>
      </c>
      <c r="D193" s="39">
        <v>12.07</v>
      </c>
      <c r="E193" s="39">
        <v>22.02</v>
      </c>
      <c r="F193" s="39">
        <f t="shared" si="53"/>
        <v>5970</v>
      </c>
      <c r="G193" s="39">
        <f t="shared" si="54"/>
        <v>7242</v>
      </c>
      <c r="H193" s="177">
        <f t="shared" si="55"/>
        <v>0.82435791217895604</v>
      </c>
      <c r="I193" s="39"/>
      <c r="J193" s="39"/>
      <c r="K193" s="39">
        <f t="shared" si="56"/>
        <v>7422.2599999999984</v>
      </c>
      <c r="L193" s="39"/>
    </row>
    <row r="194" spans="1:12" x14ac:dyDescent="0.25">
      <c r="A194">
        <v>400</v>
      </c>
      <c r="B194" s="162">
        <v>43689</v>
      </c>
      <c r="C194" s="10">
        <v>700</v>
      </c>
      <c r="D194" s="39">
        <v>13.33</v>
      </c>
      <c r="E194" s="39">
        <v>20.76</v>
      </c>
      <c r="F194" s="39">
        <f t="shared" si="53"/>
        <v>5201.0000000000009</v>
      </c>
      <c r="G194" s="39">
        <f t="shared" si="54"/>
        <v>9331</v>
      </c>
      <c r="H194" s="177">
        <f t="shared" si="55"/>
        <v>0.55738934733683432</v>
      </c>
      <c r="I194" s="39"/>
      <c r="J194" s="39"/>
      <c r="K194" s="39">
        <f t="shared" si="56"/>
        <v>6653.2599999999993</v>
      </c>
      <c r="L194" s="39"/>
    </row>
    <row r="195" spans="1:12" x14ac:dyDescent="0.25">
      <c r="A195">
        <v>400</v>
      </c>
      <c r="B195" s="162">
        <v>43702</v>
      </c>
      <c r="C195" s="354">
        <v>800</v>
      </c>
      <c r="D195" s="355">
        <v>14.012</v>
      </c>
      <c r="E195" s="39">
        <v>18.010000000000002</v>
      </c>
      <c r="F195" s="39">
        <f t="shared" si="53"/>
        <v>3198.400000000001</v>
      </c>
      <c r="G195" s="39">
        <f t="shared" si="54"/>
        <v>11209.6</v>
      </c>
      <c r="H195" s="177">
        <f t="shared" si="55"/>
        <v>0.28532686268912366</v>
      </c>
      <c r="I195" s="39"/>
      <c r="J195" s="39"/>
      <c r="K195" s="39">
        <f t="shared" si="56"/>
        <v>4650.66</v>
      </c>
      <c r="L195" s="39"/>
    </row>
    <row r="196" spans="1:12" x14ac:dyDescent="0.25">
      <c r="A196">
        <v>400</v>
      </c>
      <c r="B196" s="162">
        <v>43702</v>
      </c>
      <c r="C196" s="10">
        <v>1000</v>
      </c>
      <c r="D196" s="39">
        <v>14.83</v>
      </c>
      <c r="E196" s="39">
        <v>18.010000000000002</v>
      </c>
      <c r="F196" s="39">
        <f t="shared" ref="F196" si="57">C196*(E196-D196)</f>
        <v>3180.0000000000014</v>
      </c>
      <c r="G196" s="39">
        <f t="shared" ref="G196" si="58">D196*C196</f>
        <v>14830</v>
      </c>
      <c r="H196" s="177">
        <f t="shared" ref="H196" si="59">(E196-D196)/D196</f>
        <v>0.21443020903573848</v>
      </c>
      <c r="I196" s="39"/>
      <c r="J196" s="39"/>
      <c r="K196" s="39">
        <f t="shared" ref="K196" si="60">F196+$Q$10</f>
        <v>4632.26</v>
      </c>
      <c r="L196" s="39"/>
    </row>
    <row r="197" spans="1:12" x14ac:dyDescent="0.25">
      <c r="A197">
        <v>200</v>
      </c>
      <c r="B197" s="162">
        <v>43706</v>
      </c>
      <c r="C197" s="354">
        <v>800</v>
      </c>
      <c r="D197" s="355">
        <v>13.862</v>
      </c>
      <c r="E197" s="39">
        <v>18.38</v>
      </c>
      <c r="F197" s="39">
        <f t="shared" ref="F197:F199" si="61">C197*(E197-D197)</f>
        <v>3614.3999999999992</v>
      </c>
      <c r="G197" s="39">
        <f t="shared" ref="G197:G199" si="62">D197*C197</f>
        <v>11089.6</v>
      </c>
      <c r="H197" s="177">
        <f t="shared" ref="H197:H199" si="63">(E197-D197)/D197</f>
        <v>0.32592699466166491</v>
      </c>
      <c r="I197" s="39"/>
      <c r="J197" s="39"/>
      <c r="K197" s="39">
        <f t="shared" ref="K197:K199" si="64">F197+$Q$10</f>
        <v>5066.659999999998</v>
      </c>
      <c r="L197" s="39"/>
    </row>
    <row r="198" spans="1:12" x14ac:dyDescent="0.25">
      <c r="A198">
        <v>200</v>
      </c>
      <c r="B198" s="162">
        <v>43711</v>
      </c>
      <c r="C198" s="10">
        <v>900</v>
      </c>
      <c r="D198" s="39">
        <v>14.305199999999999</v>
      </c>
      <c r="E198" s="39">
        <v>17.850000000000001</v>
      </c>
      <c r="F198" s="39">
        <f t="shared" si="61"/>
        <v>3190.320000000002</v>
      </c>
      <c r="G198" s="39">
        <f t="shared" si="62"/>
        <v>12874.679999999998</v>
      </c>
      <c r="H198" s="177">
        <f t="shared" si="63"/>
        <v>0.24779800352319453</v>
      </c>
      <c r="I198" s="39"/>
      <c r="J198" s="39"/>
      <c r="K198" s="39">
        <f t="shared" si="64"/>
        <v>4642.58</v>
      </c>
      <c r="L198" s="39"/>
    </row>
    <row r="199" spans="1:12" x14ac:dyDescent="0.25">
      <c r="A199">
        <v>100</v>
      </c>
      <c r="B199" s="162">
        <v>43713</v>
      </c>
      <c r="C199" s="10">
        <v>700</v>
      </c>
      <c r="D199" s="39">
        <v>12.9125</v>
      </c>
      <c r="E199" s="39">
        <v>19.38</v>
      </c>
      <c r="F199" s="39">
        <f t="shared" si="61"/>
        <v>4527.25</v>
      </c>
      <c r="G199" s="39">
        <f t="shared" si="62"/>
        <v>9038.75</v>
      </c>
      <c r="H199" s="177">
        <f t="shared" si="63"/>
        <v>0.50087124878993217</v>
      </c>
      <c r="I199" s="39"/>
      <c r="J199" s="39"/>
      <c r="K199" s="39">
        <f t="shared" si="64"/>
        <v>5979.5099999999984</v>
      </c>
      <c r="L199" s="39"/>
    </row>
    <row r="200" spans="1:12" x14ac:dyDescent="0.25">
      <c r="B200" s="162"/>
      <c r="C200" s="10"/>
      <c r="D200" s="39"/>
      <c r="E200" s="39"/>
      <c r="F200" s="39"/>
      <c r="G200" s="39"/>
      <c r="H200" s="177"/>
      <c r="I200" s="39"/>
      <c r="J200" s="39"/>
      <c r="K200" s="39"/>
      <c r="L200" s="39"/>
    </row>
    <row r="201" spans="1:12" x14ac:dyDescent="0.25">
      <c r="B201" s="162"/>
      <c r="C201" s="10"/>
      <c r="D201" s="39"/>
      <c r="E201" s="39"/>
      <c r="F201" s="39"/>
      <c r="G201" s="39"/>
      <c r="H201" s="177"/>
      <c r="I201" s="39"/>
      <c r="J201" s="39"/>
      <c r="K201" s="39"/>
      <c r="L201" s="39"/>
    </row>
    <row r="202" spans="1:12" x14ac:dyDescent="0.25">
      <c r="B202" s="162"/>
      <c r="C202" s="10"/>
      <c r="D202" s="39"/>
      <c r="E202" s="39"/>
      <c r="F202" s="39"/>
      <c r="G202" s="39"/>
      <c r="H202" s="177"/>
      <c r="I202" s="39"/>
      <c r="J202" s="39"/>
      <c r="K202" s="39"/>
      <c r="L202" s="39"/>
    </row>
    <row r="203" spans="1:12" x14ac:dyDescent="0.25">
      <c r="B203" s="162"/>
      <c r="C203" s="10"/>
      <c r="D203" s="39"/>
      <c r="E203" s="39"/>
      <c r="F203" s="39"/>
      <c r="G203" s="39"/>
      <c r="H203" s="177"/>
      <c r="I203" s="39"/>
      <c r="J203" s="39"/>
      <c r="K203" s="39"/>
      <c r="L203" s="39"/>
    </row>
    <row r="205" spans="1:12" x14ac:dyDescent="0.25">
      <c r="B205" s="409" t="s">
        <v>113</v>
      </c>
      <c r="C205" s="409" t="s">
        <v>145</v>
      </c>
      <c r="D205" s="410" t="s">
        <v>144</v>
      </c>
      <c r="E205" s="411" t="s">
        <v>146</v>
      </c>
      <c r="F205" s="411" t="s">
        <v>65</v>
      </c>
      <c r="G205" s="413" t="s">
        <v>150</v>
      </c>
      <c r="H205" s="413" t="s">
        <v>88</v>
      </c>
      <c r="I205" s="413" t="s">
        <v>153</v>
      </c>
    </row>
    <row r="206" spans="1:12" x14ac:dyDescent="0.25">
      <c r="B206" s="292">
        <v>42548</v>
      </c>
      <c r="C206" s="293">
        <v>100</v>
      </c>
      <c r="D206" s="294">
        <v>25</v>
      </c>
      <c r="E206" s="294">
        <v>24.69</v>
      </c>
      <c r="F206" s="294">
        <f t="shared" ref="F206:F211" si="65">C206*(E206-D206)</f>
        <v>-30.999999999999872</v>
      </c>
      <c r="G206" s="294">
        <f t="shared" ref="G206:G211" si="66">D206*C206</f>
        <v>2500</v>
      </c>
      <c r="H206" s="295">
        <f t="shared" ref="H206:H211" si="67">(E206-D206)/D206</f>
        <v>-1.2399999999999949E-2</v>
      </c>
      <c r="I206" s="294"/>
    </row>
    <row r="207" spans="1:12" x14ac:dyDescent="0.25">
      <c r="B207" s="292">
        <v>42549</v>
      </c>
      <c r="C207" s="293">
        <v>100</v>
      </c>
      <c r="D207" s="294">
        <v>25</v>
      </c>
      <c r="E207" s="294">
        <v>25.26</v>
      </c>
      <c r="F207" s="294">
        <f t="shared" si="65"/>
        <v>26.000000000000156</v>
      </c>
      <c r="G207" s="294">
        <f t="shared" si="66"/>
        <v>2500</v>
      </c>
      <c r="H207" s="295">
        <f t="shared" si="67"/>
        <v>1.0400000000000062E-2</v>
      </c>
      <c r="I207" s="294"/>
    </row>
    <row r="208" spans="1:12" x14ac:dyDescent="0.25">
      <c r="B208" s="292">
        <v>42552</v>
      </c>
      <c r="C208" s="293">
        <v>100</v>
      </c>
      <c r="D208" s="294">
        <v>25</v>
      </c>
      <c r="E208" s="294">
        <v>26.57</v>
      </c>
      <c r="F208" s="294">
        <f t="shared" si="65"/>
        <v>157.00000000000003</v>
      </c>
      <c r="G208" s="294">
        <f t="shared" si="66"/>
        <v>2500</v>
      </c>
      <c r="H208" s="295">
        <f t="shared" si="67"/>
        <v>6.2800000000000009E-2</v>
      </c>
      <c r="I208" s="294"/>
    </row>
    <row r="209" spans="2:9" x14ac:dyDescent="0.25">
      <c r="B209" s="292">
        <v>42556</v>
      </c>
      <c r="C209" s="293">
        <v>100</v>
      </c>
      <c r="D209" s="294">
        <v>25</v>
      </c>
      <c r="E209" s="294">
        <v>25.47</v>
      </c>
      <c r="F209" s="294">
        <f t="shared" si="65"/>
        <v>46.999999999999886</v>
      </c>
      <c r="G209" s="294">
        <f t="shared" si="66"/>
        <v>2500</v>
      </c>
      <c r="H209" s="295">
        <f t="shared" si="67"/>
        <v>1.8799999999999956E-2</v>
      </c>
      <c r="I209" s="294"/>
    </row>
    <row r="210" spans="2:9" x14ac:dyDescent="0.25">
      <c r="B210" s="292">
        <v>42562</v>
      </c>
      <c r="C210" s="293">
        <v>100</v>
      </c>
      <c r="D210" s="294">
        <v>25</v>
      </c>
      <c r="E210" s="294">
        <v>25.69</v>
      </c>
      <c r="F210" s="294">
        <f t="shared" si="65"/>
        <v>69.000000000000128</v>
      </c>
      <c r="G210" s="294">
        <f t="shared" si="66"/>
        <v>2500</v>
      </c>
      <c r="H210" s="295">
        <f t="shared" si="67"/>
        <v>2.7600000000000052E-2</v>
      </c>
      <c r="I210" s="294"/>
    </row>
    <row r="211" spans="2:9" x14ac:dyDescent="0.25">
      <c r="B211" s="292">
        <v>42563</v>
      </c>
      <c r="C211" s="293">
        <v>100</v>
      </c>
      <c r="D211" s="294">
        <v>25</v>
      </c>
      <c r="E211" s="294">
        <v>26.48</v>
      </c>
      <c r="F211" s="294">
        <f t="shared" si="65"/>
        <v>148.00000000000006</v>
      </c>
      <c r="G211" s="294">
        <f t="shared" si="66"/>
        <v>2500</v>
      </c>
      <c r="H211" s="295">
        <f t="shared" si="67"/>
        <v>5.9200000000000016E-2</v>
      </c>
      <c r="I211" s="294"/>
    </row>
    <row r="212" spans="2:9" x14ac:dyDescent="0.25">
      <c r="B212" s="292">
        <v>42569</v>
      </c>
      <c r="C212" s="293">
        <v>100</v>
      </c>
      <c r="D212" s="294">
        <v>25</v>
      </c>
      <c r="E212" s="294">
        <v>29.28</v>
      </c>
      <c r="F212" s="294">
        <f t="shared" ref="F212:F218" si="68">C212*(E212-D212)</f>
        <v>428.00000000000011</v>
      </c>
      <c r="G212" s="294">
        <f t="shared" ref="G212:G218" si="69">D212*C212</f>
        <v>2500</v>
      </c>
      <c r="H212" s="295">
        <f t="shared" ref="H212:H218" si="70">(E212-D212)/D212</f>
        <v>0.17120000000000005</v>
      </c>
      <c r="I212" s="294"/>
    </row>
    <row r="213" spans="2:9" x14ac:dyDescent="0.25">
      <c r="B213" s="292">
        <v>42570</v>
      </c>
      <c r="C213" s="293">
        <v>100</v>
      </c>
      <c r="D213" s="294">
        <v>25</v>
      </c>
      <c r="E213" s="294">
        <v>28.68</v>
      </c>
      <c r="F213" s="294">
        <f t="shared" si="68"/>
        <v>368</v>
      </c>
      <c r="G213" s="294">
        <f t="shared" si="69"/>
        <v>2500</v>
      </c>
      <c r="H213" s="295">
        <f t="shared" si="70"/>
        <v>0.1472</v>
      </c>
      <c r="I213" s="294"/>
    </row>
    <row r="214" spans="2:9" x14ac:dyDescent="0.25">
      <c r="B214" s="292">
        <v>42571</v>
      </c>
      <c r="C214" s="293">
        <v>100</v>
      </c>
      <c r="D214" s="294">
        <v>25</v>
      </c>
      <c r="E214" s="294">
        <v>29.01</v>
      </c>
      <c r="F214" s="294">
        <f t="shared" si="68"/>
        <v>401.00000000000017</v>
      </c>
      <c r="G214" s="294">
        <f t="shared" si="69"/>
        <v>2500</v>
      </c>
      <c r="H214" s="295">
        <f t="shared" si="70"/>
        <v>0.16040000000000007</v>
      </c>
      <c r="I214" s="294"/>
    </row>
    <row r="215" spans="2:9" x14ac:dyDescent="0.25">
      <c r="B215" s="292">
        <v>42572</v>
      </c>
      <c r="C215" s="293">
        <v>100</v>
      </c>
      <c r="D215" s="294">
        <v>25</v>
      </c>
      <c r="E215" s="294">
        <v>28.89</v>
      </c>
      <c r="F215" s="294">
        <f t="shared" si="68"/>
        <v>389.00000000000006</v>
      </c>
      <c r="G215" s="294">
        <f t="shared" si="69"/>
        <v>2500</v>
      </c>
      <c r="H215" s="295">
        <f t="shared" si="70"/>
        <v>0.15560000000000002</v>
      </c>
      <c r="I215" s="294"/>
    </row>
    <row r="216" spans="2:9" x14ac:dyDescent="0.25">
      <c r="B216" s="292">
        <v>42576</v>
      </c>
      <c r="C216" s="293">
        <v>100</v>
      </c>
      <c r="D216" s="294">
        <v>25</v>
      </c>
      <c r="E216" s="294">
        <v>28.63</v>
      </c>
      <c r="F216" s="294">
        <f t="shared" si="68"/>
        <v>362.99999999999989</v>
      </c>
      <c r="G216" s="294">
        <f t="shared" si="69"/>
        <v>2500</v>
      </c>
      <c r="H216" s="295">
        <f t="shared" si="70"/>
        <v>0.14519999999999997</v>
      </c>
      <c r="I216" s="294"/>
    </row>
    <row r="217" spans="2:9" x14ac:dyDescent="0.25">
      <c r="B217" s="292">
        <v>42577</v>
      </c>
      <c r="C217" s="293">
        <v>100</v>
      </c>
      <c r="D217" s="294">
        <v>25</v>
      </c>
      <c r="E217" s="294">
        <v>29.34</v>
      </c>
      <c r="F217" s="294">
        <f t="shared" si="68"/>
        <v>434</v>
      </c>
      <c r="G217" s="294">
        <f t="shared" si="69"/>
        <v>2500</v>
      </c>
      <c r="H217" s="295">
        <f t="shared" si="70"/>
        <v>0.1736</v>
      </c>
      <c r="I217" s="294"/>
    </row>
    <row r="218" spans="2:9" x14ac:dyDescent="0.25">
      <c r="B218" s="292">
        <v>42580</v>
      </c>
      <c r="C218" s="293">
        <v>100</v>
      </c>
      <c r="D218" s="294">
        <v>25</v>
      </c>
      <c r="E218" s="294">
        <v>27</v>
      </c>
      <c r="F218" s="294">
        <f t="shared" si="68"/>
        <v>200</v>
      </c>
      <c r="G218" s="294">
        <f t="shared" si="69"/>
        <v>2500</v>
      </c>
      <c r="H218" s="295">
        <f t="shared" si="70"/>
        <v>0.08</v>
      </c>
      <c r="I218" s="294"/>
    </row>
    <row r="219" spans="2:9" x14ac:dyDescent="0.25">
      <c r="B219" s="292">
        <v>42584</v>
      </c>
      <c r="C219" s="293">
        <v>0</v>
      </c>
      <c r="D219" s="294"/>
      <c r="E219" s="294"/>
      <c r="F219" s="294">
        <v>287.94</v>
      </c>
      <c r="G219" s="294"/>
      <c r="H219" s="295"/>
      <c r="I219" s="294"/>
    </row>
    <row r="220" spans="2:9" x14ac:dyDescent="0.25">
      <c r="B220" s="162"/>
      <c r="C220" s="10"/>
      <c r="D220" s="39"/>
      <c r="E220" s="39"/>
      <c r="F220" s="39"/>
      <c r="G220" s="39"/>
      <c r="H220" s="177"/>
      <c r="I220" s="39"/>
    </row>
    <row r="221" spans="2:9" x14ac:dyDescent="0.25">
      <c r="B221" s="160" t="s">
        <v>113</v>
      </c>
      <c r="C221" s="160" t="s">
        <v>145</v>
      </c>
      <c r="D221" s="161" t="s">
        <v>144</v>
      </c>
      <c r="E221" s="163" t="s">
        <v>146</v>
      </c>
      <c r="F221" s="163" t="s">
        <v>65</v>
      </c>
      <c r="G221" s="175" t="s">
        <v>150</v>
      </c>
      <c r="H221" s="175" t="s">
        <v>88</v>
      </c>
      <c r="I221" s="175" t="s">
        <v>153</v>
      </c>
    </row>
    <row r="222" spans="2:9" x14ac:dyDescent="0.25">
      <c r="B222" s="200">
        <v>42627</v>
      </c>
      <c r="C222" s="195">
        <v>50</v>
      </c>
      <c r="D222" s="196">
        <v>25.74</v>
      </c>
      <c r="E222" s="196">
        <v>25.83</v>
      </c>
      <c r="F222" s="196">
        <f>C222*(E222-D222)</f>
        <v>4.4999999999999929</v>
      </c>
      <c r="G222" s="196">
        <f>D222*C222</f>
        <v>1287</v>
      </c>
      <c r="H222" s="210">
        <f>(E222-D222)/D222</f>
        <v>3.4965034965034913E-3</v>
      </c>
      <c r="I222" s="196"/>
    </row>
    <row r="223" spans="2:9" x14ac:dyDescent="0.25">
      <c r="B223" s="200">
        <v>42629</v>
      </c>
      <c r="C223" s="195">
        <v>50</v>
      </c>
      <c r="D223" s="196">
        <v>25.74</v>
      </c>
      <c r="E223" s="196">
        <v>25.54</v>
      </c>
      <c r="F223" s="196">
        <f t="shared" ref="F223:F228" si="71">C223*(E223-D223)</f>
        <v>-9.9999999999999645</v>
      </c>
      <c r="G223" s="196">
        <f t="shared" ref="G223:G228" si="72">D223*C223</f>
        <v>1287</v>
      </c>
      <c r="H223" s="210">
        <f t="shared" ref="H223:H228" si="73">(E223-D223)/D223</f>
        <v>-7.7700077700077431E-3</v>
      </c>
      <c r="I223" s="196"/>
    </row>
    <row r="224" spans="2:9" x14ac:dyDescent="0.25">
      <c r="B224" s="200">
        <v>42636</v>
      </c>
      <c r="C224" s="195">
        <v>50</v>
      </c>
      <c r="D224" s="196">
        <v>25.74</v>
      </c>
      <c r="E224" s="196">
        <v>24.82</v>
      </c>
      <c r="F224" s="196">
        <f t="shared" si="71"/>
        <v>-45.999999999999908</v>
      </c>
      <c r="G224" s="196">
        <f t="shared" si="72"/>
        <v>1287</v>
      </c>
      <c r="H224" s="210">
        <f t="shared" si="73"/>
        <v>-3.5742035742035674E-2</v>
      </c>
      <c r="I224" s="196"/>
    </row>
    <row r="225" spans="2:9" x14ac:dyDescent="0.25">
      <c r="B225" s="200">
        <v>42639</v>
      </c>
      <c r="C225" s="195">
        <v>100</v>
      </c>
      <c r="D225" s="196">
        <v>24.96</v>
      </c>
      <c r="E225" s="196">
        <v>24.14</v>
      </c>
      <c r="F225" s="196">
        <f t="shared" si="71"/>
        <v>-82.000000000000028</v>
      </c>
      <c r="G225" s="196">
        <f t="shared" si="72"/>
        <v>2496</v>
      </c>
      <c r="H225" s="210">
        <f t="shared" si="73"/>
        <v>-3.2852564102564111E-2</v>
      </c>
      <c r="I225" s="196"/>
    </row>
    <row r="226" spans="2:9" x14ac:dyDescent="0.25">
      <c r="B226" s="200">
        <v>42639</v>
      </c>
      <c r="C226" s="195">
        <v>150</v>
      </c>
      <c r="D226" s="196">
        <v>24.8</v>
      </c>
      <c r="E226" s="196">
        <v>24.14</v>
      </c>
      <c r="F226" s="196">
        <f t="shared" si="71"/>
        <v>-99.000000000000028</v>
      </c>
      <c r="G226" s="196">
        <f t="shared" si="72"/>
        <v>3720</v>
      </c>
      <c r="H226" s="210">
        <f t="shared" si="73"/>
        <v>-2.6612903225806457E-2</v>
      </c>
      <c r="I226" s="196"/>
    </row>
    <row r="227" spans="2:9" x14ac:dyDescent="0.25">
      <c r="B227" s="200">
        <v>42640</v>
      </c>
      <c r="C227" s="195">
        <v>150</v>
      </c>
      <c r="D227" s="196">
        <v>24.8</v>
      </c>
      <c r="E227" s="196">
        <v>23.99</v>
      </c>
      <c r="F227" s="196">
        <f t="shared" si="71"/>
        <v>-121.50000000000034</v>
      </c>
      <c r="G227" s="196">
        <f t="shared" si="72"/>
        <v>3720</v>
      </c>
      <c r="H227" s="210">
        <f t="shared" si="73"/>
        <v>-3.2661290322580736E-2</v>
      </c>
      <c r="I227" s="196"/>
    </row>
    <row r="228" spans="2:9" x14ac:dyDescent="0.25">
      <c r="B228" s="200">
        <v>42643</v>
      </c>
      <c r="C228" s="195">
        <v>150</v>
      </c>
      <c r="D228" s="196">
        <v>24.8</v>
      </c>
      <c r="E228" s="196">
        <v>24.46</v>
      </c>
      <c r="F228" s="196">
        <f t="shared" si="71"/>
        <v>-50.999999999999979</v>
      </c>
      <c r="G228" s="196">
        <f t="shared" si="72"/>
        <v>3720</v>
      </c>
      <c r="H228" s="210">
        <f t="shared" si="73"/>
        <v>-1.3709677419354832E-2</v>
      </c>
      <c r="I228" s="196"/>
    </row>
    <row r="229" spans="2:9" x14ac:dyDescent="0.25">
      <c r="B229" s="200">
        <v>42646</v>
      </c>
      <c r="C229" s="195">
        <v>150</v>
      </c>
      <c r="D229" s="196">
        <v>24.8</v>
      </c>
      <c r="E229" s="196">
        <v>24.89</v>
      </c>
      <c r="F229" s="196">
        <f t="shared" ref="F229:F240" si="74">C229*(E229-D229)</f>
        <v>13.499999999999979</v>
      </c>
      <c r="G229" s="196">
        <f t="shared" ref="G229:G240" si="75">D229*C229</f>
        <v>3720</v>
      </c>
      <c r="H229" s="210">
        <f t="shared" ref="H229:H240" si="76">(E229-D229)/D229</f>
        <v>3.6290322580645102E-3</v>
      </c>
      <c r="I229" s="196"/>
    </row>
    <row r="230" spans="2:9" x14ac:dyDescent="0.25">
      <c r="B230" s="200">
        <v>42648</v>
      </c>
      <c r="C230" s="195">
        <v>150</v>
      </c>
      <c r="D230" s="196">
        <v>24.8</v>
      </c>
      <c r="E230" s="196">
        <v>25.07</v>
      </c>
      <c r="F230" s="196">
        <f t="shared" si="74"/>
        <v>40.499999999999936</v>
      </c>
      <c r="G230" s="196">
        <f t="shared" si="75"/>
        <v>3720</v>
      </c>
      <c r="H230" s="210">
        <f t="shared" si="76"/>
        <v>1.0887096774193531E-2</v>
      </c>
      <c r="I230" s="196"/>
    </row>
    <row r="231" spans="2:9" x14ac:dyDescent="0.25">
      <c r="B231" s="200">
        <v>42649</v>
      </c>
      <c r="C231" s="195">
        <v>150</v>
      </c>
      <c r="D231" s="196">
        <v>24.8</v>
      </c>
      <c r="E231" s="196">
        <v>24.85</v>
      </c>
      <c r="F231" s="196">
        <f t="shared" si="74"/>
        <v>7.5000000000001066</v>
      </c>
      <c r="G231" s="196">
        <f t="shared" si="75"/>
        <v>3720</v>
      </c>
      <c r="H231" s="210">
        <f t="shared" si="76"/>
        <v>2.0161290322580931E-3</v>
      </c>
      <c r="I231" s="196"/>
    </row>
    <row r="232" spans="2:9" x14ac:dyDescent="0.25">
      <c r="B232" s="200">
        <v>42650</v>
      </c>
      <c r="C232" s="195">
        <v>150</v>
      </c>
      <c r="D232" s="196">
        <v>24.8</v>
      </c>
      <c r="E232" s="196">
        <v>24.58</v>
      </c>
      <c r="F232" s="196">
        <f t="shared" si="74"/>
        <v>-33.000000000000362</v>
      </c>
      <c r="G232" s="196">
        <f t="shared" si="75"/>
        <v>3720</v>
      </c>
      <c r="H232" s="210">
        <f t="shared" si="76"/>
        <v>-8.8709677419355811E-3</v>
      </c>
      <c r="I232" s="196"/>
    </row>
    <row r="233" spans="2:9" x14ac:dyDescent="0.25">
      <c r="B233" s="200">
        <v>42661</v>
      </c>
      <c r="C233" s="195">
        <v>150</v>
      </c>
      <c r="D233" s="196">
        <v>24.8</v>
      </c>
      <c r="E233" s="196">
        <v>23.39</v>
      </c>
      <c r="F233" s="196">
        <f t="shared" si="74"/>
        <v>-211.50000000000003</v>
      </c>
      <c r="G233" s="196">
        <f t="shared" si="75"/>
        <v>3720</v>
      </c>
      <c r="H233" s="210">
        <f t="shared" si="76"/>
        <v>-5.6854838709677426E-2</v>
      </c>
      <c r="I233" s="196"/>
    </row>
    <row r="234" spans="2:9" x14ac:dyDescent="0.25">
      <c r="B234" s="200">
        <v>42662</v>
      </c>
      <c r="C234" s="195">
        <v>150</v>
      </c>
      <c r="D234" s="196">
        <v>24.8</v>
      </c>
      <c r="E234" s="196">
        <v>23.84</v>
      </c>
      <c r="F234" s="196">
        <f t="shared" si="74"/>
        <v>-144.00000000000011</v>
      </c>
      <c r="G234" s="196">
        <f t="shared" si="75"/>
        <v>3720</v>
      </c>
      <c r="H234" s="210">
        <f t="shared" si="76"/>
        <v>-3.8709677419354875E-2</v>
      </c>
      <c r="I234" s="196"/>
    </row>
    <row r="235" spans="2:9" x14ac:dyDescent="0.25">
      <c r="B235" s="200">
        <v>42664</v>
      </c>
      <c r="C235" s="195">
        <v>150</v>
      </c>
      <c r="D235" s="196">
        <v>24.8</v>
      </c>
      <c r="E235" s="196">
        <v>24.31</v>
      </c>
      <c r="F235" s="196">
        <f t="shared" si="74"/>
        <v>-73.500000000000298</v>
      </c>
      <c r="G235" s="196">
        <f t="shared" si="75"/>
        <v>3720</v>
      </c>
      <c r="H235" s="210">
        <f t="shared" si="76"/>
        <v>-1.975806451612911E-2</v>
      </c>
      <c r="I235" s="196"/>
    </row>
    <row r="236" spans="2:9" x14ac:dyDescent="0.25">
      <c r="B236" s="200">
        <v>42670</v>
      </c>
      <c r="C236" s="195">
        <v>150</v>
      </c>
      <c r="D236" s="196">
        <v>24.626899999999999</v>
      </c>
      <c r="E236" s="196">
        <v>23.93</v>
      </c>
      <c r="F236" s="196">
        <f t="shared" si="74"/>
        <v>-104.53499999999991</v>
      </c>
      <c r="G236" s="196">
        <f t="shared" si="75"/>
        <v>3694.0349999999999</v>
      </c>
      <c r="H236" s="210">
        <f t="shared" si="76"/>
        <v>-2.8298324190214743E-2</v>
      </c>
      <c r="I236" s="196"/>
    </row>
    <row r="237" spans="2:9" x14ac:dyDescent="0.25">
      <c r="B237" s="200">
        <v>42674</v>
      </c>
      <c r="C237" s="195">
        <v>150</v>
      </c>
      <c r="D237" s="196">
        <v>24.626899999999999</v>
      </c>
      <c r="E237" s="196">
        <v>23.53</v>
      </c>
      <c r="F237" s="196">
        <f t="shared" si="74"/>
        <v>-164.53499999999968</v>
      </c>
      <c r="G237" s="196">
        <f t="shared" si="75"/>
        <v>3694.0349999999999</v>
      </c>
      <c r="H237" s="210">
        <f t="shared" si="76"/>
        <v>-4.4540725791715481E-2</v>
      </c>
      <c r="I237" s="196"/>
    </row>
    <row r="238" spans="2:9" x14ac:dyDescent="0.25">
      <c r="B238" s="200">
        <v>42675</v>
      </c>
      <c r="C238" s="195">
        <v>150</v>
      </c>
      <c r="D238" s="196">
        <v>24.264700000000001</v>
      </c>
      <c r="E238" s="196">
        <v>24.32</v>
      </c>
      <c r="F238" s="196">
        <f t="shared" si="74"/>
        <v>8.2949999999998525</v>
      </c>
      <c r="G238" s="196">
        <f t="shared" si="75"/>
        <v>3639.7050000000004</v>
      </c>
      <c r="H238" s="210">
        <f t="shared" si="76"/>
        <v>2.2790308555225912E-3</v>
      </c>
      <c r="I238" s="196"/>
    </row>
    <row r="239" spans="2:9" x14ac:dyDescent="0.25">
      <c r="B239" s="200">
        <v>42676</v>
      </c>
      <c r="C239" s="195">
        <v>150</v>
      </c>
      <c r="D239" s="196">
        <v>24.264700000000001</v>
      </c>
      <c r="E239" s="196">
        <v>24.73</v>
      </c>
      <c r="F239" s="196">
        <f t="shared" si="74"/>
        <v>69.794999999999874</v>
      </c>
      <c r="G239" s="196">
        <f t="shared" si="75"/>
        <v>3639.7050000000004</v>
      </c>
      <c r="H239" s="210">
        <f t="shared" si="76"/>
        <v>1.9176004648728363E-2</v>
      </c>
      <c r="I239" s="196"/>
    </row>
    <row r="240" spans="2:9" x14ac:dyDescent="0.25">
      <c r="B240" s="200">
        <v>42704</v>
      </c>
      <c r="C240" s="195">
        <v>100</v>
      </c>
      <c r="D240" s="196">
        <v>22.507400000000001</v>
      </c>
      <c r="E240" s="196">
        <v>28.4</v>
      </c>
      <c r="F240" s="196">
        <f t="shared" si="74"/>
        <v>589.25999999999976</v>
      </c>
      <c r="G240" s="196">
        <f t="shared" si="75"/>
        <v>2250.7400000000002</v>
      </c>
      <c r="H240" s="210">
        <f t="shared" si="76"/>
        <v>0.26180722784506422</v>
      </c>
      <c r="I240" s="196"/>
    </row>
    <row r="241" spans="1:13" x14ac:dyDescent="0.25">
      <c r="B241" s="200">
        <v>42711</v>
      </c>
      <c r="C241" s="195">
        <v>0</v>
      </c>
      <c r="D241" s="196"/>
      <c r="E241" s="196"/>
      <c r="F241" s="196">
        <v>727.2</v>
      </c>
      <c r="G241" s="196"/>
      <c r="H241" s="210"/>
      <c r="I241" s="196"/>
    </row>
    <row r="242" spans="1:13" x14ac:dyDescent="0.25">
      <c r="B242" s="162"/>
      <c r="C242" s="10"/>
      <c r="D242" s="39"/>
      <c r="E242" s="39"/>
      <c r="F242" s="39"/>
      <c r="G242" s="39"/>
      <c r="H242" s="177"/>
      <c r="I242" s="39"/>
    </row>
    <row r="243" spans="1:13" x14ac:dyDescent="0.25">
      <c r="B243" s="162"/>
      <c r="C243" s="10"/>
      <c r="D243" s="39"/>
      <c r="E243" s="39"/>
      <c r="F243" s="39"/>
      <c r="G243" s="39"/>
      <c r="H243" s="177"/>
      <c r="I243" s="39"/>
    </row>
    <row r="244" spans="1:13" x14ac:dyDescent="0.25">
      <c r="B244" s="162"/>
      <c r="C244" s="10"/>
      <c r="D244" s="39"/>
      <c r="E244" s="39"/>
      <c r="F244" s="39"/>
      <c r="G244" s="39"/>
      <c r="H244" s="177"/>
      <c r="I244" s="39"/>
    </row>
    <row r="248" spans="1:13" x14ac:dyDescent="0.25">
      <c r="L248" t="s">
        <v>65</v>
      </c>
      <c r="M248" s="2">
        <f>K266+M266-F266</f>
        <v>1452.2599999999984</v>
      </c>
    </row>
    <row r="249" spans="1:13" x14ac:dyDescent="0.25">
      <c r="A249" s="378" t="s">
        <v>1</v>
      </c>
      <c r="B249" s="378" t="s">
        <v>2</v>
      </c>
      <c r="C249" s="378" t="s">
        <v>4</v>
      </c>
      <c r="D249" s="379" t="s">
        <v>5</v>
      </c>
      <c r="E249" s="379" t="s">
        <v>94</v>
      </c>
      <c r="F249" s="379" t="s">
        <v>60</v>
      </c>
      <c r="G249" s="378" t="s">
        <v>3</v>
      </c>
      <c r="H249" s="378" t="s">
        <v>6</v>
      </c>
      <c r="I249" s="379" t="s">
        <v>7</v>
      </c>
      <c r="J249" s="379" t="s">
        <v>95</v>
      </c>
      <c r="K249" s="379" t="s">
        <v>61</v>
      </c>
      <c r="L249" s="378" t="s">
        <v>37</v>
      </c>
      <c r="M249" s="378" t="s">
        <v>38</v>
      </c>
    </row>
    <row r="250" spans="1:13" x14ac:dyDescent="0.25">
      <c r="A250" s="380" t="s">
        <v>221</v>
      </c>
      <c r="B250" s="381">
        <v>42548</v>
      </c>
      <c r="C250" s="382">
        <v>100</v>
      </c>
      <c r="D250" s="383">
        <v>25</v>
      </c>
      <c r="E250" s="383">
        <v>0</v>
      </c>
      <c r="F250" s="383">
        <f>D250*C250+E250</f>
        <v>2500</v>
      </c>
      <c r="G250" s="381">
        <v>42584</v>
      </c>
      <c r="H250" s="384">
        <v>100</v>
      </c>
      <c r="I250" s="383">
        <v>27.88</v>
      </c>
      <c r="J250" s="383">
        <v>0.06</v>
      </c>
      <c r="K250" s="383">
        <f>H250*I250-J250</f>
        <v>2787.94</v>
      </c>
      <c r="L250" s="381">
        <v>42719</v>
      </c>
      <c r="M250" s="382">
        <v>41.25</v>
      </c>
    </row>
    <row r="251" spans="1:13" x14ac:dyDescent="0.25">
      <c r="A251" s="385" t="s">
        <v>71</v>
      </c>
      <c r="B251" s="381">
        <v>42627</v>
      </c>
      <c r="C251" s="382">
        <v>50</v>
      </c>
      <c r="D251" s="383">
        <v>25.74</v>
      </c>
      <c r="E251" s="383">
        <v>0</v>
      </c>
      <c r="F251" s="383">
        <v>1287</v>
      </c>
      <c r="G251" s="381" t="s">
        <v>327</v>
      </c>
      <c r="H251" s="384">
        <v>50</v>
      </c>
      <c r="I251" s="383">
        <v>25</v>
      </c>
      <c r="J251" s="383">
        <v>0.03</v>
      </c>
      <c r="K251" s="383">
        <v>1249.97</v>
      </c>
      <c r="L251" s="382"/>
      <c r="M251" s="382"/>
    </row>
    <row r="252" spans="1:13" x14ac:dyDescent="0.25">
      <c r="A252" s="382"/>
      <c r="B252" s="381">
        <v>42639</v>
      </c>
      <c r="C252" s="382">
        <v>50</v>
      </c>
      <c r="D252" s="383">
        <v>24.48</v>
      </c>
      <c r="E252" s="383">
        <v>0</v>
      </c>
      <c r="F252" s="383">
        <v>1224</v>
      </c>
      <c r="G252" s="381" t="s">
        <v>327</v>
      </c>
      <c r="H252" s="384">
        <v>100</v>
      </c>
      <c r="I252" s="383">
        <v>24.88</v>
      </c>
      <c r="J252" s="383">
        <v>0.05</v>
      </c>
      <c r="K252" s="383">
        <v>2487.9499999999998</v>
      </c>
      <c r="L252" s="382"/>
      <c r="M252" s="382"/>
    </row>
    <row r="253" spans="1:13" x14ac:dyDescent="0.25">
      <c r="A253" s="382"/>
      <c r="B253" s="381">
        <v>42639</v>
      </c>
      <c r="C253" s="382">
        <v>50</v>
      </c>
      <c r="D253" s="383">
        <v>24.18</v>
      </c>
      <c r="E253" s="383">
        <v>0</v>
      </c>
      <c r="F253" s="383">
        <v>1209</v>
      </c>
      <c r="G253" s="381" t="s">
        <v>327</v>
      </c>
      <c r="H253" s="384">
        <v>50</v>
      </c>
      <c r="I253" s="383">
        <v>27.78</v>
      </c>
      <c r="J253" s="383">
        <v>0.03</v>
      </c>
      <c r="K253" s="383">
        <v>1388.97</v>
      </c>
      <c r="L253" s="382"/>
      <c r="M253" s="382"/>
    </row>
    <row r="254" spans="1:13" x14ac:dyDescent="0.25">
      <c r="A254" s="382"/>
      <c r="B254" s="381">
        <v>42670</v>
      </c>
      <c r="C254" s="382">
        <v>50</v>
      </c>
      <c r="D254" s="383">
        <v>24.48</v>
      </c>
      <c r="E254" s="383">
        <v>0</v>
      </c>
      <c r="F254" s="383">
        <v>1224</v>
      </c>
      <c r="G254" s="381" t="s">
        <v>327</v>
      </c>
      <c r="H254" s="384">
        <v>100</v>
      </c>
      <c r="I254" s="383">
        <v>29.78</v>
      </c>
      <c r="J254" s="383">
        <v>0.06</v>
      </c>
      <c r="K254" s="383">
        <v>2977.94</v>
      </c>
      <c r="L254" s="382"/>
      <c r="M254" s="382"/>
    </row>
    <row r="255" spans="1:13" x14ac:dyDescent="0.25">
      <c r="A255" s="382"/>
      <c r="B255" s="381" t="s">
        <v>327</v>
      </c>
      <c r="C255" s="382">
        <v>100</v>
      </c>
      <c r="D255" s="383">
        <v>24.34</v>
      </c>
      <c r="E255" s="383">
        <v>-0.37</v>
      </c>
      <c r="F255" s="383">
        <v>2433.63</v>
      </c>
      <c r="G255" s="382"/>
      <c r="H255" s="384"/>
      <c r="I255" s="383"/>
      <c r="J255" s="383"/>
      <c r="K255" s="383"/>
      <c r="L255" s="382"/>
      <c r="M255" s="382"/>
    </row>
    <row r="256" spans="1:13" x14ac:dyDescent="0.25">
      <c r="A256" s="382"/>
      <c r="B256" s="421">
        <v>42723</v>
      </c>
      <c r="C256" s="422">
        <v>100</v>
      </c>
      <c r="D256" s="424">
        <v>27.98</v>
      </c>
      <c r="E256" s="424">
        <v>0</v>
      </c>
      <c r="F256" s="424">
        <f>D256*C256+E256</f>
        <v>2798</v>
      </c>
      <c r="G256" s="421">
        <v>42724</v>
      </c>
      <c r="H256" s="422">
        <v>100</v>
      </c>
      <c r="I256" s="424">
        <v>27.94</v>
      </c>
      <c r="J256" s="424">
        <v>0.06</v>
      </c>
      <c r="K256" s="424">
        <f>I256*H256-J256</f>
        <v>2793.94</v>
      </c>
      <c r="L256" s="382"/>
      <c r="M256" s="382"/>
    </row>
    <row r="257" spans="1:13" x14ac:dyDescent="0.25">
      <c r="A257" s="382"/>
      <c r="B257" s="363">
        <v>42724</v>
      </c>
      <c r="C257" s="7">
        <v>100</v>
      </c>
      <c r="D257" s="43">
        <v>27.58</v>
      </c>
      <c r="E257" s="43">
        <v>0</v>
      </c>
      <c r="F257" s="43">
        <f>D257*C257+E257</f>
        <v>2758</v>
      </c>
      <c r="G257" s="363">
        <v>42758</v>
      </c>
      <c r="H257" s="78">
        <v>100</v>
      </c>
      <c r="I257" s="43">
        <v>31.58</v>
      </c>
      <c r="J257" s="43">
        <v>7.0000000000000007E-2</v>
      </c>
      <c r="K257" s="43">
        <f>H257*I257-J257</f>
        <v>3157.93</v>
      </c>
      <c r="L257" s="382"/>
      <c r="M257" s="382"/>
    </row>
    <row r="258" spans="1:13" x14ac:dyDescent="0.25">
      <c r="A258" s="382"/>
      <c r="B258" s="382"/>
      <c r="C258" s="382"/>
      <c r="D258" s="383"/>
      <c r="E258" s="383"/>
      <c r="F258" s="383"/>
      <c r="G258" s="382"/>
      <c r="H258" s="384"/>
      <c r="I258" s="383"/>
      <c r="J258" s="383"/>
      <c r="K258" s="383"/>
      <c r="L258" s="382"/>
      <c r="M258" s="382"/>
    </row>
    <row r="259" spans="1:13" x14ac:dyDescent="0.25">
      <c r="A259" s="382"/>
      <c r="B259" s="382"/>
      <c r="C259" s="382"/>
      <c r="D259" s="383"/>
      <c r="E259" s="383"/>
      <c r="F259" s="383"/>
      <c r="G259" s="382"/>
      <c r="H259" s="384"/>
      <c r="I259" s="383"/>
      <c r="J259" s="383"/>
      <c r="K259" s="383"/>
      <c r="L259" s="382"/>
      <c r="M259" s="382"/>
    </row>
    <row r="260" spans="1:13" x14ac:dyDescent="0.25">
      <c r="A260" s="382"/>
      <c r="B260" s="382"/>
      <c r="C260" s="382"/>
      <c r="D260" s="383"/>
      <c r="E260" s="383"/>
      <c r="F260" s="383"/>
      <c r="G260" s="382"/>
      <c r="H260" s="384"/>
      <c r="I260" s="383"/>
      <c r="J260" s="383"/>
      <c r="K260" s="383"/>
      <c r="L260" s="382"/>
      <c r="M260" s="382"/>
    </row>
    <row r="261" spans="1:13" x14ac:dyDescent="0.25">
      <c r="A261" s="382"/>
      <c r="B261" s="382"/>
      <c r="C261" s="382"/>
      <c r="D261" s="383"/>
      <c r="E261" s="383"/>
      <c r="F261" s="383"/>
      <c r="G261" s="382"/>
      <c r="H261" s="384"/>
      <c r="I261" s="383"/>
      <c r="J261" s="383"/>
      <c r="K261" s="383"/>
      <c r="L261" s="382"/>
      <c r="M261" s="382"/>
    </row>
    <row r="262" spans="1:13" x14ac:dyDescent="0.25">
      <c r="A262" s="382"/>
      <c r="B262" s="382"/>
      <c r="C262" s="382"/>
      <c r="D262" s="383"/>
      <c r="E262" s="383"/>
      <c r="F262" s="383"/>
      <c r="G262" s="382"/>
      <c r="H262" s="384"/>
      <c r="I262" s="383"/>
      <c r="J262" s="383"/>
      <c r="K262" s="383"/>
      <c r="L262" s="382"/>
      <c r="M262" s="382"/>
    </row>
    <row r="263" spans="1:13" x14ac:dyDescent="0.25">
      <c r="A263" s="382"/>
      <c r="B263" s="382"/>
      <c r="C263" s="382"/>
      <c r="D263" s="383"/>
      <c r="E263" s="383"/>
      <c r="F263" s="383"/>
      <c r="G263" s="382"/>
      <c r="H263" s="384"/>
      <c r="I263" s="383"/>
      <c r="J263" s="383"/>
      <c r="K263" s="383"/>
      <c r="L263" s="382"/>
      <c r="M263" s="382"/>
    </row>
    <row r="264" spans="1:13" x14ac:dyDescent="0.25">
      <c r="A264" s="382"/>
      <c r="B264" s="382"/>
      <c r="C264" s="382"/>
      <c r="D264" s="383"/>
      <c r="E264" s="383"/>
      <c r="F264" s="383"/>
      <c r="G264" s="382"/>
      <c r="H264" s="384"/>
      <c r="I264" s="383"/>
      <c r="J264" s="383"/>
      <c r="K264" s="383"/>
      <c r="L264" s="382"/>
      <c r="M264" s="382"/>
    </row>
    <row r="265" spans="1:13" x14ac:dyDescent="0.25">
      <c r="A265" s="382"/>
      <c r="B265" s="382"/>
      <c r="C265" s="382"/>
      <c r="D265" s="383"/>
      <c r="E265" s="383"/>
      <c r="F265" s="383"/>
      <c r="G265" s="382"/>
      <c r="H265" s="382"/>
      <c r="I265" s="383"/>
      <c r="J265" s="383"/>
      <c r="K265" s="383"/>
      <c r="L265" s="382"/>
      <c r="M265" s="382"/>
    </row>
    <row r="266" spans="1:13" x14ac:dyDescent="0.25">
      <c r="A266" s="61" t="s">
        <v>81</v>
      </c>
      <c r="B266" s="62"/>
      <c r="C266" s="62">
        <f>SUM(C250:C265)</f>
        <v>600</v>
      </c>
      <c r="D266" s="63"/>
      <c r="E266" s="63"/>
      <c r="F266" s="63">
        <f>SUM(F250:F265)</f>
        <v>15433.630000000001</v>
      </c>
      <c r="G266" s="62"/>
      <c r="H266" s="467">
        <f>SUM(H250:H265)</f>
        <v>600</v>
      </c>
      <c r="I266" s="63"/>
      <c r="J266" s="63"/>
      <c r="K266" s="63">
        <f>SUM(K250:K265)</f>
        <v>16844.64</v>
      </c>
      <c r="L266" s="62"/>
      <c r="M266" s="63">
        <f>SUM(M250:M258)</f>
        <v>41.25</v>
      </c>
    </row>
    <row r="267" spans="1:13" ht="15.75" thickBot="1" x14ac:dyDescent="0.3">
      <c r="A267" s="386" t="s">
        <v>191</v>
      </c>
      <c r="B267" s="387"/>
      <c r="C267" s="388">
        <f>SumByColor($A$60,C250:C265)</f>
        <v>100</v>
      </c>
      <c r="D267" s="388"/>
      <c r="E267" s="388"/>
      <c r="F267" s="389">
        <f>SumByColor($A$60,F250:F265)</f>
        <v>2758</v>
      </c>
      <c r="G267" s="388"/>
      <c r="H267" s="388">
        <f>SumByColor($A$60,H250:H265)</f>
        <v>100</v>
      </c>
      <c r="I267" s="388"/>
      <c r="J267" s="388"/>
      <c r="K267" s="389">
        <f>SumByColor($A$60,K250:K265)</f>
        <v>3158</v>
      </c>
      <c r="L267" s="388"/>
      <c r="M267" s="389">
        <f>SumByColor($A$60,M250:M265)</f>
        <v>0</v>
      </c>
    </row>
  </sheetData>
  <mergeCells count="1">
    <mergeCell ref="O18:P18"/>
  </mergeCells>
  <conditionalFormatting sqref="O19:O39">
    <cfRule type="colorScale" priority="193">
      <colorScale>
        <cfvo type="min"/>
        <cfvo type="percentile" val="50"/>
        <cfvo type="max"/>
        <color rgb="FFF8696B"/>
        <color rgb="FFFFEB84"/>
        <color rgb="FF63BE7B"/>
      </colorScale>
    </cfRule>
  </conditionalFormatting>
  <conditionalFormatting sqref="P19:P39">
    <cfRule type="colorScale" priority="192">
      <colorScale>
        <cfvo type="min"/>
        <cfvo type="percentile" val="50"/>
        <cfvo type="max"/>
        <color rgb="FFF8696B"/>
        <color rgb="FFFFEB84"/>
        <color rgb="FF63BE7B"/>
      </colorScale>
    </cfRule>
  </conditionalFormatting>
  <conditionalFormatting sqref="F219:F220 H219:H220 H226:H244 F226:F244 K112:K119 H112:H119 F112:F119 F133 H133 H142 F142 K129:K142 F164 H164 K164 K194 H194 F194 K196:K197 K201:K203 H196:H197 F196:F197 F201:F203 H201:H203">
    <cfRule type="expression" dxfId="1692" priority="188">
      <formula>F112&gt;0</formula>
    </cfRule>
    <cfRule type="expression" dxfId="1691" priority="189">
      <formula>F112&lt;0</formula>
    </cfRule>
  </conditionalFormatting>
  <conditionalFormatting sqref="Q7">
    <cfRule type="expression" dxfId="1690" priority="176">
      <formula>Q7&gt;0</formula>
    </cfRule>
    <cfRule type="expression" dxfId="1689" priority="177">
      <formula>Q7&lt;0</formula>
    </cfRule>
  </conditionalFormatting>
  <conditionalFormatting sqref="Q8">
    <cfRule type="expression" dxfId="1688" priority="174">
      <formula>Q8&gt;0</formula>
    </cfRule>
    <cfRule type="expression" dxfId="1687" priority="175">
      <formula>Q8&lt;0</formula>
    </cfRule>
  </conditionalFormatting>
  <conditionalFormatting sqref="F206:F218">
    <cfRule type="expression" dxfId="1686" priority="172">
      <formula>F206&gt;0</formula>
    </cfRule>
    <cfRule type="expression" dxfId="1685" priority="173">
      <formula>F206&lt;0</formula>
    </cfRule>
  </conditionalFormatting>
  <conditionalFormatting sqref="H206:H218">
    <cfRule type="expression" dxfId="1684" priority="170">
      <formula>H206&gt;0</formula>
    </cfRule>
    <cfRule type="expression" dxfId="1683" priority="171">
      <formula>H206&lt;0</formula>
    </cfRule>
  </conditionalFormatting>
  <conditionalFormatting sqref="H222:H225">
    <cfRule type="expression" dxfId="1682" priority="166">
      <formula>H222&gt;0</formula>
    </cfRule>
    <cfRule type="expression" dxfId="1681" priority="167">
      <formula>H222&lt;0</formula>
    </cfRule>
  </conditionalFormatting>
  <conditionalFormatting sqref="F222:F225">
    <cfRule type="expression" dxfId="1680" priority="168">
      <formula>F222&gt;0</formula>
    </cfRule>
    <cfRule type="expression" dxfId="1679" priority="169">
      <formula>F222&lt;0</formula>
    </cfRule>
  </conditionalFormatting>
  <conditionalFormatting sqref="M248">
    <cfRule type="expression" dxfId="1678" priority="164">
      <formula>M248&gt;0</formula>
    </cfRule>
    <cfRule type="expression" dxfId="1677" priority="165">
      <formula>M248&lt;0</formula>
    </cfRule>
  </conditionalFormatting>
  <conditionalFormatting sqref="F64:F65 F72:F109">
    <cfRule type="expression" dxfId="1676" priority="162">
      <formula>F64&gt;0</formula>
    </cfRule>
    <cfRule type="expression" dxfId="1675" priority="163">
      <formula>F64&lt;0</formula>
    </cfRule>
  </conditionalFormatting>
  <conditionalFormatting sqref="H64:H65 H72:H109">
    <cfRule type="expression" dxfId="1674" priority="160">
      <formula>H64&gt;0</formula>
    </cfRule>
    <cfRule type="expression" dxfId="1673" priority="161">
      <formula>H64&lt;0</formula>
    </cfRule>
  </conditionalFormatting>
  <conditionalFormatting sqref="Q10">
    <cfRule type="expression" dxfId="1672" priority="158">
      <formula>Q10&gt;0</formula>
    </cfRule>
    <cfRule type="expression" dxfId="1671" priority="159">
      <formula>Q10&lt;0</formula>
    </cfRule>
  </conditionalFormatting>
  <conditionalFormatting sqref="F66:F71">
    <cfRule type="expression" dxfId="1670" priority="156">
      <formula>F66&gt;0</formula>
    </cfRule>
    <cfRule type="expression" dxfId="1669" priority="157">
      <formula>F66&lt;0</formula>
    </cfRule>
  </conditionalFormatting>
  <conditionalFormatting sqref="H66:H71">
    <cfRule type="expression" dxfId="1668" priority="154">
      <formula>H66&gt;0</formula>
    </cfRule>
    <cfRule type="expression" dxfId="1667" priority="155">
      <formula>H66&lt;0</formula>
    </cfRule>
  </conditionalFormatting>
  <conditionalFormatting sqref="K69:K76">
    <cfRule type="expression" dxfId="1666" priority="152">
      <formula>K69&gt;0</formula>
    </cfRule>
    <cfRule type="expression" dxfId="1665" priority="153">
      <formula>K69&lt;0</formula>
    </cfRule>
  </conditionalFormatting>
  <conditionalFormatting sqref="K77:K109">
    <cfRule type="expression" dxfId="1664" priority="150">
      <formula>K77&gt;0</formula>
    </cfRule>
    <cfRule type="expression" dxfId="1663" priority="151">
      <formula>K77&lt;0</formula>
    </cfRule>
  </conditionalFormatting>
  <conditionalFormatting sqref="F110:F111">
    <cfRule type="expression" dxfId="1662" priority="147">
      <formula>F110&gt;0</formula>
    </cfRule>
    <cfRule type="expression" dxfId="1661" priority="148">
      <formula>F110&lt;0</formula>
    </cfRule>
  </conditionalFormatting>
  <conditionalFormatting sqref="H110:H111">
    <cfRule type="expression" dxfId="1660" priority="145">
      <formula>H110&gt;0</formula>
    </cfRule>
    <cfRule type="expression" dxfId="1659" priority="146">
      <formula>H110&lt;0</formula>
    </cfRule>
  </conditionalFormatting>
  <conditionalFormatting sqref="K110:K111">
    <cfRule type="expression" dxfId="1658" priority="143">
      <formula>K110&gt;0</formula>
    </cfRule>
    <cfRule type="expression" dxfId="1657" priority="144">
      <formula>K110&lt;0</formula>
    </cfRule>
  </conditionalFormatting>
  <conditionalFormatting sqref="F120:F122 H120:H122 K120:K122">
    <cfRule type="expression" dxfId="1656" priority="139">
      <formula>F120&gt;0</formula>
    </cfRule>
    <cfRule type="expression" dxfId="1655" priority="140">
      <formula>F120&lt;0</formula>
    </cfRule>
  </conditionalFormatting>
  <conditionalFormatting sqref="L112:L118 L203">
    <cfRule type="expression" dxfId="1654" priority="137">
      <formula>L112&gt;0</formula>
    </cfRule>
    <cfRule type="expression" dxfId="1653" priority="138">
      <formula>L112&lt;0</formula>
    </cfRule>
  </conditionalFormatting>
  <conditionalFormatting sqref="L69:L76">
    <cfRule type="expression" dxfId="1652" priority="135">
      <formula>L69&gt;0</formula>
    </cfRule>
    <cfRule type="expression" dxfId="1651" priority="136">
      <formula>L69&lt;0</formula>
    </cfRule>
  </conditionalFormatting>
  <conditionalFormatting sqref="L77:L109">
    <cfRule type="expression" dxfId="1650" priority="133">
      <formula>L77&gt;0</formula>
    </cfRule>
    <cfRule type="expression" dxfId="1649" priority="134">
      <formula>L77&lt;0</formula>
    </cfRule>
  </conditionalFormatting>
  <conditionalFormatting sqref="L110:L111">
    <cfRule type="expression" dxfId="1648" priority="131">
      <formula>L110&gt;0</formula>
    </cfRule>
    <cfRule type="expression" dxfId="1647" priority="132">
      <formula>L110&lt;0</formula>
    </cfRule>
  </conditionalFormatting>
  <conditionalFormatting sqref="L120:L122">
    <cfRule type="expression" dxfId="1646" priority="129">
      <formula>L120&gt;0</formula>
    </cfRule>
    <cfRule type="expression" dxfId="1645" priority="130">
      <formula>L120&lt;0</formula>
    </cfRule>
  </conditionalFormatting>
  <conditionalFormatting sqref="F129:F132 H129:H132">
    <cfRule type="expression" dxfId="1644" priority="127">
      <formula>F129&gt;0</formula>
    </cfRule>
    <cfRule type="expression" dxfId="1643" priority="128">
      <formula>F129&lt;0</formula>
    </cfRule>
  </conditionalFormatting>
  <conditionalFormatting sqref="K126:K128 F126:F128 H126:H128">
    <cfRule type="expression" dxfId="1642" priority="123">
      <formula>F126&gt;0</formula>
    </cfRule>
    <cfRule type="expression" dxfId="1641" priority="124">
      <formula>F126&lt;0</formula>
    </cfRule>
  </conditionalFormatting>
  <conditionalFormatting sqref="L126:L127">
    <cfRule type="expression" dxfId="1640" priority="121">
      <formula>L126&gt;0</formula>
    </cfRule>
    <cfRule type="expression" dxfId="1639" priority="122">
      <formula>L126&lt;0</formula>
    </cfRule>
  </conditionalFormatting>
  <conditionalFormatting sqref="K123:K125 F123:F125 H123:H125">
    <cfRule type="expression" dxfId="1638" priority="119">
      <formula>F123&gt;0</formula>
    </cfRule>
    <cfRule type="expression" dxfId="1637" priority="120">
      <formula>F123&lt;0</formula>
    </cfRule>
  </conditionalFormatting>
  <conditionalFormatting sqref="L124:L125">
    <cfRule type="expression" dxfId="1636" priority="117">
      <formula>L124&gt;0</formula>
    </cfRule>
    <cfRule type="expression" dxfId="1635" priority="118">
      <formula>L124&lt;0</formula>
    </cfRule>
  </conditionalFormatting>
  <conditionalFormatting sqref="H134:H137 F134:F137">
    <cfRule type="expression" dxfId="1634" priority="111">
      <formula>F134&gt;0</formula>
    </cfRule>
    <cfRule type="expression" dxfId="1633" priority="112">
      <formula>F134&lt;0</formula>
    </cfRule>
  </conditionalFormatting>
  <conditionalFormatting sqref="H138:H141 F138:F141">
    <cfRule type="expression" dxfId="1632" priority="107">
      <formula>F138&gt;0</formula>
    </cfRule>
    <cfRule type="expression" dxfId="1631" priority="108">
      <formula>F138&lt;0</formula>
    </cfRule>
  </conditionalFormatting>
  <conditionalFormatting sqref="F143:F148 H143:H148 K143:K148">
    <cfRule type="expression" dxfId="1630" priority="103">
      <formula>F143&gt;0</formula>
    </cfRule>
    <cfRule type="expression" dxfId="1629" priority="104">
      <formula>F143&lt;0</formula>
    </cfRule>
  </conditionalFormatting>
  <conditionalFormatting sqref="L147:L148">
    <cfRule type="expression" dxfId="1628" priority="97">
      <formula>L147&gt;0</formula>
    </cfRule>
    <cfRule type="expression" dxfId="1627" priority="98">
      <formula>L147&lt;0</formula>
    </cfRule>
  </conditionalFormatting>
  <conditionalFormatting sqref="F149:F151 H149:H151 K149:K152">
    <cfRule type="expression" dxfId="1626" priority="95">
      <formula>F149&gt;0</formula>
    </cfRule>
    <cfRule type="expression" dxfId="1625" priority="96">
      <formula>F149&lt;0</formula>
    </cfRule>
  </conditionalFormatting>
  <conditionalFormatting sqref="F152:F154 H152:H154 K153:K154">
    <cfRule type="expression" dxfId="1624" priority="91">
      <formula>F152&gt;0</formula>
    </cfRule>
    <cfRule type="expression" dxfId="1623" priority="92">
      <formula>F152&lt;0</formula>
    </cfRule>
  </conditionalFormatting>
  <conditionalFormatting sqref="F155:F157 H155:H157 K155:K157">
    <cfRule type="expression" dxfId="1622" priority="87">
      <formula>F155&gt;0</formula>
    </cfRule>
    <cfRule type="expression" dxfId="1621" priority="88">
      <formula>F155&lt;0</formula>
    </cfRule>
  </conditionalFormatting>
  <conditionalFormatting sqref="F158:F160 H158:H160 K158:K160">
    <cfRule type="expression" dxfId="1620" priority="83">
      <formula>F158&gt;0</formula>
    </cfRule>
    <cfRule type="expression" dxfId="1619" priority="84">
      <formula>F158&lt;0</formula>
    </cfRule>
  </conditionalFormatting>
  <conditionalFormatting sqref="F161:F163 H161:H163 K161:K163">
    <cfRule type="expression" dxfId="1618" priority="79">
      <formula>F161&gt;0</formula>
    </cfRule>
    <cfRule type="expression" dxfId="1617" priority="80">
      <formula>F161&lt;0</formula>
    </cfRule>
  </conditionalFormatting>
  <conditionalFormatting sqref="K165:K167 H165:H167 F165:F167">
    <cfRule type="expression" dxfId="1616" priority="75">
      <formula>F165&gt;0</formula>
    </cfRule>
    <cfRule type="expression" dxfId="1615" priority="76">
      <formula>F165&lt;0</formula>
    </cfRule>
  </conditionalFormatting>
  <conditionalFormatting sqref="K168 H168 F168">
    <cfRule type="expression" dxfId="1614" priority="71">
      <formula>F168&gt;0</formula>
    </cfRule>
    <cfRule type="expression" dxfId="1613" priority="72">
      <formula>F168&lt;0</formula>
    </cfRule>
  </conditionalFormatting>
  <conditionalFormatting sqref="H169:H171 F169:F171 K169:K171">
    <cfRule type="expression" dxfId="1612" priority="67">
      <formula>F169&gt;0</formula>
    </cfRule>
    <cfRule type="expression" dxfId="1611" priority="68">
      <formula>F169&lt;0</formula>
    </cfRule>
  </conditionalFormatting>
  <conditionalFormatting sqref="H173:H175 F173:F175 K173:K175">
    <cfRule type="expression" dxfId="1610" priority="59">
      <formula>F173&gt;0</formula>
    </cfRule>
    <cfRule type="expression" dxfId="1609" priority="60">
      <formula>F173&lt;0</formula>
    </cfRule>
  </conditionalFormatting>
  <conditionalFormatting sqref="K172 H172 F172">
    <cfRule type="expression" dxfId="1608" priority="55">
      <formula>F172&gt;0</formula>
    </cfRule>
    <cfRule type="expression" dxfId="1607" priority="56">
      <formula>F172&lt;0</formula>
    </cfRule>
  </conditionalFormatting>
  <conditionalFormatting sqref="K176:K177 H176:H177 F176:F177">
    <cfRule type="expression" dxfId="1606" priority="51">
      <formula>F176&gt;0</formula>
    </cfRule>
    <cfRule type="expression" dxfId="1605" priority="52">
      <formula>F176&lt;0</formula>
    </cfRule>
  </conditionalFormatting>
  <conditionalFormatting sqref="L177">
    <cfRule type="expression" dxfId="1604" priority="49">
      <formula>L177&gt;0</formula>
    </cfRule>
    <cfRule type="expression" dxfId="1603" priority="50">
      <formula>L177&lt;0</formula>
    </cfRule>
  </conditionalFormatting>
  <conditionalFormatting sqref="K178:K180 H178:H180 F178:F180">
    <cfRule type="expression" dxfId="1602" priority="47">
      <formula>F178&gt;0</formula>
    </cfRule>
    <cfRule type="expression" dxfId="1601" priority="48">
      <formula>F178&lt;0</formula>
    </cfRule>
  </conditionalFormatting>
  <conditionalFormatting sqref="L179">
    <cfRule type="expression" dxfId="1600" priority="45">
      <formula>L179&gt;0</formula>
    </cfRule>
    <cfRule type="expression" dxfId="1599" priority="46">
      <formula>L179&lt;0</formula>
    </cfRule>
  </conditionalFormatting>
  <conditionalFormatting sqref="K181 H181 F181">
    <cfRule type="expression" dxfId="1598" priority="43">
      <formula>F181&gt;0</formula>
    </cfRule>
    <cfRule type="expression" dxfId="1597" priority="44">
      <formula>F181&lt;0</formula>
    </cfRule>
  </conditionalFormatting>
  <conditionalFormatting sqref="L181">
    <cfRule type="expression" dxfId="1596" priority="41">
      <formula>L181&gt;0</formula>
    </cfRule>
    <cfRule type="expression" dxfId="1595" priority="42">
      <formula>L181&lt;0</formula>
    </cfRule>
  </conditionalFormatting>
  <conditionalFormatting sqref="H186:H188 F186:F188 K186:K188">
    <cfRule type="expression" dxfId="1594" priority="39">
      <formula>F186&gt;0</formula>
    </cfRule>
    <cfRule type="expression" dxfId="1593" priority="40">
      <formula>F186&lt;0</formula>
    </cfRule>
  </conditionalFormatting>
  <conditionalFormatting sqref="L187">
    <cfRule type="expression" dxfId="1592" priority="37">
      <formula>L187&gt;0</formula>
    </cfRule>
    <cfRule type="expression" dxfId="1591" priority="38">
      <formula>L187&lt;0</formula>
    </cfRule>
  </conditionalFormatting>
  <conditionalFormatting sqref="K185 H185 F185">
    <cfRule type="expression" dxfId="1590" priority="35">
      <formula>F185&gt;0</formula>
    </cfRule>
    <cfRule type="expression" dxfId="1589" priority="36">
      <formula>F185&lt;0</formula>
    </cfRule>
  </conditionalFormatting>
  <conditionalFormatting sqref="L185">
    <cfRule type="expression" dxfId="1588" priority="33">
      <formula>L185&gt;0</formula>
    </cfRule>
    <cfRule type="expression" dxfId="1587" priority="34">
      <formula>L185&lt;0</formula>
    </cfRule>
  </conditionalFormatting>
  <conditionalFormatting sqref="K182:K184 H182:H184 F182:F184">
    <cfRule type="expression" dxfId="1586" priority="31">
      <formula>F182&gt;0</formula>
    </cfRule>
    <cfRule type="expression" dxfId="1585" priority="32">
      <formula>F182&lt;0</formula>
    </cfRule>
  </conditionalFormatting>
  <conditionalFormatting sqref="L183">
    <cfRule type="expression" dxfId="1584" priority="29">
      <formula>L183&gt;0</formula>
    </cfRule>
    <cfRule type="expression" dxfId="1583" priority="30">
      <formula>L183&lt;0</formula>
    </cfRule>
  </conditionalFormatting>
  <conditionalFormatting sqref="K193 H193 F193">
    <cfRule type="expression" dxfId="1582" priority="27">
      <formula>F193&gt;0</formula>
    </cfRule>
    <cfRule type="expression" dxfId="1581" priority="28">
      <formula>F193&lt;0</formula>
    </cfRule>
  </conditionalFormatting>
  <conditionalFormatting sqref="L193">
    <cfRule type="expression" dxfId="1580" priority="25">
      <formula>L193&gt;0</formula>
    </cfRule>
    <cfRule type="expression" dxfId="1579" priority="26">
      <formula>L193&lt;0</formula>
    </cfRule>
  </conditionalFormatting>
  <conditionalFormatting sqref="K190:K192 H190:H192 F190:F192">
    <cfRule type="expression" dxfId="1578" priority="23">
      <formula>F190&gt;0</formula>
    </cfRule>
    <cfRule type="expression" dxfId="1577" priority="24">
      <formula>F190&lt;0</formula>
    </cfRule>
  </conditionalFormatting>
  <conditionalFormatting sqref="K189 H189 F189">
    <cfRule type="expression" dxfId="1576" priority="19">
      <formula>F189&gt;0</formula>
    </cfRule>
    <cfRule type="expression" dxfId="1575" priority="20">
      <formula>F189&lt;0</formula>
    </cfRule>
  </conditionalFormatting>
  <conditionalFormatting sqref="L189">
    <cfRule type="expression" dxfId="1574" priority="17">
      <formula>L189&gt;0</formula>
    </cfRule>
    <cfRule type="expression" dxfId="1573" priority="18">
      <formula>L189&lt;0</formula>
    </cfRule>
  </conditionalFormatting>
  <conditionalFormatting sqref="L201">
    <cfRule type="expression" dxfId="1572" priority="13">
      <formula>L201&gt;0</formula>
    </cfRule>
    <cfRule type="expression" dxfId="1571" priority="14">
      <formula>L201&lt;0</formula>
    </cfRule>
  </conditionalFormatting>
  <conditionalFormatting sqref="F195 H195 K195">
    <cfRule type="expression" dxfId="1570" priority="11">
      <formula>F195&gt;0</formula>
    </cfRule>
    <cfRule type="expression" dxfId="1569" priority="12">
      <formula>F195&lt;0</formula>
    </cfRule>
  </conditionalFormatting>
  <conditionalFormatting sqref="L197">
    <cfRule type="expression" dxfId="1568" priority="9">
      <formula>L197&gt;0</formula>
    </cfRule>
    <cfRule type="expression" dxfId="1567" priority="10">
      <formula>L197&lt;0</formula>
    </cfRule>
  </conditionalFormatting>
  <conditionalFormatting sqref="L195">
    <cfRule type="expression" dxfId="1566" priority="7">
      <formula>L195&gt;0</formula>
    </cfRule>
    <cfRule type="expression" dxfId="1565" priority="8">
      <formula>L195&lt;0</formula>
    </cfRule>
  </conditionalFormatting>
  <conditionalFormatting sqref="K198:K200 F198:F200 H198:H200">
    <cfRule type="expression" dxfId="1564" priority="5">
      <formula>F198&gt;0</formula>
    </cfRule>
    <cfRule type="expression" dxfId="1563" priority="6">
      <formula>F198&lt;0</formula>
    </cfRule>
  </conditionalFormatting>
  <conditionalFormatting sqref="L200">
    <cfRule type="expression" dxfId="1562" priority="3">
      <formula>L200&gt;0</formula>
    </cfRule>
    <cfRule type="expression" dxfId="1561" priority="4">
      <formula>L200&lt;0</formula>
    </cfRule>
  </conditionalFormatting>
  <conditionalFormatting sqref="L198">
    <cfRule type="expression" dxfId="1560" priority="1">
      <formula>L198&gt;0</formula>
    </cfRule>
    <cfRule type="expression" dxfId="1559" priority="2">
      <formula>L198&lt;0</formula>
    </cfRule>
  </conditionalFormatting>
  <hyperlinks>
    <hyperlink ref="A3" location="ACTIVE!A1" display="Back"/>
    <hyperlink ref="A251" location="ACTIVE!A1" display="Back"/>
    <hyperlink ref="V3" r:id="rId1"/>
  </hyperlinks>
  <pageMargins left="0.7" right="0.7" top="0.75" bottom="0.75" header="0.3" footer="0.3"/>
  <pageSetup orientation="portrait" r:id="rId2"/>
  <drawing r:id="rId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49"/>
  <sheetViews>
    <sheetView zoomScaleNormal="100" workbookViewId="0">
      <pane ySplit="1" topLeftCell="A392" activePane="bottomLeft" state="frozen"/>
      <selection pane="bottomLeft" activeCell="P38" sqref="P38"/>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C152-H152</f>
        <v>6800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8" si="1">H3*I3-J3</f>
        <v>3119.93</v>
      </c>
      <c r="L3" s="70">
        <v>42846</v>
      </c>
      <c r="M3" s="43">
        <v>3.25</v>
      </c>
      <c r="O3" s="11" t="s">
        <v>58</v>
      </c>
      <c r="Q3" s="406">
        <f>IF(Q2=0, Q4, (F152-K152-M152)/Q2)</f>
        <v>11.04591911764706</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12.54</v>
      </c>
      <c r="R4" s="419">
        <v>8.0000000000000004E-4</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85272</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75112.25</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24775.321000001626</v>
      </c>
      <c r="R7">
        <v>5600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K152+M152-F152+Q2*Q4</f>
        <v>10159.75</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0.1352608928636807</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M684</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1.5948963317384372E-2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1408</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19.904761904761902</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15.298799999999998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15.173399999999999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15.047999999999998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14.922599999999999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14.797199999999998</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14.671799999999998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14.546399999999998</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14.420999999999998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14.295599999999999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14.170199999999998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14.0448</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13.9194</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13.794</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13.6686</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13.543200000000001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13.4178</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13.292399999999999</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13.167</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13.041599999999999</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12.9162</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12.790799999999999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12.6654</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12.54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12.414599999999998</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12.289199999999999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12.163799999999998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12.038399999999999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11.912999999999998</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11.787599999999999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11.6622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11.536799999999999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11.4114</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11.286</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11.160599999999999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11.0352</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10.909799999999999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10.7844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10.658999999999999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2">
        <v>43648</v>
      </c>
      <c r="C135" s="4">
        <v>500</v>
      </c>
      <c r="D135" s="76">
        <v>13.58</v>
      </c>
      <c r="E135" s="2">
        <v>0</v>
      </c>
      <c r="F135" s="2">
        <f t="shared" si="6"/>
        <v>6790</v>
      </c>
      <c r="G135" s="29"/>
    </row>
    <row r="136" spans="2:7" x14ac:dyDescent="0.25">
      <c r="B136" s="402">
        <v>43655</v>
      </c>
      <c r="C136" s="7">
        <v>2000</v>
      </c>
      <c r="D136" s="75">
        <v>13.6</v>
      </c>
      <c r="E136" s="43">
        <v>-0.28999999999999998</v>
      </c>
      <c r="F136" s="43">
        <f t="shared" si="6"/>
        <v>27199.71</v>
      </c>
      <c r="G136" s="29"/>
    </row>
    <row r="137" spans="2:7" x14ac:dyDescent="0.25">
      <c r="B137" s="402">
        <v>43657</v>
      </c>
      <c r="C137" s="7">
        <v>100</v>
      </c>
      <c r="D137" s="75">
        <v>13.75</v>
      </c>
      <c r="E137" s="43">
        <v>0</v>
      </c>
      <c r="F137" s="43">
        <f t="shared" si="6"/>
        <v>1375</v>
      </c>
      <c r="G137" s="29"/>
    </row>
    <row r="138" spans="2:7" x14ac:dyDescent="0.25">
      <c r="B138" s="402">
        <v>43657</v>
      </c>
      <c r="C138" s="7">
        <v>100</v>
      </c>
      <c r="D138" s="75">
        <v>13.75</v>
      </c>
      <c r="E138" s="43">
        <v>0</v>
      </c>
      <c r="F138" s="43">
        <f t="shared" ref="F138:F147" si="7">C138*D138+E138</f>
        <v>1375</v>
      </c>
      <c r="G138" s="29"/>
    </row>
    <row r="139" spans="2:7" x14ac:dyDescent="0.25">
      <c r="B139" s="402">
        <v>43661</v>
      </c>
      <c r="C139" s="7">
        <v>300</v>
      </c>
      <c r="D139" s="75">
        <v>13.72</v>
      </c>
      <c r="E139" s="43">
        <v>0</v>
      </c>
      <c r="F139" s="43">
        <f t="shared" si="7"/>
        <v>4116</v>
      </c>
      <c r="G139" s="29"/>
    </row>
    <row r="140" spans="2:7" ht="15" customHeight="1" x14ac:dyDescent="0.25">
      <c r="B140" s="402">
        <v>43678</v>
      </c>
      <c r="C140" s="4">
        <v>1000</v>
      </c>
      <c r="D140" s="76">
        <v>13.58</v>
      </c>
      <c r="E140" s="2">
        <v>0</v>
      </c>
      <c r="F140" s="2">
        <f t="shared" si="7"/>
        <v>13580</v>
      </c>
      <c r="G140" s="29"/>
    </row>
    <row r="141" spans="2:7" x14ac:dyDescent="0.25">
      <c r="B141" s="402">
        <v>43679</v>
      </c>
      <c r="C141" s="4">
        <v>500</v>
      </c>
      <c r="D141" s="76">
        <v>13.1</v>
      </c>
      <c r="E141" s="2">
        <v>0</v>
      </c>
      <c r="F141" s="2">
        <f t="shared" si="7"/>
        <v>6550</v>
      </c>
      <c r="G141" s="29"/>
    </row>
    <row r="142" spans="2:7" x14ac:dyDescent="0.25">
      <c r="B142" s="402">
        <v>43682</v>
      </c>
      <c r="C142" s="7">
        <v>300</v>
      </c>
      <c r="D142" s="75">
        <v>12.62</v>
      </c>
      <c r="E142" s="43">
        <v>-0.5</v>
      </c>
      <c r="F142" s="43">
        <f t="shared" si="7"/>
        <v>3785.4999999999995</v>
      </c>
      <c r="G142" s="29"/>
    </row>
    <row r="143" spans="2:7" x14ac:dyDescent="0.25">
      <c r="B143" s="402">
        <v>43683</v>
      </c>
      <c r="C143" s="7">
        <v>200</v>
      </c>
      <c r="D143" s="75">
        <v>12.15</v>
      </c>
      <c r="E143" s="43">
        <v>0</v>
      </c>
      <c r="F143" s="43">
        <f t="shared" si="7"/>
        <v>2430</v>
      </c>
      <c r="G143" s="29"/>
    </row>
    <row r="144" spans="2:7" x14ac:dyDescent="0.25">
      <c r="B144" s="654">
        <v>43691</v>
      </c>
      <c r="C144" s="7">
        <v>500</v>
      </c>
      <c r="D144" s="75">
        <v>12.3</v>
      </c>
      <c r="E144" s="43">
        <v>0</v>
      </c>
      <c r="F144" s="43">
        <f t="shared" si="7"/>
        <v>6150</v>
      </c>
      <c r="G144" s="29"/>
    </row>
    <row r="145" spans="1:13" x14ac:dyDescent="0.25">
      <c r="B145" s="654">
        <v>43698</v>
      </c>
      <c r="C145" s="4">
        <v>300</v>
      </c>
      <c r="D145" s="76">
        <v>12.42</v>
      </c>
      <c r="E145" s="2">
        <v>0</v>
      </c>
      <c r="F145" s="2">
        <f t="shared" si="7"/>
        <v>3726</v>
      </c>
      <c r="G145" s="29"/>
    </row>
    <row r="146" spans="1:13" x14ac:dyDescent="0.25">
      <c r="B146" s="654">
        <v>43700</v>
      </c>
      <c r="C146" s="7">
        <v>200</v>
      </c>
      <c r="D146" s="75">
        <v>11.85</v>
      </c>
      <c r="E146" s="43">
        <v>0</v>
      </c>
      <c r="F146" s="43">
        <f t="shared" si="7"/>
        <v>2370</v>
      </c>
      <c r="G146" s="29"/>
    </row>
    <row r="147" spans="1:13" x14ac:dyDescent="0.25">
      <c r="B147" s="654">
        <v>43707</v>
      </c>
      <c r="C147" s="7">
        <v>200</v>
      </c>
      <c r="D147" s="75">
        <v>11.82</v>
      </c>
      <c r="E147" s="43">
        <v>0</v>
      </c>
      <c r="F147" s="43">
        <f t="shared" si="7"/>
        <v>2364</v>
      </c>
      <c r="G147" s="29"/>
    </row>
    <row r="148" spans="1:13" x14ac:dyDescent="0.25">
      <c r="C148" s="4"/>
      <c r="G148" s="29"/>
    </row>
    <row r="149" spans="1:13" x14ac:dyDescent="0.25">
      <c r="G149" s="29"/>
    </row>
    <row r="150" spans="1:13" x14ac:dyDescent="0.25">
      <c r="C150" s="4"/>
      <c r="G150" s="29"/>
    </row>
    <row r="151" spans="1:13" x14ac:dyDescent="0.25">
      <c r="G151" s="29"/>
    </row>
    <row r="152" spans="1:13" x14ac:dyDescent="0.25">
      <c r="A152" s="31" t="s">
        <v>81</v>
      </c>
      <c r="B152" s="403"/>
      <c r="C152" s="69">
        <f>SUM(C2:C151)</f>
        <v>44600</v>
      </c>
      <c r="D152" s="18"/>
      <c r="E152" s="18"/>
      <c r="F152" s="18">
        <f>SUM(F2:F151)</f>
        <v>716774.0199999999</v>
      </c>
      <c r="G152" s="14"/>
      <c r="H152" s="69">
        <f>SUM(H2:H151)</f>
        <v>37800</v>
      </c>
      <c r="I152" s="77"/>
      <c r="J152" s="18"/>
      <c r="K152" s="18">
        <f>SUM(K2:K151)</f>
        <v>639493.5199999999</v>
      </c>
      <c r="L152" s="14"/>
      <c r="M152" s="18">
        <f>SUM(M2:M151)</f>
        <v>2168.25</v>
      </c>
    </row>
    <row r="153" spans="1:13" ht="15.75" thickBot="1" x14ac:dyDescent="0.3">
      <c r="A153" s="275" t="s">
        <v>191</v>
      </c>
      <c r="B153" s="404"/>
      <c r="C153" s="277">
        <f>SumByColor($A$153, C2:C151)</f>
        <v>37600</v>
      </c>
      <c r="D153" s="277"/>
      <c r="E153" s="277"/>
      <c r="F153" s="278">
        <f>SumByColor($A$153, F2:F151)</f>
        <v>606174</v>
      </c>
      <c r="G153" s="277"/>
      <c r="H153" s="277">
        <f>SumByColor($A$153, H2:H151)</f>
        <v>37800</v>
      </c>
      <c r="I153" s="277"/>
      <c r="J153" s="278"/>
      <c r="K153" s="278">
        <f>SumByColor($A$153, K2:K151)</f>
        <v>639503</v>
      </c>
      <c r="L153" s="277"/>
      <c r="M153" s="278">
        <f>SumByColor($A$153, M2:M151)</f>
        <v>2168</v>
      </c>
    </row>
    <row r="154" spans="1:13" ht="15" customHeight="1" x14ac:dyDescent="0.25"/>
    <row r="156" spans="1:13" x14ac:dyDescent="0.25">
      <c r="B156" s="405" t="s">
        <v>113</v>
      </c>
      <c r="C156" s="160" t="s">
        <v>145</v>
      </c>
      <c r="D156" s="168" t="s">
        <v>144</v>
      </c>
      <c r="E156" s="163" t="s">
        <v>146</v>
      </c>
      <c r="F156" s="164" t="s">
        <v>65</v>
      </c>
      <c r="G156" s="175" t="s">
        <v>150</v>
      </c>
      <c r="H156" s="164" t="s">
        <v>88</v>
      </c>
      <c r="I156" s="175" t="s">
        <v>153</v>
      </c>
      <c r="J156" s="175" t="s">
        <v>487</v>
      </c>
      <c r="K156" s="175" t="s">
        <v>149</v>
      </c>
      <c r="L156" s="175" t="s">
        <v>898</v>
      </c>
    </row>
    <row r="157" spans="1:13" x14ac:dyDescent="0.25">
      <c r="A157" t="s">
        <v>421</v>
      </c>
      <c r="B157" s="148">
        <v>42787</v>
      </c>
      <c r="C157" s="10">
        <v>5700</v>
      </c>
      <c r="D157" s="188">
        <v>16.667088</v>
      </c>
      <c r="E157" s="39">
        <v>16.38</v>
      </c>
      <c r="F157" s="39">
        <f t="shared" ref="F157:F173" si="8">C157*(E157-D157)</f>
        <v>-1636.4016000000038</v>
      </c>
      <c r="G157" s="39">
        <f t="shared" ref="G157:G173" si="9">D157*C157</f>
        <v>95002.401599999997</v>
      </c>
      <c r="H157" s="177">
        <f t="shared" ref="H157:H173" si="10">(E157-D157)/D157</f>
        <v>-1.7224844555929666E-2</v>
      </c>
      <c r="I157" s="39"/>
      <c r="J157" s="39"/>
      <c r="K157" s="39">
        <f t="shared" ref="K157:K220" si="11">F157+$Q$10</f>
        <v>12979.169400001621</v>
      </c>
      <c r="L157" s="39"/>
    </row>
    <row r="158" spans="1:13" x14ac:dyDescent="0.25">
      <c r="A158" t="s">
        <v>433</v>
      </c>
      <c r="B158" s="148">
        <v>42788</v>
      </c>
      <c r="C158" s="354">
        <v>6000</v>
      </c>
      <c r="D158" s="562">
        <v>16.620999999999999</v>
      </c>
      <c r="E158" s="39">
        <v>15.76</v>
      </c>
      <c r="F158" s="39">
        <f t="shared" si="8"/>
        <v>-5165.9999999999936</v>
      </c>
      <c r="G158" s="39">
        <f t="shared" si="9"/>
        <v>99725.999999999985</v>
      </c>
      <c r="H158" s="177">
        <f t="shared" si="10"/>
        <v>-5.1801937308224473E-2</v>
      </c>
      <c r="I158" s="39"/>
      <c r="J158" s="39"/>
      <c r="K158" s="39">
        <f t="shared" si="11"/>
        <v>9449.5710000016334</v>
      </c>
      <c r="L158" s="39"/>
    </row>
    <row r="159" spans="1:13" x14ac:dyDescent="0.25">
      <c r="A159">
        <v>600</v>
      </c>
      <c r="B159" s="148">
        <v>42795</v>
      </c>
      <c r="C159" s="10">
        <v>5500</v>
      </c>
      <c r="D159" s="188">
        <v>16.619900000000001</v>
      </c>
      <c r="E159" s="39">
        <v>16.45</v>
      </c>
      <c r="F159" s="39">
        <f t="shared" si="8"/>
        <v>-934.45000000001062</v>
      </c>
      <c r="G159" s="39">
        <f t="shared" si="9"/>
        <v>91409.450000000012</v>
      </c>
      <c r="H159" s="177">
        <f t="shared" si="10"/>
        <v>-1.0222684853699596E-2</v>
      </c>
      <c r="I159" s="39">
        <v>16.399999999999999</v>
      </c>
      <c r="J159" s="39"/>
      <c r="K159" s="39">
        <f t="shared" si="11"/>
        <v>13681.121000001616</v>
      </c>
      <c r="L159" s="39"/>
    </row>
    <row r="160" spans="1:13" x14ac:dyDescent="0.25">
      <c r="A160">
        <v>1400</v>
      </c>
      <c r="B160" s="148">
        <v>42796</v>
      </c>
      <c r="C160" s="10">
        <v>6000</v>
      </c>
      <c r="D160" s="188">
        <v>16.589099999999998</v>
      </c>
      <c r="E160" s="39">
        <v>16.14</v>
      </c>
      <c r="F160" s="39">
        <f t="shared" si="8"/>
        <v>-2694.5999999999872</v>
      </c>
      <c r="G160" s="39">
        <f t="shared" si="9"/>
        <v>99534.599999999991</v>
      </c>
      <c r="H160" s="177">
        <f t="shared" si="10"/>
        <v>-2.7071993055681011E-2</v>
      </c>
      <c r="I160" s="39">
        <v>16.25</v>
      </c>
      <c r="J160" s="39"/>
      <c r="K160" s="39">
        <f t="shared" si="11"/>
        <v>11920.971000001638</v>
      </c>
      <c r="L160" s="39"/>
    </row>
    <row r="161" spans="1:22" x14ac:dyDescent="0.25">
      <c r="A161">
        <v>3600</v>
      </c>
      <c r="B161" s="148">
        <v>42798</v>
      </c>
      <c r="C161" s="10">
        <v>6000</v>
      </c>
      <c r="D161" s="188">
        <v>16.589099999999998</v>
      </c>
      <c r="E161" s="39">
        <v>16.14</v>
      </c>
      <c r="F161" s="39">
        <f t="shared" si="8"/>
        <v>-2694.5999999999872</v>
      </c>
      <c r="G161" s="39">
        <f t="shared" si="9"/>
        <v>99534.599999999991</v>
      </c>
      <c r="H161" s="177">
        <f t="shared" si="10"/>
        <v>-2.7071993055681011E-2</v>
      </c>
      <c r="I161" s="39">
        <v>16.25</v>
      </c>
      <c r="J161" s="39"/>
      <c r="K161" s="39">
        <f t="shared" si="11"/>
        <v>11920.971000001638</v>
      </c>
      <c r="L161" s="39"/>
    </row>
    <row r="162" spans="1:22" x14ac:dyDescent="0.25">
      <c r="A162">
        <v>3600</v>
      </c>
      <c r="B162" s="148">
        <v>42800</v>
      </c>
      <c r="C162" s="10">
        <v>6000</v>
      </c>
      <c r="D162" s="188">
        <v>16.589099999999998</v>
      </c>
      <c r="E162" s="39">
        <v>16.47</v>
      </c>
      <c r="F162" s="39">
        <f t="shared" si="8"/>
        <v>-714.59999999999718</v>
      </c>
      <c r="G162" s="39">
        <f t="shared" si="9"/>
        <v>99534.599999999991</v>
      </c>
      <c r="H162" s="177">
        <f t="shared" si="10"/>
        <v>-7.1794129880463405E-3</v>
      </c>
      <c r="I162" s="39">
        <v>16.25</v>
      </c>
      <c r="J162" s="39"/>
      <c r="K162" s="39">
        <f t="shared" si="11"/>
        <v>13900.971000001629</v>
      </c>
      <c r="L162" s="39"/>
    </row>
    <row r="163" spans="1:22" x14ac:dyDescent="0.25">
      <c r="A163">
        <v>3600</v>
      </c>
      <c r="B163" s="148">
        <v>42802</v>
      </c>
      <c r="C163" s="10">
        <v>6700</v>
      </c>
      <c r="D163" s="188">
        <v>16.427</v>
      </c>
      <c r="E163" s="39">
        <v>14.87</v>
      </c>
      <c r="F163" s="39">
        <f t="shared" si="8"/>
        <v>-10431.900000000003</v>
      </c>
      <c r="G163" s="39">
        <f t="shared" si="9"/>
        <v>110060.9</v>
      </c>
      <c r="H163" s="178">
        <f t="shared" si="10"/>
        <v>-9.478297924149269E-2</v>
      </c>
      <c r="I163" s="39"/>
      <c r="J163" s="39"/>
      <c r="K163" s="39">
        <f t="shared" si="11"/>
        <v>4183.6710000016228</v>
      </c>
      <c r="L163" s="39"/>
    </row>
    <row r="164" spans="1:22" x14ac:dyDescent="0.25">
      <c r="A164">
        <v>3600</v>
      </c>
      <c r="B164" s="148">
        <v>42803</v>
      </c>
      <c r="C164" s="10">
        <v>6000</v>
      </c>
      <c r="D164" s="188">
        <v>16.50263</v>
      </c>
      <c r="E164" s="39">
        <v>16.07</v>
      </c>
      <c r="F164" s="39">
        <f t="shared" si="8"/>
        <v>-2595.7799999999979</v>
      </c>
      <c r="G164" s="39">
        <f t="shared" si="9"/>
        <v>99015.78</v>
      </c>
      <c r="H164" s="178">
        <f t="shared" si="10"/>
        <v>-2.6215821356959445E-2</v>
      </c>
      <c r="I164" s="39">
        <v>16.25</v>
      </c>
      <c r="J164" s="39"/>
      <c r="K164" s="39">
        <f t="shared" si="11"/>
        <v>12019.791000001627</v>
      </c>
      <c r="L164" s="39"/>
    </row>
    <row r="165" spans="1:22" x14ac:dyDescent="0.25">
      <c r="A165">
        <v>4200</v>
      </c>
      <c r="B165" s="148">
        <v>42805</v>
      </c>
      <c r="C165" s="354">
        <v>6000</v>
      </c>
      <c r="D165" s="562">
        <v>16.447600000000001</v>
      </c>
      <c r="E165" s="39">
        <v>16.16</v>
      </c>
      <c r="F165" s="39">
        <f t="shared" si="8"/>
        <v>-1725.6000000000072</v>
      </c>
      <c r="G165" s="39">
        <f t="shared" si="9"/>
        <v>98685.6</v>
      </c>
      <c r="H165" s="178">
        <f t="shared" si="10"/>
        <v>-1.7485833799460174E-2</v>
      </c>
      <c r="I165" s="39" t="s">
        <v>184</v>
      </c>
      <c r="J165" s="39"/>
      <c r="K165" s="39">
        <f t="shared" si="11"/>
        <v>12889.971000001618</v>
      </c>
      <c r="L165" s="39"/>
    </row>
    <row r="166" spans="1:22" x14ac:dyDescent="0.25">
      <c r="A166">
        <v>4200</v>
      </c>
      <c r="B166" s="148">
        <v>42807</v>
      </c>
      <c r="C166" s="10">
        <v>6000</v>
      </c>
      <c r="D166" s="188">
        <v>16.447600000000001</v>
      </c>
      <c r="E166" s="39">
        <v>15.84</v>
      </c>
      <c r="F166" s="39">
        <f t="shared" si="8"/>
        <v>-3645.600000000009</v>
      </c>
      <c r="G166" s="39">
        <f t="shared" si="9"/>
        <v>98685.6</v>
      </c>
      <c r="H166" s="178">
        <f t="shared" si="10"/>
        <v>-3.6941559862837217E-2</v>
      </c>
      <c r="I166" s="39"/>
      <c r="J166" s="39"/>
      <c r="K166" s="39">
        <f t="shared" si="11"/>
        <v>10969.971000001617</v>
      </c>
      <c r="L166" s="39"/>
    </row>
    <row r="167" spans="1:22" x14ac:dyDescent="0.25">
      <c r="A167">
        <v>3700</v>
      </c>
      <c r="B167" s="148">
        <v>42808</v>
      </c>
      <c r="C167" s="354">
        <v>6000</v>
      </c>
      <c r="D167" s="562">
        <v>16.422999999999998</v>
      </c>
      <c r="E167" s="39">
        <v>15.32</v>
      </c>
      <c r="F167" s="39">
        <f t="shared" si="8"/>
        <v>-6617.9999999999882</v>
      </c>
      <c r="G167" s="39">
        <f t="shared" si="9"/>
        <v>98537.999999999985</v>
      </c>
      <c r="H167" s="178">
        <f t="shared" si="10"/>
        <v>-6.7161907081531885E-2</v>
      </c>
      <c r="I167" s="39">
        <v>16.25</v>
      </c>
      <c r="J167" s="39">
        <v>41.23</v>
      </c>
      <c r="K167" s="39">
        <f t="shared" si="11"/>
        <v>7997.5710000016379</v>
      </c>
      <c r="L167" s="39"/>
    </row>
    <row r="168" spans="1:22" x14ac:dyDescent="0.25">
      <c r="A168">
        <v>3700</v>
      </c>
      <c r="B168" s="148">
        <v>42809</v>
      </c>
      <c r="C168" s="10">
        <v>6000</v>
      </c>
      <c r="D168" s="188">
        <v>16.422999999999998</v>
      </c>
      <c r="E168" s="39">
        <v>15.56</v>
      </c>
      <c r="F168" s="39">
        <f t="shared" si="8"/>
        <v>-5177.9999999999864</v>
      </c>
      <c r="G168" s="39">
        <f t="shared" si="9"/>
        <v>98537.999999999985</v>
      </c>
      <c r="H168" s="178">
        <f t="shared" si="10"/>
        <v>-5.254825549534177E-2</v>
      </c>
      <c r="I168" s="39">
        <v>16.25</v>
      </c>
      <c r="J168" s="39">
        <v>44</v>
      </c>
      <c r="K168" s="39">
        <f t="shared" si="11"/>
        <v>9437.5710000016406</v>
      </c>
      <c r="L168" s="39"/>
    </row>
    <row r="169" spans="1:22" x14ac:dyDescent="0.25">
      <c r="A169">
        <v>4000</v>
      </c>
      <c r="B169" s="148">
        <v>42815</v>
      </c>
      <c r="C169" s="10">
        <v>6400</v>
      </c>
      <c r="D169" s="188">
        <v>16.349399999999999</v>
      </c>
      <c r="E169" s="39">
        <v>15.05</v>
      </c>
      <c r="F169" s="39">
        <f t="shared" si="8"/>
        <v>-8316.1599999999908</v>
      </c>
      <c r="G169" s="39">
        <f t="shared" si="9"/>
        <v>104636.15999999999</v>
      </c>
      <c r="H169" s="178">
        <f t="shared" si="10"/>
        <v>-7.9476922700527156E-2</v>
      </c>
      <c r="I169" s="39"/>
      <c r="J169" s="39"/>
      <c r="K169" s="39">
        <f t="shared" si="11"/>
        <v>6299.4110000016353</v>
      </c>
      <c r="L169" s="39"/>
    </row>
    <row r="170" spans="1:22" x14ac:dyDescent="0.25">
      <c r="A170">
        <v>4300</v>
      </c>
      <c r="B170" s="148">
        <v>42819</v>
      </c>
      <c r="C170" s="10">
        <v>6400</v>
      </c>
      <c r="D170" s="188">
        <v>16.349399999999999</v>
      </c>
      <c r="E170" s="39">
        <v>14.61</v>
      </c>
      <c r="F170" s="39">
        <f t="shared" si="8"/>
        <v>-11132.16</v>
      </c>
      <c r="G170" s="39">
        <f t="shared" si="9"/>
        <v>104636.15999999999</v>
      </c>
      <c r="H170" s="178">
        <f t="shared" si="10"/>
        <v>-0.10638922529267128</v>
      </c>
      <c r="I170" s="39"/>
      <c r="J170" s="39"/>
      <c r="K170" s="39">
        <f t="shared" si="11"/>
        <v>3483.4110000016262</v>
      </c>
      <c r="L170" s="39"/>
    </row>
    <row r="171" spans="1:22" x14ac:dyDescent="0.25">
      <c r="A171">
        <v>4300</v>
      </c>
      <c r="B171" s="148">
        <v>42821</v>
      </c>
      <c r="C171" s="10">
        <v>6400</v>
      </c>
      <c r="D171" s="188">
        <v>16.349399999999999</v>
      </c>
      <c r="E171" s="39">
        <v>14.75</v>
      </c>
      <c r="F171" s="39">
        <f t="shared" si="8"/>
        <v>-10236.159999999996</v>
      </c>
      <c r="G171" s="39">
        <f t="shared" si="9"/>
        <v>104636.15999999999</v>
      </c>
      <c r="H171" s="178">
        <f t="shared" si="10"/>
        <v>-9.78262199224436E-2</v>
      </c>
      <c r="I171" s="39"/>
      <c r="J171" s="39"/>
      <c r="K171" s="39">
        <f t="shared" si="11"/>
        <v>4379.4110000016299</v>
      </c>
      <c r="L171" s="39"/>
    </row>
    <row r="172" spans="1:22" x14ac:dyDescent="0.25">
      <c r="A172">
        <v>4300</v>
      </c>
      <c r="B172" s="148">
        <v>42822</v>
      </c>
      <c r="C172" s="10">
        <v>6400</v>
      </c>
      <c r="D172" s="188">
        <v>16.349399999999999</v>
      </c>
      <c r="E172" s="39">
        <v>15.23</v>
      </c>
      <c r="F172" s="39">
        <f t="shared" si="8"/>
        <v>-7164.1599999999926</v>
      </c>
      <c r="G172" s="39">
        <f t="shared" si="9"/>
        <v>104636.15999999999</v>
      </c>
      <c r="H172" s="178">
        <f t="shared" si="10"/>
        <v>-6.8467344367377322E-2</v>
      </c>
      <c r="I172" s="39"/>
      <c r="J172" s="39"/>
      <c r="K172" s="39">
        <f t="shared" si="11"/>
        <v>7451.4110000016335</v>
      </c>
      <c r="L172" s="39"/>
    </row>
    <row r="173" spans="1:22" x14ac:dyDescent="0.25">
      <c r="A173">
        <v>3900</v>
      </c>
      <c r="B173" s="148">
        <v>42823</v>
      </c>
      <c r="C173" s="354">
        <v>6000</v>
      </c>
      <c r="D173" s="562">
        <v>16.407399999999999</v>
      </c>
      <c r="E173" s="39">
        <v>15.48</v>
      </c>
      <c r="F173" s="39">
        <f t="shared" si="8"/>
        <v>-5564.3999999999924</v>
      </c>
      <c r="G173" s="39">
        <f t="shared" si="9"/>
        <v>98444.4</v>
      </c>
      <c r="H173" s="178">
        <f t="shared" si="10"/>
        <v>-5.6523276082743074E-2</v>
      </c>
      <c r="I173" s="39">
        <v>16.25</v>
      </c>
      <c r="J173" s="39"/>
      <c r="K173" s="39">
        <f t="shared" si="11"/>
        <v>9051.1710000016337</v>
      </c>
      <c r="L173" s="39"/>
      <c r="V173" s="700"/>
    </row>
    <row r="174" spans="1:22" x14ac:dyDescent="0.25">
      <c r="A174">
        <v>4100</v>
      </c>
      <c r="B174" s="148">
        <v>42830</v>
      </c>
      <c r="C174" s="354">
        <v>6000</v>
      </c>
      <c r="D174" s="562">
        <v>16.388999999999999</v>
      </c>
      <c r="E174" s="39">
        <v>15.98</v>
      </c>
      <c r="F174" s="39">
        <f t="shared" ref="F174:F187" si="12">C174*(E174-D174)</f>
        <v>-2453.9999999999936</v>
      </c>
      <c r="G174" s="39">
        <f t="shared" ref="G174:G187" si="13">D174*C174</f>
        <v>98334</v>
      </c>
      <c r="H174" s="178">
        <f t="shared" ref="H174:H187" si="14">(E174-D174)/D174</f>
        <v>-2.4955763011776128E-2</v>
      </c>
      <c r="I174" s="39">
        <v>16.25</v>
      </c>
      <c r="J174" s="39"/>
      <c r="K174" s="39">
        <f t="shared" si="11"/>
        <v>12161.571000001633</v>
      </c>
      <c r="L174" s="39"/>
      <c r="V174" s="700"/>
    </row>
    <row r="175" spans="1:22" x14ac:dyDescent="0.25">
      <c r="A175">
        <v>4800</v>
      </c>
      <c r="B175" s="148">
        <v>42838</v>
      </c>
      <c r="C175" s="10">
        <v>6200</v>
      </c>
      <c r="D175" s="188">
        <v>16.375</v>
      </c>
      <c r="E175" s="39">
        <v>15.9</v>
      </c>
      <c r="F175" s="39">
        <f t="shared" si="12"/>
        <v>-2944.9999999999977</v>
      </c>
      <c r="G175" s="39">
        <f t="shared" si="13"/>
        <v>101525</v>
      </c>
      <c r="H175" s="177">
        <f t="shared" si="14"/>
        <v>-2.9007633587786238E-2</v>
      </c>
      <c r="I175" s="39"/>
      <c r="J175" s="39"/>
      <c r="K175" s="39">
        <f t="shared" si="11"/>
        <v>11670.571000001628</v>
      </c>
      <c r="L175" s="39"/>
      <c r="V175" s="700"/>
    </row>
    <row r="176" spans="1:22" x14ac:dyDescent="0.25">
      <c r="A176">
        <v>5300</v>
      </c>
      <c r="B176" s="148">
        <v>42844</v>
      </c>
      <c r="C176" s="10">
        <v>6400</v>
      </c>
      <c r="D176" s="188">
        <v>16.335000000000001</v>
      </c>
      <c r="E176" s="39">
        <v>15.06</v>
      </c>
      <c r="F176" s="39">
        <f t="shared" si="12"/>
        <v>-8160.0000000000018</v>
      </c>
      <c r="G176" s="39">
        <f t="shared" si="13"/>
        <v>104544</v>
      </c>
      <c r="H176" s="177">
        <f t="shared" si="14"/>
        <v>-7.805325987144171E-2</v>
      </c>
      <c r="I176" s="39"/>
      <c r="J176" s="39"/>
      <c r="K176" s="39">
        <f t="shared" si="11"/>
        <v>6455.5710000016243</v>
      </c>
      <c r="L176" s="39"/>
      <c r="V176" s="701"/>
    </row>
    <row r="177" spans="1:22" x14ac:dyDescent="0.25">
      <c r="A177">
        <v>5700</v>
      </c>
      <c r="B177" s="148">
        <v>42854</v>
      </c>
      <c r="C177" s="10">
        <v>6400</v>
      </c>
      <c r="D177" s="188">
        <v>16.334199999999999</v>
      </c>
      <c r="E177" s="39">
        <v>14.87</v>
      </c>
      <c r="F177" s="39">
        <f t="shared" si="12"/>
        <v>-9370.8799999999992</v>
      </c>
      <c r="G177" s="39">
        <f t="shared" si="13"/>
        <v>104538.87999999999</v>
      </c>
      <c r="H177" s="177">
        <f t="shared" si="14"/>
        <v>-8.9640141543509938E-2</v>
      </c>
      <c r="I177" s="39"/>
      <c r="J177" s="39"/>
      <c r="K177" s="39">
        <f t="shared" si="11"/>
        <v>5244.6910000016269</v>
      </c>
      <c r="L177" s="39"/>
      <c r="V177" s="701"/>
    </row>
    <row r="178" spans="1:22" x14ac:dyDescent="0.25">
      <c r="A178">
        <v>5700</v>
      </c>
      <c r="B178" s="148">
        <v>42860</v>
      </c>
      <c r="C178" s="10">
        <v>6700</v>
      </c>
      <c r="D178" s="188">
        <v>16.225999999999999</v>
      </c>
      <c r="E178" s="39">
        <v>14.29</v>
      </c>
      <c r="F178" s="39">
        <f t="shared" si="12"/>
        <v>-12971.199999999999</v>
      </c>
      <c r="G178" s="39">
        <f t="shared" si="13"/>
        <v>108714.2</v>
      </c>
      <c r="H178" s="177">
        <f t="shared" si="14"/>
        <v>-0.11931468014298041</v>
      </c>
      <c r="I178" s="39"/>
      <c r="J178" s="39"/>
      <c r="K178" s="39">
        <f t="shared" si="11"/>
        <v>1644.3710000016272</v>
      </c>
      <c r="L178" s="39"/>
      <c r="V178" s="701"/>
    </row>
    <row r="179" spans="1:22" x14ac:dyDescent="0.25">
      <c r="A179">
        <v>6000</v>
      </c>
      <c r="B179" s="148">
        <v>42862</v>
      </c>
      <c r="C179" s="10">
        <v>6700</v>
      </c>
      <c r="D179" s="188">
        <v>16.225999999999999</v>
      </c>
      <c r="E179" s="39">
        <v>14.29</v>
      </c>
      <c r="F179" s="39">
        <f t="shared" si="12"/>
        <v>-12971.199999999999</v>
      </c>
      <c r="G179" s="39">
        <f t="shared" si="13"/>
        <v>108714.2</v>
      </c>
      <c r="H179" s="177">
        <f t="shared" si="14"/>
        <v>-0.11931468014298041</v>
      </c>
      <c r="I179" s="39"/>
      <c r="J179" s="39"/>
      <c r="K179" s="39">
        <f t="shared" si="11"/>
        <v>1644.3710000016272</v>
      </c>
      <c r="L179" s="39"/>
    </row>
    <row r="180" spans="1:22" x14ac:dyDescent="0.25">
      <c r="A180">
        <v>5700</v>
      </c>
      <c r="B180" s="148">
        <v>42863</v>
      </c>
      <c r="C180" s="10">
        <v>6400</v>
      </c>
      <c r="D180" s="188">
        <v>16.318000000000001</v>
      </c>
      <c r="E180" s="39">
        <v>14.59</v>
      </c>
      <c r="F180" s="39">
        <f t="shared" si="12"/>
        <v>-11059.20000000001</v>
      </c>
      <c r="G180" s="39">
        <f t="shared" si="13"/>
        <v>104435.20000000001</v>
      </c>
      <c r="H180" s="177">
        <f t="shared" si="14"/>
        <v>-0.1058953303100871</v>
      </c>
      <c r="I180" s="39"/>
      <c r="J180" s="39"/>
      <c r="K180" s="39">
        <f t="shared" si="11"/>
        <v>3556.3710000016163</v>
      </c>
      <c r="L180" s="39"/>
    </row>
    <row r="181" spans="1:22" x14ac:dyDescent="0.25">
      <c r="A181">
        <v>5700</v>
      </c>
      <c r="B181" s="148">
        <v>42866</v>
      </c>
      <c r="C181" s="10">
        <v>6400</v>
      </c>
      <c r="D181" s="188">
        <v>16.318000000000001</v>
      </c>
      <c r="E181" s="39">
        <v>14.48</v>
      </c>
      <c r="F181" s="39">
        <f t="shared" si="12"/>
        <v>-11763.200000000006</v>
      </c>
      <c r="G181" s="39">
        <f t="shared" si="13"/>
        <v>104435.20000000001</v>
      </c>
      <c r="H181" s="177">
        <f t="shared" si="14"/>
        <v>-0.11263635249417826</v>
      </c>
      <c r="I181" s="39"/>
      <c r="J181" s="39"/>
      <c r="K181" s="39">
        <f t="shared" si="11"/>
        <v>2852.3710000016199</v>
      </c>
      <c r="L181" s="39"/>
      <c r="V181" s="704"/>
    </row>
    <row r="182" spans="1:22" x14ac:dyDescent="0.25">
      <c r="A182">
        <v>5900</v>
      </c>
      <c r="B182" s="148">
        <v>42872</v>
      </c>
      <c r="C182" s="10">
        <v>6531</v>
      </c>
      <c r="D182" s="188">
        <v>16.274999999999999</v>
      </c>
      <c r="E182" s="39">
        <v>14.35</v>
      </c>
      <c r="F182" s="39">
        <f t="shared" si="12"/>
        <v>-12572.174999999994</v>
      </c>
      <c r="G182" s="39">
        <f t="shared" si="13"/>
        <v>106292.02499999999</v>
      </c>
      <c r="H182" s="177">
        <f t="shared" si="14"/>
        <v>-0.11827956989247307</v>
      </c>
      <c r="I182" s="39"/>
      <c r="J182" s="39"/>
      <c r="K182" s="39">
        <f t="shared" si="11"/>
        <v>2043.3960000016323</v>
      </c>
      <c r="L182" s="39"/>
      <c r="V182" s="704"/>
    </row>
    <row r="183" spans="1:22" x14ac:dyDescent="0.25">
      <c r="B183" s="148">
        <v>42873</v>
      </c>
      <c r="C183" s="10">
        <v>6400</v>
      </c>
      <c r="D183" s="188">
        <v>16.306000000000001</v>
      </c>
      <c r="E183" s="39">
        <v>14.35</v>
      </c>
      <c r="F183" s="39">
        <f t="shared" si="12"/>
        <v>-12518.400000000009</v>
      </c>
      <c r="G183" s="39">
        <f t="shared" si="13"/>
        <v>104358.40000000001</v>
      </c>
      <c r="H183" s="177">
        <f t="shared" si="14"/>
        <v>-0.11995584447442667</v>
      </c>
      <c r="I183" s="39"/>
      <c r="J183" s="39"/>
      <c r="K183" s="39">
        <f t="shared" si="11"/>
        <v>2097.1710000016174</v>
      </c>
      <c r="L183" s="39"/>
      <c r="V183" s="713"/>
    </row>
    <row r="184" spans="1:22" x14ac:dyDescent="0.25">
      <c r="A184">
        <v>5600</v>
      </c>
      <c r="B184" s="148">
        <v>42873</v>
      </c>
      <c r="C184" s="10">
        <v>6700</v>
      </c>
      <c r="D184" s="188">
        <v>16.21</v>
      </c>
      <c r="E184" s="39">
        <v>14.16</v>
      </c>
      <c r="F184" s="39">
        <f t="shared" si="12"/>
        <v>-13735.000000000005</v>
      </c>
      <c r="G184" s="39">
        <f t="shared" si="13"/>
        <v>108607</v>
      </c>
      <c r="H184" s="177">
        <f t="shared" si="14"/>
        <v>-0.1264651449722394</v>
      </c>
      <c r="I184" s="39"/>
      <c r="J184" s="39"/>
      <c r="K184" s="39">
        <f t="shared" si="11"/>
        <v>880.57100000162063</v>
      </c>
      <c r="L184" s="39"/>
      <c r="V184" s="713"/>
    </row>
    <row r="185" spans="1:22" x14ac:dyDescent="0.25">
      <c r="A185">
        <v>5300</v>
      </c>
      <c r="B185" s="148">
        <v>42874</v>
      </c>
      <c r="C185" s="10">
        <v>6400</v>
      </c>
      <c r="D185" s="188">
        <v>16.286000000000001</v>
      </c>
      <c r="E185" s="39">
        <v>14.58</v>
      </c>
      <c r="F185" s="39">
        <f t="shared" si="12"/>
        <v>-10918.400000000009</v>
      </c>
      <c r="G185" s="39">
        <f t="shared" si="13"/>
        <v>104230.40000000001</v>
      </c>
      <c r="H185" s="177">
        <f t="shared" si="14"/>
        <v>-0.10475254820090883</v>
      </c>
      <c r="I185" s="39"/>
      <c r="J185" s="39"/>
      <c r="K185" s="39">
        <f t="shared" si="11"/>
        <v>3697.1710000016174</v>
      </c>
      <c r="L185" s="39"/>
      <c r="V185" s="715"/>
    </row>
    <row r="186" spans="1:22" x14ac:dyDescent="0.25">
      <c r="B186" s="148">
        <v>42880</v>
      </c>
      <c r="C186" s="10">
        <v>7000</v>
      </c>
      <c r="D186" s="188">
        <v>16.05</v>
      </c>
      <c r="E186" s="39">
        <v>13.5</v>
      </c>
      <c r="F186" s="39">
        <f t="shared" si="12"/>
        <v>-17850.000000000004</v>
      </c>
      <c r="G186" s="39">
        <f t="shared" si="13"/>
        <v>112350</v>
      </c>
      <c r="H186" s="177">
        <f t="shared" si="14"/>
        <v>-0.15887850467289724</v>
      </c>
      <c r="I186" s="39"/>
      <c r="J186" s="39"/>
      <c r="K186" s="39">
        <f t="shared" si="11"/>
        <v>-3234.4289999983775</v>
      </c>
      <c r="L186" s="39"/>
      <c r="V186" s="715"/>
    </row>
    <row r="187" spans="1:22" x14ac:dyDescent="0.25">
      <c r="A187">
        <v>5800</v>
      </c>
      <c r="B187" s="148">
        <v>42899</v>
      </c>
      <c r="C187" s="10">
        <v>8000</v>
      </c>
      <c r="D187" s="188">
        <v>15.624000000000001</v>
      </c>
      <c r="E187" s="39">
        <v>13.01</v>
      </c>
      <c r="F187" s="39">
        <f t="shared" si="12"/>
        <v>-20912.000000000007</v>
      </c>
      <c r="G187" s="39">
        <f t="shared" si="13"/>
        <v>124992</v>
      </c>
      <c r="H187" s="177">
        <f t="shared" si="14"/>
        <v>-0.16730670762928831</v>
      </c>
      <c r="I187" s="39"/>
      <c r="J187" s="39"/>
      <c r="K187" s="39">
        <f t="shared" si="11"/>
        <v>-6296.4289999983812</v>
      </c>
      <c r="L187" s="39"/>
      <c r="V187" s="715"/>
    </row>
    <row r="188" spans="1:22" x14ac:dyDescent="0.25">
      <c r="A188">
        <v>8000</v>
      </c>
      <c r="B188" s="148">
        <v>42939</v>
      </c>
      <c r="C188" s="10">
        <v>8000</v>
      </c>
      <c r="D188" s="188">
        <v>15.584</v>
      </c>
      <c r="E188" s="39">
        <v>11.85</v>
      </c>
      <c r="F188" s="39">
        <f t="shared" ref="F188:F198" si="15">C188*(E188-D188)</f>
        <v>-29872</v>
      </c>
      <c r="G188" s="39">
        <f t="shared" ref="G188:G198" si="16">D188*C188</f>
        <v>124672</v>
      </c>
      <c r="H188" s="177">
        <f t="shared" ref="H188:H198" si="17">(E188-D188)/D188</f>
        <v>-0.2396047227926078</v>
      </c>
      <c r="I188" s="39"/>
      <c r="J188" s="39"/>
      <c r="K188" s="39">
        <f t="shared" si="11"/>
        <v>-15256.428999998374</v>
      </c>
      <c r="L188" s="39"/>
      <c r="V188" s="704"/>
    </row>
    <row r="189" spans="1:22" x14ac:dyDescent="0.25">
      <c r="A189">
        <v>8000</v>
      </c>
      <c r="B189" s="148">
        <v>42943</v>
      </c>
      <c r="C189" s="10">
        <v>8200</v>
      </c>
      <c r="D189" s="188">
        <v>15.5</v>
      </c>
      <c r="E189" s="39">
        <v>12.23</v>
      </c>
      <c r="F189" s="39">
        <f t="shared" si="15"/>
        <v>-26813.999999999996</v>
      </c>
      <c r="G189" s="39">
        <f t="shared" si="16"/>
        <v>127100</v>
      </c>
      <c r="H189" s="177">
        <f t="shared" si="17"/>
        <v>-0.21096774193548384</v>
      </c>
      <c r="I189" s="39"/>
      <c r="J189" s="39"/>
      <c r="K189" s="39">
        <f t="shared" si="11"/>
        <v>-12198.42899999837</v>
      </c>
      <c r="L189" s="39"/>
    </row>
    <row r="190" spans="1:22" x14ac:dyDescent="0.25">
      <c r="B190" s="148">
        <v>42944</v>
      </c>
      <c r="C190" s="10">
        <v>8000</v>
      </c>
      <c r="D190" s="188">
        <v>15.5733</v>
      </c>
      <c r="E190" s="39">
        <v>12.36</v>
      </c>
      <c r="F190" s="39">
        <f t="shared" si="15"/>
        <v>-25706.400000000001</v>
      </c>
      <c r="G190" s="39">
        <f t="shared" si="16"/>
        <v>124586.4</v>
      </c>
      <c r="H190" s="177">
        <f t="shared" si="17"/>
        <v>-0.20633391766677586</v>
      </c>
      <c r="I190" s="39"/>
      <c r="J190" s="39"/>
      <c r="K190" s="39">
        <f t="shared" si="11"/>
        <v>-11090.828999998375</v>
      </c>
      <c r="L190" s="39"/>
    </row>
    <row r="191" spans="1:22" x14ac:dyDescent="0.25">
      <c r="A191">
        <v>7400</v>
      </c>
      <c r="B191" s="148">
        <v>42950</v>
      </c>
      <c r="C191" s="10">
        <v>8000</v>
      </c>
      <c r="D191" s="188">
        <v>15.516999999999999</v>
      </c>
      <c r="E191" s="39">
        <v>12.51</v>
      </c>
      <c r="F191" s="39">
        <f t="shared" si="15"/>
        <v>-24055.999999999996</v>
      </c>
      <c r="G191" s="39">
        <f t="shared" si="16"/>
        <v>124136</v>
      </c>
      <c r="H191" s="177">
        <f t="shared" si="17"/>
        <v>-0.19378745891602756</v>
      </c>
      <c r="I191" s="39"/>
      <c r="J191" s="39"/>
      <c r="K191" s="39">
        <f t="shared" si="11"/>
        <v>-9440.4289999983703</v>
      </c>
      <c r="L191" s="39"/>
    </row>
    <row r="192" spans="1:22" x14ac:dyDescent="0.25">
      <c r="A192">
        <v>7200</v>
      </c>
      <c r="B192" s="148">
        <v>42953</v>
      </c>
      <c r="C192" s="10">
        <v>8000</v>
      </c>
      <c r="D192" s="188">
        <v>15.516999999999999</v>
      </c>
      <c r="E192" s="39">
        <v>12.9</v>
      </c>
      <c r="F192" s="39">
        <f t="shared" si="15"/>
        <v>-20935.999999999993</v>
      </c>
      <c r="G192" s="39">
        <f t="shared" si="16"/>
        <v>124136</v>
      </c>
      <c r="H192" s="177">
        <f t="shared" si="17"/>
        <v>-0.16865373461364949</v>
      </c>
      <c r="I192" s="39"/>
      <c r="J192" s="39"/>
      <c r="K192" s="39">
        <f t="shared" si="11"/>
        <v>-6320.4289999983666</v>
      </c>
      <c r="L192" s="39"/>
    </row>
    <row r="193" spans="1:15" x14ac:dyDescent="0.25">
      <c r="A193">
        <v>7200</v>
      </c>
      <c r="B193" s="148">
        <v>42967</v>
      </c>
      <c r="C193" s="10">
        <v>8900</v>
      </c>
      <c r="D193" s="188">
        <v>15.09</v>
      </c>
      <c r="E193" s="39">
        <v>10.87</v>
      </c>
      <c r="F193" s="39">
        <f t="shared" si="15"/>
        <v>-37558.000000000007</v>
      </c>
      <c r="G193" s="39">
        <f t="shared" si="16"/>
        <v>134301</v>
      </c>
      <c r="H193" s="177">
        <f t="shared" si="17"/>
        <v>-0.27965540092776675</v>
      </c>
      <c r="I193" s="39"/>
      <c r="J193" s="39"/>
      <c r="K193" s="39">
        <f t="shared" si="11"/>
        <v>-22942.428999998381</v>
      </c>
      <c r="L193" s="39"/>
    </row>
    <row r="194" spans="1:15" x14ac:dyDescent="0.25">
      <c r="A194">
        <v>7100</v>
      </c>
      <c r="B194" s="148">
        <v>42978</v>
      </c>
      <c r="C194" s="10">
        <v>8600</v>
      </c>
      <c r="D194" s="188">
        <v>15.226800000000001</v>
      </c>
      <c r="E194" s="39">
        <v>11.27</v>
      </c>
      <c r="F194" s="39">
        <f t="shared" si="15"/>
        <v>-34028.48000000001</v>
      </c>
      <c r="G194" s="39">
        <f t="shared" si="16"/>
        <v>130950.48000000001</v>
      </c>
      <c r="H194" s="177">
        <f t="shared" si="17"/>
        <v>-0.25985761946042513</v>
      </c>
      <c r="I194" s="39"/>
      <c r="J194" s="39"/>
      <c r="K194" s="39">
        <f t="shared" si="11"/>
        <v>-19412.908999998384</v>
      </c>
      <c r="L194" s="39"/>
    </row>
    <row r="195" spans="1:15" x14ac:dyDescent="0.25">
      <c r="A195">
        <v>7300</v>
      </c>
      <c r="B195" s="148">
        <v>42984</v>
      </c>
      <c r="C195" s="10">
        <v>8200</v>
      </c>
      <c r="D195" s="188">
        <v>15.403</v>
      </c>
      <c r="E195" s="39">
        <v>11.6</v>
      </c>
      <c r="F195" s="39">
        <f t="shared" si="15"/>
        <v>-31184.600000000006</v>
      </c>
      <c r="G195" s="39">
        <f t="shared" si="16"/>
        <v>126304.6</v>
      </c>
      <c r="H195" s="177">
        <f t="shared" si="17"/>
        <v>-0.24689995455430766</v>
      </c>
      <c r="I195" s="39"/>
      <c r="J195" s="39"/>
      <c r="K195" s="39">
        <f t="shared" si="11"/>
        <v>-16569.02899999838</v>
      </c>
      <c r="L195" s="39"/>
    </row>
    <row r="196" spans="1:15" x14ac:dyDescent="0.25">
      <c r="A196">
        <v>7300</v>
      </c>
      <c r="B196" s="148">
        <v>42986</v>
      </c>
      <c r="C196" s="10">
        <v>8600</v>
      </c>
      <c r="D196" s="188">
        <v>15.202999999999999</v>
      </c>
      <c r="E196" s="39">
        <v>11.11</v>
      </c>
      <c r="F196" s="39">
        <f t="shared" si="15"/>
        <v>-35199.800000000003</v>
      </c>
      <c r="G196" s="39">
        <f t="shared" si="16"/>
        <v>130745.79999999999</v>
      </c>
      <c r="H196" s="177">
        <f t="shared" si="17"/>
        <v>-0.26922317963559822</v>
      </c>
      <c r="I196" s="39"/>
      <c r="J196" s="39"/>
      <c r="K196" s="39">
        <f t="shared" si="11"/>
        <v>-20584.228999998377</v>
      </c>
      <c r="L196" s="39"/>
    </row>
    <row r="197" spans="1:15" ht="15" customHeight="1" x14ac:dyDescent="0.25">
      <c r="A197">
        <v>6900</v>
      </c>
      <c r="B197" s="148">
        <v>42987</v>
      </c>
      <c r="C197" s="10">
        <v>8200</v>
      </c>
      <c r="D197" s="188">
        <v>15.3935</v>
      </c>
      <c r="E197" s="39">
        <v>11.3</v>
      </c>
      <c r="F197" s="39">
        <f t="shared" si="15"/>
        <v>-33566.69999999999</v>
      </c>
      <c r="G197" s="39">
        <f t="shared" si="16"/>
        <v>126226.7</v>
      </c>
      <c r="H197" s="177">
        <f t="shared" si="17"/>
        <v>-0.26592392893104227</v>
      </c>
      <c r="I197" s="39"/>
      <c r="J197" s="39"/>
      <c r="K197" s="39">
        <f t="shared" si="11"/>
        <v>-18951.128999998364</v>
      </c>
      <c r="L197" s="39"/>
    </row>
    <row r="198" spans="1:15" x14ac:dyDescent="0.25">
      <c r="A198">
        <v>7500</v>
      </c>
      <c r="B198" s="148">
        <v>42996</v>
      </c>
      <c r="C198" s="10">
        <v>8000</v>
      </c>
      <c r="D198" s="188">
        <v>15.43</v>
      </c>
      <c r="E198" s="39">
        <v>12.02</v>
      </c>
      <c r="F198" s="39">
        <f t="shared" si="15"/>
        <v>-27280</v>
      </c>
      <c r="G198" s="39">
        <f t="shared" si="16"/>
        <v>123440</v>
      </c>
      <c r="H198" s="177">
        <f t="shared" si="17"/>
        <v>-0.22099805573558004</v>
      </c>
      <c r="I198" s="39">
        <v>15</v>
      </c>
      <c r="J198" s="39"/>
      <c r="K198" s="39">
        <f t="shared" si="11"/>
        <v>-12664.428999998374</v>
      </c>
      <c r="L198" s="39"/>
    </row>
    <row r="199" spans="1:15" x14ac:dyDescent="0.25">
      <c r="A199">
        <v>7600</v>
      </c>
      <c r="B199" s="148">
        <v>42999</v>
      </c>
      <c r="C199" s="350">
        <v>8000</v>
      </c>
      <c r="D199" s="699">
        <v>15.43</v>
      </c>
      <c r="E199" s="39">
        <v>12.73</v>
      </c>
      <c r="F199" s="39">
        <f t="shared" ref="F199:F205" si="18">C199*(E199-D199)</f>
        <v>-21599.999999999993</v>
      </c>
      <c r="G199" s="39">
        <f t="shared" ref="G199:G205" si="19">D199*C199</f>
        <v>123440</v>
      </c>
      <c r="H199" s="177">
        <f t="shared" ref="H199:H205" si="20">(E199-D199)/D199</f>
        <v>-0.17498379779650028</v>
      </c>
      <c r="I199" s="39">
        <v>15</v>
      </c>
      <c r="J199" s="39"/>
      <c r="K199" s="39">
        <f t="shared" si="11"/>
        <v>-6984.4289999983666</v>
      </c>
      <c r="L199" s="39"/>
    </row>
    <row r="200" spans="1:15" x14ac:dyDescent="0.25">
      <c r="A200">
        <v>7100</v>
      </c>
      <c r="B200" s="148">
        <v>43000</v>
      </c>
      <c r="C200" s="10">
        <v>7500</v>
      </c>
      <c r="D200" s="188">
        <v>15.6</v>
      </c>
      <c r="E200" s="39">
        <v>12.83</v>
      </c>
      <c r="F200" s="39">
        <f t="shared" si="18"/>
        <v>-20774.999999999996</v>
      </c>
      <c r="G200" s="39">
        <f t="shared" si="19"/>
        <v>117000</v>
      </c>
      <c r="H200" s="177">
        <f t="shared" si="20"/>
        <v>-0.17756410256410254</v>
      </c>
      <c r="I200" s="39"/>
      <c r="J200" s="39"/>
      <c r="K200" s="39">
        <f t="shared" si="11"/>
        <v>-6159.4289999983703</v>
      </c>
      <c r="L200" s="39"/>
      <c r="O200" s="2"/>
    </row>
    <row r="201" spans="1:15" x14ac:dyDescent="0.25">
      <c r="A201">
        <v>6600</v>
      </c>
      <c r="B201" s="148">
        <v>43000</v>
      </c>
      <c r="C201" s="10">
        <v>7000</v>
      </c>
      <c r="D201" s="188">
        <v>15.788</v>
      </c>
      <c r="E201" s="39">
        <v>12.79</v>
      </c>
      <c r="F201" s="39">
        <f t="shared" si="18"/>
        <v>-20986.000000000007</v>
      </c>
      <c r="G201" s="39">
        <f t="shared" si="19"/>
        <v>110516</v>
      </c>
      <c r="H201" s="177">
        <f t="shared" si="20"/>
        <v>-0.1898910564986066</v>
      </c>
      <c r="I201" s="39">
        <v>15.5</v>
      </c>
      <c r="J201" s="39"/>
      <c r="K201" s="39">
        <f t="shared" si="11"/>
        <v>-6370.4289999983812</v>
      </c>
      <c r="L201" s="39"/>
    </row>
    <row r="202" spans="1:15" x14ac:dyDescent="0.25">
      <c r="A202">
        <v>6300</v>
      </c>
      <c r="B202" s="148">
        <v>43004</v>
      </c>
      <c r="C202" s="10">
        <v>6700</v>
      </c>
      <c r="D202" s="188">
        <v>15.903</v>
      </c>
      <c r="E202" s="39">
        <v>13.4</v>
      </c>
      <c r="F202" s="39">
        <f t="shared" si="18"/>
        <v>-16770.100000000002</v>
      </c>
      <c r="G202" s="39">
        <f t="shared" si="19"/>
        <v>106550.1</v>
      </c>
      <c r="H202" s="177">
        <f t="shared" si="20"/>
        <v>-0.15739168710306231</v>
      </c>
      <c r="I202" s="39">
        <v>15.5</v>
      </c>
      <c r="J202" s="39"/>
      <c r="K202" s="39">
        <f t="shared" si="11"/>
        <v>-2154.5289999983761</v>
      </c>
      <c r="L202" s="39"/>
    </row>
    <row r="203" spans="1:15" x14ac:dyDescent="0.25">
      <c r="A203">
        <v>6000</v>
      </c>
      <c r="B203" s="148">
        <v>43005</v>
      </c>
      <c r="C203" s="10">
        <v>6400</v>
      </c>
      <c r="D203" s="188">
        <v>16.003</v>
      </c>
      <c r="E203" s="39">
        <v>13.73</v>
      </c>
      <c r="F203" s="39">
        <f t="shared" si="18"/>
        <v>-14547.199999999997</v>
      </c>
      <c r="G203" s="39">
        <f t="shared" si="19"/>
        <v>102419.2</v>
      </c>
      <c r="H203" s="177">
        <f t="shared" si="20"/>
        <v>-0.14203586827469847</v>
      </c>
      <c r="I203" s="39"/>
      <c r="J203" s="39"/>
      <c r="K203" s="39">
        <f t="shared" si="11"/>
        <v>68.371000001629</v>
      </c>
      <c r="L203" s="39"/>
    </row>
    <row r="204" spans="1:15" x14ac:dyDescent="0.25">
      <c r="A204">
        <v>6000</v>
      </c>
      <c r="B204" s="148">
        <v>43006</v>
      </c>
      <c r="C204" s="10">
        <v>6700</v>
      </c>
      <c r="D204" s="188">
        <v>15.8888</v>
      </c>
      <c r="E204" s="39">
        <v>13.53</v>
      </c>
      <c r="F204" s="39">
        <f t="shared" si="18"/>
        <v>-15803.960000000003</v>
      </c>
      <c r="G204" s="39">
        <f t="shared" si="19"/>
        <v>106454.95999999999</v>
      </c>
      <c r="H204" s="177">
        <f t="shared" si="20"/>
        <v>-0.14845677458335435</v>
      </c>
      <c r="I204" s="39">
        <v>15.5</v>
      </c>
      <c r="J204" s="39"/>
      <c r="K204" s="39">
        <f t="shared" si="11"/>
        <v>-1188.3889999983767</v>
      </c>
      <c r="L204" s="39"/>
    </row>
    <row r="205" spans="1:15" x14ac:dyDescent="0.25">
      <c r="A205">
        <v>5700</v>
      </c>
      <c r="B205" s="148">
        <v>43011</v>
      </c>
      <c r="C205" s="10">
        <v>6400</v>
      </c>
      <c r="D205" s="188">
        <v>15.99</v>
      </c>
      <c r="E205" s="39">
        <v>13.76</v>
      </c>
      <c r="F205" s="39">
        <f t="shared" si="18"/>
        <v>-14272.000000000004</v>
      </c>
      <c r="G205" s="39">
        <f t="shared" si="19"/>
        <v>102336</v>
      </c>
      <c r="H205" s="177">
        <f t="shared" si="20"/>
        <v>-0.13946216385240778</v>
      </c>
      <c r="I205" s="39"/>
      <c r="J205" s="39"/>
      <c r="K205" s="39">
        <f t="shared" si="11"/>
        <v>343.57100000162245</v>
      </c>
      <c r="L205" s="39"/>
    </row>
    <row r="206" spans="1:15" x14ac:dyDescent="0.25">
      <c r="A206">
        <v>6100</v>
      </c>
      <c r="B206" s="148">
        <v>43023</v>
      </c>
      <c r="C206" s="10">
        <v>6400</v>
      </c>
      <c r="D206" s="188">
        <v>15.99</v>
      </c>
      <c r="E206" s="39">
        <v>13.75</v>
      </c>
      <c r="F206" s="39">
        <f>C206*(E206-D206)</f>
        <v>-14336.000000000002</v>
      </c>
      <c r="G206" s="39">
        <f>D206*C206</f>
        <v>102336</v>
      </c>
      <c r="H206" s="177">
        <f>(E206-D206)/D206</f>
        <v>-0.14008755472170106</v>
      </c>
      <c r="I206" s="39">
        <v>15.5</v>
      </c>
      <c r="J206" s="39">
        <v>69.28</v>
      </c>
      <c r="K206" s="39">
        <f t="shared" si="11"/>
        <v>279.57100000162427</v>
      </c>
      <c r="L206" s="39"/>
    </row>
    <row r="207" spans="1:15" x14ac:dyDescent="0.25">
      <c r="B207" s="148">
        <v>43028</v>
      </c>
      <c r="C207" s="10">
        <v>6400</v>
      </c>
      <c r="D207" s="188">
        <v>15.99</v>
      </c>
      <c r="E207" s="39">
        <v>13.93</v>
      </c>
      <c r="F207" s="39">
        <f>C207*(E207-D207)</f>
        <v>-13184.000000000004</v>
      </c>
      <c r="G207" s="39">
        <f>D207*C207</f>
        <v>102336</v>
      </c>
      <c r="H207" s="177">
        <f>(E207-D207)/D207</f>
        <v>-0.12883051907442156</v>
      </c>
      <c r="I207" s="39"/>
      <c r="J207" s="39"/>
      <c r="K207" s="39">
        <f t="shared" si="11"/>
        <v>1431.5710000016225</v>
      </c>
      <c r="L207" s="39"/>
    </row>
    <row r="208" spans="1:15" x14ac:dyDescent="0.25">
      <c r="A208">
        <v>6100</v>
      </c>
      <c r="B208" s="148">
        <v>43031</v>
      </c>
      <c r="C208" s="10">
        <v>6400</v>
      </c>
      <c r="D208" s="188">
        <v>15.99</v>
      </c>
      <c r="E208" s="39">
        <v>13.63</v>
      </c>
      <c r="F208" s="39">
        <f t="shared" ref="F208:F220" si="21">C208*(E208-D208)</f>
        <v>-15103.999999999996</v>
      </c>
      <c r="G208" s="39">
        <f t="shared" ref="G208:G220" si="22">D208*C208</f>
        <v>102336</v>
      </c>
      <c r="H208" s="177">
        <f t="shared" ref="H208:H220" si="23">(E208-D208)/D208</f>
        <v>-0.14759224515322072</v>
      </c>
      <c r="I208" s="39"/>
      <c r="J208" s="39"/>
      <c r="K208" s="39">
        <f t="shared" si="11"/>
        <v>-488.42899999837027</v>
      </c>
      <c r="L208" s="39"/>
    </row>
    <row r="209" spans="1:16" x14ac:dyDescent="0.25">
      <c r="A209">
        <v>6000</v>
      </c>
      <c r="B209" s="148">
        <v>43040</v>
      </c>
      <c r="C209" s="354">
        <v>6000</v>
      </c>
      <c r="D209" s="562">
        <v>16.091100000000001</v>
      </c>
      <c r="E209" s="39">
        <v>14.87</v>
      </c>
      <c r="F209" s="39">
        <f t="shared" si="21"/>
        <v>-7326.6000000000095</v>
      </c>
      <c r="G209" s="39">
        <f t="shared" si="22"/>
        <v>96546.6</v>
      </c>
      <c r="H209" s="177">
        <f t="shared" si="23"/>
        <v>-7.5886670271143777E-2</v>
      </c>
      <c r="I209" s="171" t="s">
        <v>741</v>
      </c>
      <c r="J209" s="39"/>
      <c r="K209" s="39">
        <f t="shared" si="11"/>
        <v>7288.9710000016166</v>
      </c>
      <c r="L209" s="39"/>
    </row>
    <row r="210" spans="1:16" x14ac:dyDescent="0.25">
      <c r="A210">
        <v>5700</v>
      </c>
      <c r="B210" s="148">
        <v>43042</v>
      </c>
      <c r="C210" s="10">
        <v>5700</v>
      </c>
      <c r="D210" s="188">
        <v>16.117999999999999</v>
      </c>
      <c r="E210" s="39">
        <v>15.58</v>
      </c>
      <c r="F210" s="39">
        <f t="shared" si="21"/>
        <v>-3066.5999999999913</v>
      </c>
      <c r="G210" s="39">
        <f t="shared" si="22"/>
        <v>91872.599999999991</v>
      </c>
      <c r="H210" s="177">
        <f t="shared" si="23"/>
        <v>-3.337883112048632E-2</v>
      </c>
      <c r="I210" s="39"/>
      <c r="J210" s="39"/>
      <c r="K210" s="39">
        <f t="shared" si="11"/>
        <v>11548.971000001635</v>
      </c>
      <c r="L210" s="39"/>
    </row>
    <row r="211" spans="1:16" x14ac:dyDescent="0.25">
      <c r="A211">
        <v>5600</v>
      </c>
      <c r="B211" s="148">
        <v>43045</v>
      </c>
      <c r="C211" s="10">
        <v>5600</v>
      </c>
      <c r="D211" s="188">
        <v>16.114000000000001</v>
      </c>
      <c r="E211" s="39">
        <v>16.329999999999998</v>
      </c>
      <c r="F211" s="39">
        <f t="shared" si="21"/>
        <v>1209.5999999999863</v>
      </c>
      <c r="G211" s="39">
        <f t="shared" si="22"/>
        <v>90238.400000000009</v>
      </c>
      <c r="H211" s="177">
        <f t="shared" si="23"/>
        <v>1.3404492987464163E-2</v>
      </c>
      <c r="I211" s="39"/>
      <c r="J211" s="39"/>
      <c r="K211" s="39">
        <f t="shared" si="11"/>
        <v>15825.171000001612</v>
      </c>
      <c r="L211" s="39"/>
    </row>
    <row r="212" spans="1:16" x14ac:dyDescent="0.25">
      <c r="A212">
        <v>5600</v>
      </c>
      <c r="B212" s="148">
        <v>43047</v>
      </c>
      <c r="C212" s="10">
        <v>5700</v>
      </c>
      <c r="D212" s="188">
        <v>16.1084</v>
      </c>
      <c r="E212" s="39">
        <v>15.8</v>
      </c>
      <c r="F212" s="39">
        <f t="shared" si="21"/>
        <v>-1757.8799999999937</v>
      </c>
      <c r="G212" s="39">
        <f t="shared" si="22"/>
        <v>91817.88</v>
      </c>
      <c r="H212" s="177">
        <f t="shared" si="23"/>
        <v>-1.9145290655806842E-2</v>
      </c>
      <c r="I212" s="39"/>
      <c r="J212" s="39"/>
      <c r="K212" s="39">
        <f t="shared" si="11"/>
        <v>12857.691000001632</v>
      </c>
      <c r="L212" s="39"/>
    </row>
    <row r="213" spans="1:16" x14ac:dyDescent="0.25">
      <c r="A213">
        <v>5600</v>
      </c>
      <c r="B213" s="148">
        <v>43053</v>
      </c>
      <c r="C213" s="354">
        <v>6000</v>
      </c>
      <c r="D213" s="562">
        <v>16.059999999999999</v>
      </c>
      <c r="E213" s="39">
        <v>14.84</v>
      </c>
      <c r="F213" s="39">
        <f t="shared" si="21"/>
        <v>-7319.9999999999927</v>
      </c>
      <c r="G213" s="39">
        <f t="shared" si="22"/>
        <v>96359.999999999985</v>
      </c>
      <c r="H213" s="177">
        <f t="shared" si="23"/>
        <v>-7.5965130759651237E-2</v>
      </c>
      <c r="I213" s="39">
        <v>15.75</v>
      </c>
      <c r="J213" s="39">
        <v>52.87</v>
      </c>
      <c r="K213" s="39">
        <f t="shared" si="11"/>
        <v>7295.5710000016334</v>
      </c>
      <c r="L213" s="39"/>
    </row>
    <row r="214" spans="1:16" x14ac:dyDescent="0.25">
      <c r="A214">
        <v>5600</v>
      </c>
      <c r="B214" s="148">
        <v>43060</v>
      </c>
      <c r="C214" s="10">
        <v>6400</v>
      </c>
      <c r="D214" s="188">
        <v>15.96</v>
      </c>
      <c r="E214" s="39">
        <v>14.52</v>
      </c>
      <c r="F214" s="39">
        <f t="shared" si="21"/>
        <v>-9216.0000000000073</v>
      </c>
      <c r="G214" s="39">
        <f t="shared" si="22"/>
        <v>102144</v>
      </c>
      <c r="H214" s="177">
        <f t="shared" si="23"/>
        <v>-9.0225563909774514E-2</v>
      </c>
      <c r="I214" s="39"/>
      <c r="J214" s="39"/>
      <c r="K214" s="39">
        <f t="shared" si="11"/>
        <v>5399.5710000016188</v>
      </c>
      <c r="L214" s="39"/>
    </row>
    <row r="215" spans="1:16" x14ac:dyDescent="0.25">
      <c r="B215" s="148">
        <v>43068</v>
      </c>
      <c r="C215" s="10">
        <v>6000</v>
      </c>
      <c r="D215" s="188">
        <v>16.010999999999999</v>
      </c>
      <c r="E215" s="39">
        <v>14.78</v>
      </c>
      <c r="F215" s="39">
        <f t="shared" si="21"/>
        <v>-7385.9999999999991</v>
      </c>
      <c r="G215" s="39">
        <f t="shared" si="22"/>
        <v>96066</v>
      </c>
      <c r="H215" s="177">
        <f t="shared" si="23"/>
        <v>-7.6884641808756482E-2</v>
      </c>
      <c r="I215" s="39"/>
      <c r="J215" s="39"/>
      <c r="K215" s="39">
        <f t="shared" si="11"/>
        <v>7229.571000001627</v>
      </c>
      <c r="L215" s="39"/>
    </row>
    <row r="216" spans="1:16" x14ac:dyDescent="0.25">
      <c r="B216" s="148">
        <v>43069</v>
      </c>
      <c r="C216" s="10">
        <v>6100</v>
      </c>
      <c r="D216" s="188">
        <v>15.989000000000001</v>
      </c>
      <c r="E216" s="39">
        <v>14.69</v>
      </c>
      <c r="F216" s="39">
        <f t="shared" si="21"/>
        <v>-7923.9000000000078</v>
      </c>
      <c r="G216" s="39">
        <f t="shared" si="22"/>
        <v>97532.900000000009</v>
      </c>
      <c r="H216" s="177">
        <f t="shared" si="23"/>
        <v>-8.1243354806429496E-2</v>
      </c>
      <c r="I216" s="39"/>
      <c r="J216" s="39"/>
      <c r="K216" s="39">
        <f t="shared" si="11"/>
        <v>6691.6710000016183</v>
      </c>
      <c r="L216" s="39"/>
    </row>
    <row r="217" spans="1:16" x14ac:dyDescent="0.25">
      <c r="A217">
        <v>5100</v>
      </c>
      <c r="B217" s="148">
        <v>43070</v>
      </c>
      <c r="C217" s="354">
        <v>6000</v>
      </c>
      <c r="D217" s="562">
        <v>16.002800000000001</v>
      </c>
      <c r="E217" s="39">
        <v>15.08</v>
      </c>
      <c r="F217" s="39">
        <f t="shared" si="21"/>
        <v>-5536.8000000000029</v>
      </c>
      <c r="G217" s="39">
        <f t="shared" si="22"/>
        <v>96016.8</v>
      </c>
      <c r="H217" s="177">
        <f t="shared" si="23"/>
        <v>-5.7664908640987854E-2</v>
      </c>
      <c r="I217" s="39"/>
      <c r="J217" s="39"/>
      <c r="K217" s="39">
        <f t="shared" si="11"/>
        <v>9078.7710000016232</v>
      </c>
      <c r="L217" s="39"/>
      <c r="P217" s="68"/>
    </row>
    <row r="218" spans="1:16" ht="15" customHeight="1" x14ac:dyDescent="0.25">
      <c r="A218">
        <v>5200</v>
      </c>
      <c r="B218" s="148">
        <v>43081</v>
      </c>
      <c r="C218" s="354">
        <v>6000</v>
      </c>
      <c r="D218" s="562">
        <v>15.955</v>
      </c>
      <c r="E218" s="39">
        <v>15.18</v>
      </c>
      <c r="F218" s="39">
        <f t="shared" si="21"/>
        <v>-4650.0000000000018</v>
      </c>
      <c r="G218" s="39">
        <f t="shared" si="22"/>
        <v>95730</v>
      </c>
      <c r="H218" s="177">
        <f t="shared" si="23"/>
        <v>-4.8574114697586983E-2</v>
      </c>
      <c r="I218" s="171" t="s">
        <v>748</v>
      </c>
      <c r="J218" s="39">
        <v>56.3</v>
      </c>
      <c r="K218" s="39">
        <f t="shared" si="11"/>
        <v>9965.5710000016243</v>
      </c>
      <c r="L218" s="39"/>
      <c r="P218" s="68"/>
    </row>
    <row r="219" spans="1:16" x14ac:dyDescent="0.25">
      <c r="B219" s="148">
        <v>43087</v>
      </c>
      <c r="C219" s="10">
        <v>5800</v>
      </c>
      <c r="D219" s="188">
        <v>15.977</v>
      </c>
      <c r="E219" s="39">
        <v>15.33</v>
      </c>
      <c r="F219" s="39">
        <f t="shared" si="21"/>
        <v>-3752.6000000000013</v>
      </c>
      <c r="G219" s="39">
        <f t="shared" si="22"/>
        <v>92666.6</v>
      </c>
      <c r="H219" s="177">
        <f t="shared" si="23"/>
        <v>-4.0495712586843605E-2</v>
      </c>
      <c r="I219" s="39"/>
      <c r="J219" s="39"/>
      <c r="K219" s="39">
        <f t="shared" si="11"/>
        <v>10862.971000001624</v>
      </c>
      <c r="L219" s="39"/>
    </row>
    <row r="220" spans="1:16" x14ac:dyDescent="0.25">
      <c r="A220">
        <v>5200</v>
      </c>
      <c r="B220" s="148">
        <v>43087</v>
      </c>
      <c r="C220" s="10">
        <v>5700</v>
      </c>
      <c r="D220" s="188">
        <v>15.986000000000001</v>
      </c>
      <c r="E220" s="39">
        <v>15.44</v>
      </c>
      <c r="F220" s="39">
        <f t="shared" si="21"/>
        <v>-3112.2000000000066</v>
      </c>
      <c r="G220" s="39">
        <f t="shared" si="22"/>
        <v>91120.2</v>
      </c>
      <c r="H220" s="177">
        <f t="shared" si="23"/>
        <v>-3.4154885524834304E-2</v>
      </c>
      <c r="I220" s="39"/>
      <c r="J220" s="39"/>
      <c r="K220" s="39">
        <f t="shared" si="11"/>
        <v>11503.37100000162</v>
      </c>
      <c r="L220" s="39"/>
    </row>
    <row r="221" spans="1:16" x14ac:dyDescent="0.25">
      <c r="A221">
        <v>5100</v>
      </c>
      <c r="B221" s="148">
        <v>43088</v>
      </c>
      <c r="C221" s="10">
        <v>5600</v>
      </c>
      <c r="D221" s="188">
        <v>15.986000000000001</v>
      </c>
      <c r="E221" s="39">
        <v>16.02</v>
      </c>
      <c r="F221" s="39">
        <f t="shared" ref="F221:F229" si="24">C221*(E221-D221)</f>
        <v>190.39999999999395</v>
      </c>
      <c r="G221" s="39">
        <f t="shared" ref="G221:G229" si="25">D221*C221</f>
        <v>89521.600000000006</v>
      </c>
      <c r="H221" s="177">
        <f t="shared" ref="H221:H229" si="26">(E221-D221)/D221</f>
        <v>2.1268610033778881E-3</v>
      </c>
      <c r="I221" s="39"/>
      <c r="J221" s="39">
        <v>66</v>
      </c>
      <c r="K221" s="39">
        <f t="shared" ref="K221:K284" si="27">F221+$Q$10</f>
        <v>14805.97100000162</v>
      </c>
      <c r="L221" s="39"/>
    </row>
    <row r="222" spans="1:16" x14ac:dyDescent="0.25">
      <c r="B222" s="148">
        <v>43089</v>
      </c>
      <c r="C222" s="10">
        <v>5500</v>
      </c>
      <c r="D222" s="188">
        <v>15.981</v>
      </c>
      <c r="E222" s="39">
        <v>16.32</v>
      </c>
      <c r="F222" s="39">
        <f t="shared" si="24"/>
        <v>1864.5000000000023</v>
      </c>
      <c r="G222" s="39">
        <f t="shared" si="25"/>
        <v>87895.5</v>
      </c>
      <c r="H222" s="177">
        <f t="shared" si="26"/>
        <v>2.1212690069457505E-2</v>
      </c>
      <c r="I222" s="39"/>
      <c r="J222" s="39"/>
      <c r="K222" s="39">
        <f t="shared" si="27"/>
        <v>16480.07100000163</v>
      </c>
      <c r="L222" s="39"/>
    </row>
    <row r="223" spans="1:16" x14ac:dyDescent="0.25">
      <c r="B223" s="148">
        <v>43090</v>
      </c>
      <c r="C223" s="10">
        <v>5000</v>
      </c>
      <c r="D223" s="188">
        <v>15.917999999999999</v>
      </c>
      <c r="E223" s="39">
        <v>16.8</v>
      </c>
      <c r="F223" s="39">
        <f t="shared" si="24"/>
        <v>4410.0000000000073</v>
      </c>
      <c r="G223" s="39">
        <f t="shared" si="25"/>
        <v>79590</v>
      </c>
      <c r="H223" s="177">
        <f t="shared" si="26"/>
        <v>5.5408970976253392E-2</v>
      </c>
      <c r="I223" s="39"/>
      <c r="J223" s="39"/>
      <c r="K223" s="39">
        <f t="shared" si="27"/>
        <v>19025.571000001633</v>
      </c>
      <c r="L223" s="39"/>
    </row>
    <row r="224" spans="1:16" x14ac:dyDescent="0.25">
      <c r="A224">
        <v>4500</v>
      </c>
      <c r="B224" s="148">
        <v>43090</v>
      </c>
      <c r="C224" s="10">
        <v>4800</v>
      </c>
      <c r="D224" s="188">
        <v>15.877000000000001</v>
      </c>
      <c r="E224" s="39">
        <v>17.05</v>
      </c>
      <c r="F224" s="39">
        <f t="shared" si="24"/>
        <v>5630.4000000000005</v>
      </c>
      <c r="G224" s="39">
        <f t="shared" si="25"/>
        <v>76209.600000000006</v>
      </c>
      <c r="H224" s="177">
        <f t="shared" si="26"/>
        <v>7.3880456005542605E-2</v>
      </c>
      <c r="I224" s="39"/>
      <c r="J224" s="39"/>
      <c r="K224" s="39">
        <f t="shared" si="27"/>
        <v>20245.971000001628</v>
      </c>
      <c r="L224" s="39"/>
    </row>
    <row r="225" spans="1:17" x14ac:dyDescent="0.25">
      <c r="A225">
        <v>4700</v>
      </c>
      <c r="B225" s="148">
        <v>43096</v>
      </c>
      <c r="C225" s="10">
        <v>4800</v>
      </c>
      <c r="D225" s="188">
        <v>15.877000000000001</v>
      </c>
      <c r="E225" s="39">
        <v>17.010000000000002</v>
      </c>
      <c r="F225" s="39">
        <f t="shared" si="24"/>
        <v>5438.4000000000042</v>
      </c>
      <c r="G225" s="39">
        <f t="shared" si="25"/>
        <v>76209.600000000006</v>
      </c>
      <c r="H225" s="177">
        <f t="shared" si="26"/>
        <v>7.136108836681998E-2</v>
      </c>
      <c r="I225" s="39"/>
      <c r="J225" s="39">
        <v>69.88</v>
      </c>
      <c r="K225" s="39">
        <f t="shared" si="27"/>
        <v>20053.971000001631</v>
      </c>
      <c r="L225" s="39"/>
    </row>
    <row r="226" spans="1:17" x14ac:dyDescent="0.25">
      <c r="A226">
        <v>4700</v>
      </c>
      <c r="B226" s="148">
        <v>43102</v>
      </c>
      <c r="C226" s="10">
        <v>4700</v>
      </c>
      <c r="D226" s="188">
        <v>15.84563</v>
      </c>
      <c r="E226" s="39">
        <v>17.38</v>
      </c>
      <c r="F226" s="39">
        <f t="shared" si="24"/>
        <v>7211.5389999999961</v>
      </c>
      <c r="G226" s="39">
        <f t="shared" si="25"/>
        <v>74474.460999999996</v>
      </c>
      <c r="H226" s="177">
        <f t="shared" si="26"/>
        <v>9.6832375866406015E-2</v>
      </c>
      <c r="I226" s="39"/>
      <c r="J226" s="39"/>
      <c r="K226" s="39">
        <f t="shared" si="27"/>
        <v>21827.110000001623</v>
      </c>
      <c r="L226" s="39"/>
    </row>
    <row r="227" spans="1:17" ht="15" customHeight="1" x14ac:dyDescent="0.25">
      <c r="A227">
        <v>4700</v>
      </c>
      <c r="B227" s="148">
        <v>43103</v>
      </c>
      <c r="C227" s="10">
        <v>4700</v>
      </c>
      <c r="D227" s="188">
        <v>15.84563</v>
      </c>
      <c r="E227" s="39">
        <v>17.670000000000002</v>
      </c>
      <c r="F227" s="39">
        <f t="shared" si="24"/>
        <v>8574.5390000000079</v>
      </c>
      <c r="G227" s="39">
        <f t="shared" si="25"/>
        <v>74474.460999999996</v>
      </c>
      <c r="H227" s="177">
        <f t="shared" si="26"/>
        <v>0.11513395175830825</v>
      </c>
      <c r="I227" s="39"/>
      <c r="J227" s="39">
        <v>73</v>
      </c>
      <c r="K227" s="39">
        <f t="shared" si="27"/>
        <v>23190.110000001634</v>
      </c>
      <c r="L227" s="39"/>
    </row>
    <row r="228" spans="1:17" ht="15" customHeight="1" x14ac:dyDescent="0.25">
      <c r="A228">
        <v>4600</v>
      </c>
      <c r="B228" s="148">
        <v>43104</v>
      </c>
      <c r="C228" s="10">
        <v>4600</v>
      </c>
      <c r="D228" s="188">
        <v>15.8</v>
      </c>
      <c r="E228" s="39">
        <v>18.12</v>
      </c>
      <c r="F228" s="39">
        <f t="shared" si="24"/>
        <v>10672.000000000002</v>
      </c>
      <c r="G228" s="39">
        <f t="shared" si="25"/>
        <v>72680</v>
      </c>
      <c r="H228" s="177">
        <f t="shared" si="26"/>
        <v>0.14683544303797469</v>
      </c>
      <c r="I228" s="39"/>
      <c r="J228" s="39"/>
      <c r="K228" s="39">
        <f t="shared" si="27"/>
        <v>25287.571000001626</v>
      </c>
      <c r="L228" s="39"/>
    </row>
    <row r="229" spans="1:17" x14ac:dyDescent="0.25">
      <c r="A229">
        <v>4600</v>
      </c>
      <c r="B229" s="148">
        <v>43105</v>
      </c>
      <c r="C229" s="10">
        <v>4600</v>
      </c>
      <c r="D229" s="188">
        <v>15.8</v>
      </c>
      <c r="E229" s="39">
        <v>17.89</v>
      </c>
      <c r="F229" s="39">
        <f t="shared" si="24"/>
        <v>9614</v>
      </c>
      <c r="G229" s="39">
        <f t="shared" si="25"/>
        <v>72680</v>
      </c>
      <c r="H229" s="177">
        <f t="shared" si="26"/>
        <v>0.13227848101265821</v>
      </c>
      <c r="I229" s="39"/>
      <c r="J229" s="39">
        <v>59.81</v>
      </c>
      <c r="K229" s="39">
        <f t="shared" si="27"/>
        <v>24229.571000001626</v>
      </c>
      <c r="L229" s="39"/>
      <c r="P229" s="1"/>
    </row>
    <row r="230" spans="1:17" x14ac:dyDescent="0.25">
      <c r="A230">
        <v>4600</v>
      </c>
      <c r="B230" s="148">
        <v>43109</v>
      </c>
      <c r="C230" s="10">
        <v>4600</v>
      </c>
      <c r="D230" s="188">
        <v>15.8</v>
      </c>
      <c r="E230" s="39">
        <v>18.05</v>
      </c>
      <c r="F230" s="39">
        <f t="shared" ref="F230:F237" si="28">C230*(E230-D230)</f>
        <v>10350</v>
      </c>
      <c r="G230" s="39">
        <f t="shared" ref="G230:G237" si="29">D230*C230</f>
        <v>72680</v>
      </c>
      <c r="H230" s="177">
        <f t="shared" ref="H230:H237" si="30">(E230-D230)/D230</f>
        <v>0.14240506329113922</v>
      </c>
      <c r="I230" s="39"/>
      <c r="J230" s="39">
        <v>73.349999999999994</v>
      </c>
      <c r="K230" s="39">
        <f t="shared" si="27"/>
        <v>24965.571000001626</v>
      </c>
      <c r="L230" s="39"/>
      <c r="Q230" s="68"/>
    </row>
    <row r="231" spans="1:17" x14ac:dyDescent="0.25">
      <c r="A231">
        <v>4233</v>
      </c>
      <c r="B231" s="148">
        <v>43111</v>
      </c>
      <c r="C231" s="10">
        <v>4233</v>
      </c>
      <c r="D231" s="188">
        <v>15.564</v>
      </c>
      <c r="E231" s="39">
        <v>18.600000000000001</v>
      </c>
      <c r="F231" s="39">
        <f t="shared" si="28"/>
        <v>12851.388000000006</v>
      </c>
      <c r="G231" s="39">
        <f t="shared" si="29"/>
        <v>65882.411999999997</v>
      </c>
      <c r="H231" s="177">
        <f t="shared" si="30"/>
        <v>0.19506553585196615</v>
      </c>
      <c r="I231" s="39"/>
      <c r="J231" s="39"/>
      <c r="K231" s="39">
        <f t="shared" si="27"/>
        <v>27466.959000001632</v>
      </c>
      <c r="L231" s="39"/>
      <c r="P231" s="1"/>
    </row>
    <row r="232" spans="1:17" x14ac:dyDescent="0.25">
      <c r="A232">
        <v>4100</v>
      </c>
      <c r="B232" s="148">
        <v>43112</v>
      </c>
      <c r="C232" s="10">
        <v>4100</v>
      </c>
      <c r="D232" s="188">
        <v>15.455299999999999</v>
      </c>
      <c r="E232" s="39">
        <v>18.82</v>
      </c>
      <c r="F232" s="39">
        <f t="shared" si="28"/>
        <v>13795.270000000004</v>
      </c>
      <c r="G232" s="39">
        <f t="shared" si="29"/>
        <v>63366.729999999996</v>
      </c>
      <c r="H232" s="177">
        <f t="shared" si="30"/>
        <v>0.21770525321410786</v>
      </c>
      <c r="I232" s="39"/>
      <c r="J232" s="39">
        <v>76.94</v>
      </c>
      <c r="K232" s="39">
        <f t="shared" si="27"/>
        <v>28410.84100000163</v>
      </c>
      <c r="L232" s="39"/>
      <c r="P232" s="1"/>
      <c r="Q232" s="68"/>
    </row>
    <row r="233" spans="1:17" x14ac:dyDescent="0.25">
      <c r="A233">
        <v>4100</v>
      </c>
      <c r="B233" s="148">
        <v>43116</v>
      </c>
      <c r="C233" s="10">
        <v>4300</v>
      </c>
      <c r="D233" s="188">
        <v>15.59</v>
      </c>
      <c r="E233" s="39">
        <v>18.239999999999998</v>
      </c>
      <c r="F233" s="39">
        <f t="shared" si="28"/>
        <v>11394.999999999995</v>
      </c>
      <c r="G233" s="39">
        <f t="shared" si="29"/>
        <v>67037</v>
      </c>
      <c r="H233" s="177">
        <f t="shared" si="30"/>
        <v>0.1699807568954457</v>
      </c>
      <c r="I233" s="39"/>
      <c r="J233" s="39"/>
      <c r="K233" s="39">
        <f t="shared" si="27"/>
        <v>26010.571000001619</v>
      </c>
      <c r="L233" s="39"/>
      <c r="P233" s="1"/>
    </row>
    <row r="234" spans="1:17" x14ac:dyDescent="0.25">
      <c r="A234">
        <v>4100</v>
      </c>
      <c r="B234" s="148">
        <v>43116</v>
      </c>
      <c r="C234" s="10">
        <v>4500</v>
      </c>
      <c r="D234" s="188">
        <v>15.708</v>
      </c>
      <c r="E234" s="39">
        <v>18.239999999999998</v>
      </c>
      <c r="F234" s="39">
        <f t="shared" si="28"/>
        <v>11393.999999999993</v>
      </c>
      <c r="G234" s="39">
        <f t="shared" si="29"/>
        <v>70686</v>
      </c>
      <c r="H234" s="177">
        <f t="shared" si="30"/>
        <v>0.16119174942704342</v>
      </c>
      <c r="I234" s="39"/>
      <c r="J234" s="39"/>
      <c r="K234" s="39">
        <f t="shared" si="27"/>
        <v>26009.571000001619</v>
      </c>
      <c r="L234" s="39"/>
      <c r="P234" s="1"/>
      <c r="Q234" s="68"/>
    </row>
    <row r="235" spans="1:17" x14ac:dyDescent="0.25">
      <c r="B235" s="148">
        <v>43117</v>
      </c>
      <c r="C235" s="10">
        <v>4100</v>
      </c>
      <c r="D235" s="188">
        <v>15.41</v>
      </c>
      <c r="E235" s="39">
        <v>18.600000000000001</v>
      </c>
      <c r="F235" s="39">
        <f t="shared" si="28"/>
        <v>13079.000000000005</v>
      </c>
      <c r="G235" s="39">
        <f t="shared" si="29"/>
        <v>63181</v>
      </c>
      <c r="H235" s="177">
        <f t="shared" si="30"/>
        <v>0.20700843608046732</v>
      </c>
      <c r="I235" s="39"/>
      <c r="J235" s="39"/>
      <c r="K235" s="39">
        <f t="shared" si="27"/>
        <v>27694.571000001633</v>
      </c>
      <c r="L235" s="39"/>
      <c r="Q235" s="68"/>
    </row>
    <row r="236" spans="1:17" x14ac:dyDescent="0.25">
      <c r="A236">
        <v>3500</v>
      </c>
      <c r="B236" s="148">
        <v>43117</v>
      </c>
      <c r="C236" s="10">
        <v>4000</v>
      </c>
      <c r="D236" s="188">
        <v>15.321</v>
      </c>
      <c r="E236" s="39">
        <v>18.989999999999998</v>
      </c>
      <c r="F236" s="39">
        <f t="shared" si="28"/>
        <v>14675.999999999995</v>
      </c>
      <c r="G236" s="39">
        <f t="shared" si="29"/>
        <v>61284</v>
      </c>
      <c r="H236" s="177">
        <f t="shared" si="30"/>
        <v>0.2394752300763657</v>
      </c>
      <c r="I236" s="39"/>
      <c r="J236" s="39">
        <v>66.36</v>
      </c>
      <c r="K236" s="39">
        <f t="shared" si="27"/>
        <v>29291.571000001619</v>
      </c>
      <c r="L236" s="39"/>
      <c r="P236" s="1"/>
    </row>
    <row r="237" spans="1:17" x14ac:dyDescent="0.25">
      <c r="A237">
        <v>3300</v>
      </c>
      <c r="B237" s="148">
        <v>43123</v>
      </c>
      <c r="C237" s="7">
        <v>4000</v>
      </c>
      <c r="D237" s="351">
        <v>15.303000000000001</v>
      </c>
      <c r="E237" s="39">
        <v>19.22</v>
      </c>
      <c r="F237" s="39">
        <f t="shared" si="28"/>
        <v>15667.999999999993</v>
      </c>
      <c r="G237" s="39">
        <f t="shared" si="29"/>
        <v>61212</v>
      </c>
      <c r="H237" s="177">
        <f t="shared" si="30"/>
        <v>0.25596288309481785</v>
      </c>
      <c r="I237" s="39"/>
      <c r="J237" s="39">
        <v>70.61</v>
      </c>
      <c r="K237" s="39">
        <f t="shared" si="27"/>
        <v>30283.571000001619</v>
      </c>
      <c r="L237" s="39"/>
    </row>
    <row r="238" spans="1:17" x14ac:dyDescent="0.25">
      <c r="A238">
        <v>3300</v>
      </c>
      <c r="B238" s="148">
        <v>43125</v>
      </c>
      <c r="C238" s="10">
        <v>4100</v>
      </c>
      <c r="D238" s="188">
        <v>15.39</v>
      </c>
      <c r="E238" s="39">
        <v>18.68</v>
      </c>
      <c r="F238" s="39">
        <f>C238*(E238-D238)</f>
        <v>13488.999999999996</v>
      </c>
      <c r="G238" s="39">
        <f>D238*C238</f>
        <v>63099</v>
      </c>
      <c r="H238" s="177">
        <f>(E238-D238)/D238</f>
        <v>0.21377517868745932</v>
      </c>
      <c r="I238" s="39"/>
      <c r="J238" s="39"/>
      <c r="K238" s="39">
        <f t="shared" si="27"/>
        <v>28104.571000001622</v>
      </c>
      <c r="L238" s="39"/>
    </row>
    <row r="239" spans="1:17" x14ac:dyDescent="0.25">
      <c r="A239">
        <v>3300</v>
      </c>
      <c r="B239" s="148">
        <v>43126</v>
      </c>
      <c r="C239" s="10">
        <v>4100</v>
      </c>
      <c r="D239" s="188">
        <v>15.39</v>
      </c>
      <c r="E239" s="39">
        <v>18.84</v>
      </c>
      <c r="F239" s="39">
        <f t="shared" ref="F239:F252" si="31">C239*(E239-D239)</f>
        <v>14144.999999999996</v>
      </c>
      <c r="G239" s="39">
        <f t="shared" ref="G239:G252" si="32">D239*C239</f>
        <v>63099</v>
      </c>
      <c r="H239" s="177">
        <f t="shared" ref="H239:H252" si="33">(E239-D239)/D239</f>
        <v>0.22417153996101358</v>
      </c>
      <c r="I239" s="39"/>
      <c r="J239" s="39">
        <v>62.61</v>
      </c>
      <c r="K239" s="39">
        <f t="shared" si="27"/>
        <v>28760.571000001622</v>
      </c>
      <c r="L239" s="39"/>
    </row>
    <row r="240" spans="1:17" x14ac:dyDescent="0.25">
      <c r="A240">
        <v>3300</v>
      </c>
      <c r="B240" s="148">
        <v>43130</v>
      </c>
      <c r="C240" s="10">
        <v>4800</v>
      </c>
      <c r="D240" s="188">
        <v>15.803000000000001</v>
      </c>
      <c r="E240" s="39">
        <v>18.059999999999999</v>
      </c>
      <c r="F240" s="39">
        <f t="shared" si="31"/>
        <v>10833.599999999989</v>
      </c>
      <c r="G240" s="39">
        <f t="shared" si="32"/>
        <v>75854.400000000009</v>
      </c>
      <c r="H240" s="177">
        <f t="shared" si="33"/>
        <v>0.14282098335759019</v>
      </c>
      <c r="I240" s="39"/>
      <c r="J240" s="39"/>
      <c r="K240" s="39">
        <f t="shared" si="27"/>
        <v>25449.171000001617</v>
      </c>
      <c r="L240" s="39"/>
    </row>
    <row r="241" spans="1:12" x14ac:dyDescent="0.25">
      <c r="A241">
        <v>3300</v>
      </c>
      <c r="B241" s="148">
        <v>43133</v>
      </c>
      <c r="C241" s="10">
        <v>5000</v>
      </c>
      <c r="D241" s="188">
        <v>15.874000000000001</v>
      </c>
      <c r="E241" s="39">
        <v>17.52</v>
      </c>
      <c r="F241" s="39">
        <f t="shared" si="31"/>
        <v>8229.9999999999945</v>
      </c>
      <c r="G241" s="39">
        <f t="shared" si="32"/>
        <v>79370</v>
      </c>
      <c r="H241" s="177">
        <f t="shared" si="33"/>
        <v>0.10369157112259034</v>
      </c>
      <c r="I241" s="39"/>
      <c r="J241" s="39"/>
      <c r="K241" s="39">
        <f t="shared" si="27"/>
        <v>22845.571000001619</v>
      </c>
      <c r="L241" s="39"/>
    </row>
    <row r="242" spans="1:12" ht="15" customHeight="1" x14ac:dyDescent="0.25">
      <c r="A242">
        <v>3300</v>
      </c>
      <c r="B242" s="148">
        <v>43139</v>
      </c>
      <c r="C242" s="10">
        <v>5500</v>
      </c>
      <c r="D242" s="188">
        <v>15.87</v>
      </c>
      <c r="E242" s="39">
        <v>15.68</v>
      </c>
      <c r="F242" s="39">
        <f t="shared" si="31"/>
        <v>-1044.9999999999973</v>
      </c>
      <c r="G242" s="39">
        <f t="shared" si="32"/>
        <v>87285</v>
      </c>
      <c r="H242" s="177">
        <f t="shared" si="33"/>
        <v>-1.1972274732199088E-2</v>
      </c>
      <c r="I242" s="39"/>
      <c r="J242" s="39">
        <v>32.950000000000003</v>
      </c>
      <c r="K242" s="39">
        <f t="shared" si="27"/>
        <v>13570.57100000163</v>
      </c>
      <c r="L242" s="39">
        <v>60.44</v>
      </c>
    </row>
    <row r="243" spans="1:12" ht="18.75" customHeight="1" x14ac:dyDescent="0.25">
      <c r="B243" s="148">
        <v>43140</v>
      </c>
      <c r="C243" s="10">
        <v>6000</v>
      </c>
      <c r="D243" s="188">
        <v>15.8246</v>
      </c>
      <c r="E243" s="39">
        <v>15.51</v>
      </c>
      <c r="F243" s="39">
        <f t="shared" si="31"/>
        <v>-1887.6000000000026</v>
      </c>
      <c r="G243" s="39">
        <f t="shared" si="32"/>
        <v>94947.6</v>
      </c>
      <c r="H243" s="177">
        <f t="shared" si="33"/>
        <v>-1.9880439316001697E-2</v>
      </c>
      <c r="I243" s="39"/>
      <c r="J243" s="39"/>
      <c r="K243" s="39">
        <f t="shared" si="27"/>
        <v>12727.971000001624</v>
      </c>
      <c r="L243" s="39"/>
    </row>
    <row r="244" spans="1:12" x14ac:dyDescent="0.25">
      <c r="B244" s="148">
        <v>43140</v>
      </c>
      <c r="C244" s="10">
        <v>5500</v>
      </c>
      <c r="D244" s="188">
        <v>15.85</v>
      </c>
      <c r="E244" s="39">
        <v>15.51</v>
      </c>
      <c r="F244" s="39">
        <f t="shared" si="31"/>
        <v>-1869.9999999999993</v>
      </c>
      <c r="G244" s="39">
        <f t="shared" si="32"/>
        <v>87175</v>
      </c>
      <c r="H244" s="177">
        <f t="shared" si="33"/>
        <v>-2.1451104100946364E-2</v>
      </c>
      <c r="I244" s="39"/>
      <c r="J244" s="39"/>
      <c r="K244" s="39">
        <f t="shared" si="27"/>
        <v>12745.571000001626</v>
      </c>
      <c r="L244" s="39"/>
    </row>
    <row r="245" spans="1:12" x14ac:dyDescent="0.25">
      <c r="B245" s="148">
        <v>43140</v>
      </c>
      <c r="C245" s="354">
        <v>6000</v>
      </c>
      <c r="D245" s="562">
        <v>15.795999999999999</v>
      </c>
      <c r="E245" s="39">
        <v>15.51</v>
      </c>
      <c r="F245" s="39">
        <f t="shared" si="31"/>
        <v>-1715.9999999999975</v>
      </c>
      <c r="G245" s="39">
        <f t="shared" si="32"/>
        <v>94776</v>
      </c>
      <c r="H245" s="177">
        <f t="shared" si="33"/>
        <v>-1.8105849582172675E-2</v>
      </c>
      <c r="I245" s="39">
        <v>15.75</v>
      </c>
      <c r="J245" s="39"/>
      <c r="K245" s="39">
        <f t="shared" si="27"/>
        <v>12899.571000001628</v>
      </c>
      <c r="L245" s="39"/>
    </row>
    <row r="246" spans="1:12" x14ac:dyDescent="0.25">
      <c r="A246">
        <v>2300</v>
      </c>
      <c r="B246" s="148">
        <v>43140</v>
      </c>
      <c r="C246" s="10">
        <v>5500</v>
      </c>
      <c r="D246" s="188">
        <v>15.824999999999999</v>
      </c>
      <c r="E246" s="39">
        <v>15.51</v>
      </c>
      <c r="F246" s="39">
        <f t="shared" si="31"/>
        <v>-1732.4999999999973</v>
      </c>
      <c r="G246" s="39">
        <f t="shared" si="32"/>
        <v>87037.5</v>
      </c>
      <c r="H246" s="177">
        <f t="shared" si="33"/>
        <v>-1.990521327014215E-2</v>
      </c>
      <c r="I246" s="39"/>
      <c r="J246" s="39"/>
      <c r="K246" s="39">
        <f t="shared" si="27"/>
        <v>12883.07100000163</v>
      </c>
      <c r="L246" s="39">
        <v>59.18</v>
      </c>
    </row>
    <row r="247" spans="1:12" x14ac:dyDescent="0.25">
      <c r="A247">
        <v>1800</v>
      </c>
      <c r="B247" s="148">
        <v>43143</v>
      </c>
      <c r="C247" s="10">
        <v>5000</v>
      </c>
      <c r="D247" s="188">
        <v>15.77</v>
      </c>
      <c r="E247" s="39">
        <v>16.27</v>
      </c>
      <c r="F247" s="39">
        <f t="shared" si="31"/>
        <v>2500</v>
      </c>
      <c r="G247" s="39">
        <f t="shared" si="32"/>
        <v>78850</v>
      </c>
      <c r="H247" s="177">
        <f t="shared" si="33"/>
        <v>3.1705770450221944E-2</v>
      </c>
      <c r="I247" s="39"/>
      <c r="J247" s="39"/>
      <c r="K247" s="39">
        <f t="shared" si="27"/>
        <v>17115.571000001626</v>
      </c>
      <c r="L247" s="39"/>
    </row>
    <row r="248" spans="1:12" x14ac:dyDescent="0.25">
      <c r="A248">
        <v>800</v>
      </c>
      <c r="B248" s="148">
        <v>43146</v>
      </c>
      <c r="C248" s="10">
        <v>5000</v>
      </c>
      <c r="D248" s="188">
        <v>15.682</v>
      </c>
      <c r="E248" s="39">
        <v>16.32</v>
      </c>
      <c r="F248" s="39">
        <f t="shared" si="31"/>
        <v>3189.9999999999995</v>
      </c>
      <c r="G248" s="39">
        <f t="shared" si="32"/>
        <v>78410</v>
      </c>
      <c r="H248" s="177">
        <f t="shared" si="33"/>
        <v>4.0683586277260549E-2</v>
      </c>
      <c r="I248" s="39"/>
      <c r="J248" s="39"/>
      <c r="K248" s="39">
        <f t="shared" si="27"/>
        <v>17805.571000001626</v>
      </c>
      <c r="L248" s="39"/>
    </row>
    <row r="249" spans="1:12" x14ac:dyDescent="0.25">
      <c r="A249">
        <v>1200</v>
      </c>
      <c r="B249" s="148">
        <v>43147</v>
      </c>
      <c r="C249" s="10">
        <v>5500</v>
      </c>
      <c r="D249" s="188">
        <v>15.688000000000001</v>
      </c>
      <c r="E249" s="39">
        <v>15.69</v>
      </c>
      <c r="F249" s="39">
        <f t="shared" si="31"/>
        <v>10.999999999993904</v>
      </c>
      <c r="G249" s="39">
        <f t="shared" si="32"/>
        <v>86284</v>
      </c>
      <c r="H249" s="177">
        <f t="shared" si="33"/>
        <v>1.2748597654250966E-4</v>
      </c>
      <c r="I249" s="39"/>
      <c r="J249" s="39"/>
      <c r="K249" s="39">
        <f t="shared" si="27"/>
        <v>14626.571000001621</v>
      </c>
      <c r="L249" s="39"/>
    </row>
    <row r="250" spans="1:12" x14ac:dyDescent="0.25">
      <c r="A250">
        <v>800</v>
      </c>
      <c r="B250" s="148">
        <v>43151</v>
      </c>
      <c r="C250" s="10">
        <v>5000</v>
      </c>
      <c r="D250" s="188">
        <v>15.6388</v>
      </c>
      <c r="E250" s="39">
        <v>16.18</v>
      </c>
      <c r="F250" s="39">
        <f t="shared" si="31"/>
        <v>2705.9999999999995</v>
      </c>
      <c r="G250" s="39">
        <f t="shared" si="32"/>
        <v>78194</v>
      </c>
      <c r="H250" s="177">
        <f t="shared" si="33"/>
        <v>3.4606235772565663E-2</v>
      </c>
      <c r="I250" s="39"/>
      <c r="J250" s="39"/>
      <c r="K250" s="39">
        <f t="shared" si="27"/>
        <v>17321.571000001626</v>
      </c>
      <c r="L250" s="39"/>
    </row>
    <row r="251" spans="1:12" x14ac:dyDescent="0.25">
      <c r="A251">
        <v>800</v>
      </c>
      <c r="B251" s="148">
        <v>43151</v>
      </c>
      <c r="C251" s="10">
        <v>5500</v>
      </c>
      <c r="D251" s="188">
        <v>15.654999999999999</v>
      </c>
      <c r="E251" s="39">
        <v>15.8</v>
      </c>
      <c r="F251" s="39">
        <f t="shared" si="31"/>
        <v>797.50000000000739</v>
      </c>
      <c r="G251" s="39">
        <f t="shared" si="32"/>
        <v>86102.5</v>
      </c>
      <c r="H251" s="177">
        <f t="shared" si="33"/>
        <v>9.2622165442351554E-3</v>
      </c>
      <c r="I251" s="39"/>
      <c r="J251" s="39"/>
      <c r="K251" s="39">
        <f t="shared" si="27"/>
        <v>15413.071000001633</v>
      </c>
      <c r="L251" s="39"/>
    </row>
    <row r="252" spans="1:12" x14ac:dyDescent="0.25">
      <c r="A252">
        <v>800</v>
      </c>
      <c r="B252" s="148">
        <v>43152</v>
      </c>
      <c r="C252" s="354">
        <v>6000</v>
      </c>
      <c r="D252" s="562">
        <v>15.637</v>
      </c>
      <c r="E252" s="39">
        <v>15.3</v>
      </c>
      <c r="F252" s="39">
        <f t="shared" si="31"/>
        <v>-2021.9999999999984</v>
      </c>
      <c r="G252" s="39">
        <f t="shared" si="32"/>
        <v>93822</v>
      </c>
      <c r="H252" s="177">
        <f t="shared" si="33"/>
        <v>-2.1551448487561537E-2</v>
      </c>
      <c r="I252" s="171" t="s">
        <v>917</v>
      </c>
      <c r="J252" s="39"/>
      <c r="K252" s="39">
        <f t="shared" si="27"/>
        <v>12593.571000001628</v>
      </c>
      <c r="L252" s="39"/>
    </row>
    <row r="253" spans="1:12" x14ac:dyDescent="0.25">
      <c r="A253">
        <v>1100</v>
      </c>
      <c r="B253" s="148">
        <v>43156</v>
      </c>
      <c r="C253" s="10">
        <v>6000</v>
      </c>
      <c r="D253" s="188">
        <v>15.637</v>
      </c>
      <c r="E253" s="39">
        <v>15.54</v>
      </c>
      <c r="F253" s="39">
        <f>C253*(E253-D253)</f>
        <v>-582.00000000000784</v>
      </c>
      <c r="G253" s="39">
        <f>D253*C253</f>
        <v>93822</v>
      </c>
      <c r="H253" s="177">
        <f>(E253-D253)/D253</f>
        <v>-6.2032359148175035E-3</v>
      </c>
      <c r="I253" s="171"/>
      <c r="J253" s="39"/>
      <c r="K253" s="39">
        <f t="shared" si="27"/>
        <v>14033.571000001619</v>
      </c>
      <c r="L253" s="39">
        <v>63.55</v>
      </c>
    </row>
    <row r="254" spans="1:12" x14ac:dyDescent="0.25">
      <c r="A254">
        <v>1100</v>
      </c>
      <c r="B254" s="148">
        <v>43159</v>
      </c>
      <c r="C254" s="10">
        <v>6400</v>
      </c>
      <c r="D254" s="188">
        <v>15.582000000000001</v>
      </c>
      <c r="E254" s="39">
        <v>14.52</v>
      </c>
      <c r="F254" s="39">
        <f>C254*(E254-D254)</f>
        <v>-6796.8000000000075</v>
      </c>
      <c r="G254" s="39">
        <f>D254*C254</f>
        <v>99724.800000000003</v>
      </c>
      <c r="H254" s="177">
        <f>(E254-D254)/D254</f>
        <v>-6.8155564112437506E-2</v>
      </c>
      <c r="I254" s="39">
        <v>15.5</v>
      </c>
      <c r="J254" s="39"/>
      <c r="K254" s="39">
        <f t="shared" si="27"/>
        <v>7818.7710000016186</v>
      </c>
      <c r="L254" s="39"/>
    </row>
    <row r="255" spans="1:12" x14ac:dyDescent="0.25">
      <c r="A255">
        <v>2000</v>
      </c>
      <c r="B255" s="148">
        <v>43165</v>
      </c>
      <c r="C255" s="10">
        <v>6400</v>
      </c>
      <c r="D255" s="188">
        <v>15.582000000000001</v>
      </c>
      <c r="E255" s="39">
        <v>15.03</v>
      </c>
      <c r="F255" s="39">
        <f>C255*(E255-D255)</f>
        <v>-3532.8000000000088</v>
      </c>
      <c r="G255" s="39">
        <f>D255*C255</f>
        <v>99724.800000000003</v>
      </c>
      <c r="H255" s="177">
        <f>(E255-D255)/D255</f>
        <v>-3.542549095109751E-2</v>
      </c>
      <c r="I255" s="39"/>
      <c r="J255" s="39"/>
      <c r="K255" s="39">
        <f t="shared" si="27"/>
        <v>11082.771000001618</v>
      </c>
      <c r="L255" s="39"/>
    </row>
    <row r="256" spans="1:12" x14ac:dyDescent="0.25">
      <c r="A256">
        <v>2000</v>
      </c>
      <c r="B256" s="148">
        <v>43168</v>
      </c>
      <c r="C256" s="10">
        <v>6400</v>
      </c>
      <c r="D256" s="188">
        <v>15.582000000000001</v>
      </c>
      <c r="E256" s="39">
        <v>15.22</v>
      </c>
      <c r="F256" s="39">
        <f t="shared" ref="F256:F262" si="34">C256*(E256-D256)</f>
        <v>-2316.8000000000006</v>
      </c>
      <c r="G256" s="39">
        <f t="shared" ref="G256:G262" si="35">D256*C256</f>
        <v>99724.800000000003</v>
      </c>
      <c r="H256" s="177">
        <f t="shared" ref="H256:H262" si="36">(E256-D256)/D256</f>
        <v>-2.3231934283147227E-2</v>
      </c>
      <c r="I256" s="39"/>
      <c r="J256" s="39"/>
      <c r="K256" s="39">
        <f t="shared" si="27"/>
        <v>12298.771000001625</v>
      </c>
      <c r="L256" s="39"/>
    </row>
    <row r="257" spans="1:14" x14ac:dyDescent="0.25">
      <c r="A257">
        <v>3500</v>
      </c>
      <c r="B257" s="148">
        <v>43172</v>
      </c>
      <c r="C257" s="10">
        <v>6400</v>
      </c>
      <c r="D257" s="188">
        <v>15.54</v>
      </c>
      <c r="E257" s="39">
        <v>14.82</v>
      </c>
      <c r="F257" s="39">
        <f t="shared" si="34"/>
        <v>-4607.9999999999927</v>
      </c>
      <c r="G257" s="39">
        <f t="shared" si="35"/>
        <v>99456</v>
      </c>
      <c r="H257" s="177">
        <f t="shared" si="36"/>
        <v>-4.633204633204626E-2</v>
      </c>
      <c r="I257" s="39"/>
      <c r="J257" s="39"/>
      <c r="K257" s="39">
        <f t="shared" si="27"/>
        <v>10007.571000001633</v>
      </c>
      <c r="L257" s="39" t="s">
        <v>184</v>
      </c>
    </row>
    <row r="258" spans="1:14" x14ac:dyDescent="0.25">
      <c r="A258">
        <v>3600</v>
      </c>
      <c r="B258" s="148">
        <v>43180</v>
      </c>
      <c r="C258" s="725">
        <v>5000</v>
      </c>
      <c r="D258" s="726">
        <v>15.416</v>
      </c>
      <c r="E258" s="39">
        <v>15.98</v>
      </c>
      <c r="F258" s="39">
        <f t="shared" si="34"/>
        <v>2820.0000000000005</v>
      </c>
      <c r="G258" s="39">
        <f t="shared" si="35"/>
        <v>77080</v>
      </c>
      <c r="H258" s="177">
        <f t="shared" si="36"/>
        <v>3.6585365853658541E-2</v>
      </c>
      <c r="I258" s="39"/>
      <c r="J258" s="39"/>
      <c r="K258" s="39">
        <f t="shared" si="27"/>
        <v>17435.571000001626</v>
      </c>
      <c r="L258" s="39"/>
    </row>
    <row r="259" spans="1:14" x14ac:dyDescent="0.25">
      <c r="A259">
        <v>3400</v>
      </c>
      <c r="B259" s="148">
        <v>43180</v>
      </c>
      <c r="C259" s="10">
        <v>4800</v>
      </c>
      <c r="D259" s="188">
        <v>15.375</v>
      </c>
      <c r="E259" s="39">
        <v>16.38</v>
      </c>
      <c r="F259" s="39">
        <f t="shared" si="34"/>
        <v>4823.9999999999955</v>
      </c>
      <c r="G259" s="39">
        <f t="shared" si="35"/>
        <v>73800</v>
      </c>
      <c r="H259" s="177">
        <f t="shared" si="36"/>
        <v>6.5365853658536519E-2</v>
      </c>
      <c r="I259" s="39"/>
      <c r="J259" s="39"/>
      <c r="K259" s="39">
        <f t="shared" si="27"/>
        <v>19439.571000001622</v>
      </c>
      <c r="L259" s="39"/>
    </row>
    <row r="260" spans="1:14" x14ac:dyDescent="0.25">
      <c r="B260" s="148">
        <v>43181</v>
      </c>
      <c r="C260" s="10">
        <v>5200</v>
      </c>
      <c r="D260" s="188">
        <v>15.416</v>
      </c>
      <c r="E260" s="39">
        <v>15.9</v>
      </c>
      <c r="F260" s="39">
        <f t="shared" si="34"/>
        <v>2516.7999999999997</v>
      </c>
      <c r="G260" s="39">
        <f t="shared" si="35"/>
        <v>80163.199999999997</v>
      </c>
      <c r="H260" s="177">
        <f t="shared" si="36"/>
        <v>3.1395952257394916E-2</v>
      </c>
      <c r="I260" s="39"/>
      <c r="J260" s="39"/>
      <c r="K260" s="39">
        <f t="shared" si="27"/>
        <v>17132.371000001625</v>
      </c>
      <c r="L260" s="39"/>
    </row>
    <row r="261" spans="1:14" x14ac:dyDescent="0.25">
      <c r="A261">
        <v>3000</v>
      </c>
      <c r="B261" s="148">
        <v>43181</v>
      </c>
      <c r="C261" s="10">
        <v>4800</v>
      </c>
      <c r="D261" s="188">
        <v>15.3645</v>
      </c>
      <c r="E261" s="39">
        <v>16.02</v>
      </c>
      <c r="F261" s="39">
        <f t="shared" si="34"/>
        <v>3146.3999999999996</v>
      </c>
      <c r="G261" s="39">
        <f t="shared" si="35"/>
        <v>73749.599999999991</v>
      </c>
      <c r="H261" s="177">
        <f t="shared" si="36"/>
        <v>4.2663282241530799E-2</v>
      </c>
      <c r="I261" s="39"/>
      <c r="J261" s="39"/>
      <c r="K261" s="39">
        <f t="shared" si="27"/>
        <v>17761.971000001628</v>
      </c>
      <c r="L261" s="39"/>
    </row>
    <row r="262" spans="1:14" x14ac:dyDescent="0.25">
      <c r="A262">
        <v>3500</v>
      </c>
      <c r="B262" s="148">
        <v>43182</v>
      </c>
      <c r="C262" s="10">
        <v>5000</v>
      </c>
      <c r="D262" s="188">
        <v>15.378</v>
      </c>
      <c r="E262" s="39">
        <v>15.76</v>
      </c>
      <c r="F262" s="39">
        <f t="shared" si="34"/>
        <v>1909.9999999999984</v>
      </c>
      <c r="G262" s="39">
        <f t="shared" si="35"/>
        <v>76890</v>
      </c>
      <c r="H262" s="177">
        <f t="shared" si="36"/>
        <v>2.4840681493041986E-2</v>
      </c>
      <c r="I262" s="39"/>
      <c r="J262" s="39"/>
      <c r="K262" s="39">
        <f t="shared" si="27"/>
        <v>16525.571000001626</v>
      </c>
      <c r="L262" s="39"/>
    </row>
    <row r="263" spans="1:14" x14ac:dyDescent="0.25">
      <c r="A263">
        <v>4000</v>
      </c>
      <c r="B263" s="148">
        <v>43185</v>
      </c>
      <c r="C263" s="10">
        <v>5000</v>
      </c>
      <c r="D263" s="188">
        <v>15.378</v>
      </c>
      <c r="E263" s="39">
        <v>16.27</v>
      </c>
      <c r="F263" s="39">
        <f>C263*(E263-D263)</f>
        <v>4459.9999999999973</v>
      </c>
      <c r="G263" s="39">
        <f>D263*C263</f>
        <v>76890</v>
      </c>
      <c r="H263" s="177">
        <f>(E263-D263)/D263</f>
        <v>5.8004942125113763E-2</v>
      </c>
      <c r="I263" s="39"/>
      <c r="J263" s="39"/>
      <c r="K263" s="39">
        <f t="shared" si="27"/>
        <v>19075.571000001622</v>
      </c>
      <c r="L263" s="39"/>
    </row>
    <row r="264" spans="1:14" x14ac:dyDescent="0.25">
      <c r="A264">
        <v>4000</v>
      </c>
      <c r="B264" s="148">
        <v>43186</v>
      </c>
      <c r="C264" s="725">
        <v>5000</v>
      </c>
      <c r="D264" s="726">
        <v>15.378</v>
      </c>
      <c r="E264" s="39">
        <v>15.82</v>
      </c>
      <c r="F264" s="39">
        <f>C264*(E264-D264)</f>
        <v>2210.0000000000009</v>
      </c>
      <c r="G264" s="39">
        <f>D264*C264</f>
        <v>76890</v>
      </c>
      <c r="H264" s="177">
        <f>(E264-D264)/D264</f>
        <v>2.8742359214462231E-2</v>
      </c>
      <c r="I264" s="39"/>
      <c r="J264" s="39"/>
      <c r="K264" s="39">
        <f t="shared" si="27"/>
        <v>16825.571000001626</v>
      </c>
      <c r="L264" s="39"/>
    </row>
    <row r="265" spans="1:14" x14ac:dyDescent="0.25">
      <c r="A265">
        <v>4000</v>
      </c>
      <c r="B265" s="148">
        <v>43187</v>
      </c>
      <c r="C265" s="10">
        <v>5200</v>
      </c>
      <c r="D265" s="188">
        <v>15.38</v>
      </c>
      <c r="E265" s="39">
        <v>15.32</v>
      </c>
      <c r="F265" s="39">
        <f>C265*(E265-D265)</f>
        <v>-312.00000000000261</v>
      </c>
      <c r="G265" s="39">
        <f>D265*C265</f>
        <v>79976</v>
      </c>
      <c r="H265" s="177">
        <f>(E265-D265)/D265</f>
        <v>-3.9011703511053638E-3</v>
      </c>
      <c r="I265" s="39"/>
      <c r="J265" s="39"/>
      <c r="K265" s="39">
        <f t="shared" si="27"/>
        <v>14303.571000001624</v>
      </c>
      <c r="L265" s="39"/>
    </row>
    <row r="266" spans="1:14" x14ac:dyDescent="0.25">
      <c r="A266">
        <v>3800</v>
      </c>
      <c r="B266" s="148">
        <v>43188</v>
      </c>
      <c r="C266" s="10">
        <v>5000</v>
      </c>
      <c r="D266" s="188">
        <v>15.358000000000001</v>
      </c>
      <c r="E266" s="39">
        <v>16.13</v>
      </c>
      <c r="F266" s="39">
        <f t="shared" ref="F266:F271" si="37">C266*(E266-D266)</f>
        <v>3859.9999999999923</v>
      </c>
      <c r="G266" s="39">
        <f t="shared" ref="G266:G271" si="38">D266*C266</f>
        <v>76790</v>
      </c>
      <c r="H266" s="177">
        <f t="shared" ref="H266:H271" si="39">(E266-D266)/D266</f>
        <v>5.0266961843990002E-2</v>
      </c>
      <c r="I266" s="39"/>
      <c r="J266" s="39"/>
      <c r="K266" s="39">
        <f t="shared" si="27"/>
        <v>18475.571000001619</v>
      </c>
      <c r="L266" s="39"/>
    </row>
    <row r="267" spans="1:14" x14ac:dyDescent="0.25">
      <c r="A267">
        <v>3600</v>
      </c>
      <c r="B267" s="148">
        <v>43188</v>
      </c>
      <c r="C267" s="10">
        <v>4800</v>
      </c>
      <c r="D267" s="188">
        <v>15.324999999999999</v>
      </c>
      <c r="E267" s="39">
        <v>16.13</v>
      </c>
      <c r="F267" s="39">
        <f t="shared" si="37"/>
        <v>3863.9999999999986</v>
      </c>
      <c r="G267" s="39">
        <f t="shared" si="38"/>
        <v>73560</v>
      </c>
      <c r="H267" s="177">
        <f t="shared" si="39"/>
        <v>5.2528548123980411E-2</v>
      </c>
      <c r="I267" s="39"/>
      <c r="J267" s="39"/>
      <c r="K267" s="39">
        <f t="shared" si="27"/>
        <v>18479.571000001626</v>
      </c>
      <c r="L267" s="39"/>
    </row>
    <row r="268" spans="1:14" x14ac:dyDescent="0.25">
      <c r="B268" s="148">
        <v>43192</v>
      </c>
      <c r="C268" s="725">
        <v>5000</v>
      </c>
      <c r="D268" s="726">
        <v>15.34</v>
      </c>
      <c r="E268" s="39">
        <v>15.57</v>
      </c>
      <c r="F268" s="39">
        <f t="shared" si="37"/>
        <v>1150.000000000002</v>
      </c>
      <c r="G268" s="39">
        <f t="shared" si="38"/>
        <v>76700</v>
      </c>
      <c r="H268" s="177">
        <f t="shared" si="39"/>
        <v>1.4993481095176038E-2</v>
      </c>
      <c r="I268" s="39"/>
      <c r="J268" s="39"/>
      <c r="K268" s="39">
        <f t="shared" si="27"/>
        <v>15765.571000001628</v>
      </c>
      <c r="L268" s="39"/>
    </row>
    <row r="269" spans="1:14" x14ac:dyDescent="0.25">
      <c r="A269">
        <v>4000</v>
      </c>
      <c r="B269" s="148">
        <v>43192</v>
      </c>
      <c r="C269" s="10">
        <v>5200</v>
      </c>
      <c r="D269" s="188">
        <v>15.336</v>
      </c>
      <c r="E269" s="39">
        <v>15.57</v>
      </c>
      <c r="F269" s="39">
        <f t="shared" si="37"/>
        <v>1216.8</v>
      </c>
      <c r="G269" s="39">
        <f t="shared" si="38"/>
        <v>79747.199999999997</v>
      </c>
      <c r="H269" s="177">
        <f t="shared" si="39"/>
        <v>1.5258215962441313E-2</v>
      </c>
      <c r="I269" s="39"/>
      <c r="J269" s="39"/>
      <c r="K269" s="39">
        <f t="shared" si="27"/>
        <v>15832.371000001625</v>
      </c>
      <c r="L269" s="39"/>
      <c r="N269" s="68"/>
    </row>
    <row r="270" spans="1:14" x14ac:dyDescent="0.25">
      <c r="A270">
        <v>3600</v>
      </c>
      <c r="B270" s="148">
        <v>43193</v>
      </c>
      <c r="C270" s="10">
        <v>4800</v>
      </c>
      <c r="D270" s="188">
        <v>15.29</v>
      </c>
      <c r="E270" s="39">
        <v>16</v>
      </c>
      <c r="F270" s="39">
        <f t="shared" si="37"/>
        <v>3408.0000000000041</v>
      </c>
      <c r="G270" s="39">
        <f t="shared" si="38"/>
        <v>73392</v>
      </c>
      <c r="H270" s="177">
        <f t="shared" si="39"/>
        <v>4.6435578809679585E-2</v>
      </c>
      <c r="I270" s="39"/>
      <c r="J270" s="39"/>
      <c r="K270" s="39">
        <f t="shared" si="27"/>
        <v>18023.57100000163</v>
      </c>
      <c r="L270" s="39"/>
    </row>
    <row r="271" spans="1:14" x14ac:dyDescent="0.25">
      <c r="A271">
        <v>2800</v>
      </c>
      <c r="B271" s="148">
        <v>43195</v>
      </c>
      <c r="C271" s="7">
        <v>4000</v>
      </c>
      <c r="D271" s="351">
        <v>14.989000000000001</v>
      </c>
      <c r="E271" s="39">
        <v>16.8</v>
      </c>
      <c r="F271" s="39">
        <f t="shared" si="37"/>
        <v>7244</v>
      </c>
      <c r="G271" s="39">
        <f t="shared" si="38"/>
        <v>59956</v>
      </c>
      <c r="H271" s="177">
        <f t="shared" si="39"/>
        <v>0.1208219360864634</v>
      </c>
      <c r="I271" s="39">
        <v>14.5</v>
      </c>
      <c r="J271" s="39"/>
      <c r="K271" s="39">
        <f t="shared" si="27"/>
        <v>21859.571000001626</v>
      </c>
      <c r="L271" s="39"/>
    </row>
    <row r="272" spans="1:14" x14ac:dyDescent="0.25">
      <c r="A272">
        <v>2800</v>
      </c>
      <c r="B272" s="148">
        <v>43196</v>
      </c>
      <c r="C272" s="10">
        <v>4400</v>
      </c>
      <c r="D272" s="188">
        <v>15.12</v>
      </c>
      <c r="E272" s="39">
        <v>16.420000000000002</v>
      </c>
      <c r="F272" s="39">
        <f t="shared" ref="F272:F302" si="40">C272*(E272-D272)</f>
        <v>5720.0000000000109</v>
      </c>
      <c r="G272" s="39">
        <f t="shared" ref="G272:G302" si="41">D272*C272</f>
        <v>66528</v>
      </c>
      <c r="H272" s="177">
        <f t="shared" ref="H272:H302" si="42">(E272-D272)/D272</f>
        <v>8.5978835978836154E-2</v>
      </c>
      <c r="I272" s="39"/>
      <c r="J272" s="39"/>
      <c r="K272" s="39">
        <f t="shared" si="27"/>
        <v>20335.571000001637</v>
      </c>
      <c r="L272" s="39"/>
    </row>
    <row r="273" spans="1:12" x14ac:dyDescent="0.25">
      <c r="A273">
        <v>2800</v>
      </c>
      <c r="B273" s="148">
        <v>43196</v>
      </c>
      <c r="C273" s="10">
        <v>4800</v>
      </c>
      <c r="D273" s="188">
        <v>15.2</v>
      </c>
      <c r="E273" s="39">
        <v>16.100000000000001</v>
      </c>
      <c r="F273" s="39">
        <f t="shared" si="40"/>
        <v>4320.00000000001</v>
      </c>
      <c r="G273" s="39">
        <f t="shared" si="41"/>
        <v>72960</v>
      </c>
      <c r="H273" s="177">
        <f t="shared" si="42"/>
        <v>5.9210526315789616E-2</v>
      </c>
      <c r="I273" s="39"/>
      <c r="J273" s="39">
        <v>54</v>
      </c>
      <c r="K273" s="39">
        <f t="shared" si="27"/>
        <v>18935.571000001637</v>
      </c>
      <c r="L273" s="39"/>
    </row>
    <row r="274" spans="1:12" x14ac:dyDescent="0.25">
      <c r="A274">
        <v>2000</v>
      </c>
      <c r="B274" s="148">
        <v>43200</v>
      </c>
      <c r="C274" s="7">
        <v>4000</v>
      </c>
      <c r="D274" s="351">
        <v>14.845000000000001</v>
      </c>
      <c r="E274" s="39">
        <v>17.059999999999999</v>
      </c>
      <c r="F274" s="39">
        <f t="shared" si="40"/>
        <v>8859.9999999999927</v>
      </c>
      <c r="G274" s="39">
        <f t="shared" si="41"/>
        <v>59380</v>
      </c>
      <c r="H274" s="177">
        <f t="shared" si="42"/>
        <v>0.14920848770629827</v>
      </c>
      <c r="I274" s="39"/>
      <c r="J274" s="39"/>
      <c r="K274" s="39">
        <f t="shared" si="27"/>
        <v>23475.571000001619</v>
      </c>
      <c r="L274" s="39"/>
    </row>
    <row r="275" spans="1:12" x14ac:dyDescent="0.25">
      <c r="A275">
        <v>2000</v>
      </c>
      <c r="B275" s="148">
        <v>43208</v>
      </c>
      <c r="C275" s="10">
        <v>4000</v>
      </c>
      <c r="D275" s="188">
        <v>14.845000000000001</v>
      </c>
      <c r="E275" s="39">
        <v>18.23</v>
      </c>
      <c r="F275" s="39">
        <f t="shared" si="40"/>
        <v>13540</v>
      </c>
      <c r="G275" s="39">
        <f t="shared" si="41"/>
        <v>59380</v>
      </c>
      <c r="H275" s="177">
        <f t="shared" si="42"/>
        <v>0.22802290333445602</v>
      </c>
      <c r="I275" s="39"/>
      <c r="J275" s="39"/>
      <c r="K275" s="39">
        <f t="shared" si="27"/>
        <v>28155.571000001626</v>
      </c>
      <c r="L275" s="39"/>
    </row>
    <row r="276" spans="1:12" x14ac:dyDescent="0.25">
      <c r="A276">
        <v>2600</v>
      </c>
      <c r="B276" s="148">
        <v>43216</v>
      </c>
      <c r="C276" s="10">
        <v>4000</v>
      </c>
      <c r="D276" s="188">
        <v>14.845000000000001</v>
      </c>
      <c r="E276" s="39">
        <v>18.46</v>
      </c>
      <c r="F276" s="39">
        <f t="shared" si="40"/>
        <v>14460</v>
      </c>
      <c r="G276" s="39">
        <f t="shared" si="41"/>
        <v>59380</v>
      </c>
      <c r="H276" s="177">
        <f t="shared" si="42"/>
        <v>0.24351633546648704</v>
      </c>
      <c r="I276" s="39"/>
      <c r="J276" s="39"/>
      <c r="K276" s="39">
        <f t="shared" si="27"/>
        <v>29075.571000001626</v>
      </c>
      <c r="L276" s="39"/>
    </row>
    <row r="277" spans="1:12" x14ac:dyDescent="0.25">
      <c r="A277">
        <v>2600</v>
      </c>
      <c r="B277" s="148">
        <v>43217</v>
      </c>
      <c r="C277" s="10">
        <v>4300</v>
      </c>
      <c r="D277" s="188">
        <v>15.0785</v>
      </c>
      <c r="E277" s="39">
        <v>18.11</v>
      </c>
      <c r="F277" s="39">
        <f t="shared" si="40"/>
        <v>13035.449999999997</v>
      </c>
      <c r="G277" s="39">
        <f t="shared" si="41"/>
        <v>64837.55</v>
      </c>
      <c r="H277" s="177">
        <f t="shared" si="42"/>
        <v>0.20104784958716049</v>
      </c>
      <c r="I277" s="39"/>
      <c r="J277" s="39"/>
      <c r="K277" s="39">
        <f t="shared" si="27"/>
        <v>27651.021000001623</v>
      </c>
      <c r="L277" s="39"/>
    </row>
    <row r="278" spans="1:12" x14ac:dyDescent="0.25">
      <c r="A278">
        <v>2500</v>
      </c>
      <c r="B278" s="148">
        <v>43220</v>
      </c>
      <c r="C278" s="7">
        <v>4000</v>
      </c>
      <c r="D278" s="351">
        <v>14.829000000000001</v>
      </c>
      <c r="E278" s="39">
        <v>18.25</v>
      </c>
      <c r="F278" s="39">
        <f t="shared" si="40"/>
        <v>13683.999999999998</v>
      </c>
      <c r="G278" s="39">
        <f t="shared" si="41"/>
        <v>59316</v>
      </c>
      <c r="H278" s="177">
        <f t="shared" si="42"/>
        <v>0.230696607997842</v>
      </c>
      <c r="I278" s="39"/>
      <c r="J278" s="39"/>
      <c r="K278" s="39">
        <f t="shared" si="27"/>
        <v>28299.571000001626</v>
      </c>
      <c r="L278" s="39"/>
    </row>
    <row r="279" spans="1:12" x14ac:dyDescent="0.25">
      <c r="A279">
        <v>2400</v>
      </c>
      <c r="B279" s="148">
        <v>43223</v>
      </c>
      <c r="C279" s="10">
        <v>3500</v>
      </c>
      <c r="D279" s="188">
        <v>14.14</v>
      </c>
      <c r="E279" s="39">
        <v>19.440000000000001</v>
      </c>
      <c r="F279" s="39">
        <f t="shared" si="40"/>
        <v>18550.000000000004</v>
      </c>
      <c r="G279" s="39">
        <f t="shared" si="41"/>
        <v>49490</v>
      </c>
      <c r="H279" s="177">
        <f t="shared" si="42"/>
        <v>0.37482319660537483</v>
      </c>
      <c r="I279" s="39"/>
      <c r="J279" s="39"/>
      <c r="K279" s="39">
        <f t="shared" si="27"/>
        <v>33165.571000001626</v>
      </c>
      <c r="L279" s="39"/>
    </row>
    <row r="280" spans="1:12" x14ac:dyDescent="0.25">
      <c r="A280">
        <v>1900</v>
      </c>
      <c r="B280" s="148">
        <v>43224</v>
      </c>
      <c r="C280" s="10">
        <v>3000</v>
      </c>
      <c r="D280" s="188">
        <v>13.243</v>
      </c>
      <c r="E280" s="39">
        <v>19.72</v>
      </c>
      <c r="F280" s="39">
        <f t="shared" si="40"/>
        <v>19430.999999999996</v>
      </c>
      <c r="G280" s="39">
        <f t="shared" si="41"/>
        <v>39729</v>
      </c>
      <c r="H280" s="177">
        <f t="shared" si="42"/>
        <v>0.48908857509627718</v>
      </c>
      <c r="I280" s="39"/>
      <c r="J280" s="39"/>
      <c r="K280" s="39">
        <f t="shared" si="27"/>
        <v>34046.571000001626</v>
      </c>
      <c r="L280" s="39"/>
    </row>
    <row r="281" spans="1:12" x14ac:dyDescent="0.25">
      <c r="A281">
        <v>2400</v>
      </c>
      <c r="B281" s="148">
        <v>43227</v>
      </c>
      <c r="C281" s="183">
        <v>3000</v>
      </c>
      <c r="D281" s="741">
        <v>13.17</v>
      </c>
      <c r="E281" s="39">
        <v>19.77</v>
      </c>
      <c r="F281" s="39">
        <f t="shared" si="40"/>
        <v>19800</v>
      </c>
      <c r="G281" s="39">
        <f t="shared" si="41"/>
        <v>39510</v>
      </c>
      <c r="H281" s="177">
        <f t="shared" si="42"/>
        <v>0.50113895216400905</v>
      </c>
      <c r="I281" s="39"/>
      <c r="J281" s="39"/>
      <c r="K281" s="39">
        <f t="shared" si="27"/>
        <v>34415.571000001626</v>
      </c>
      <c r="L281" s="39"/>
    </row>
    <row r="282" spans="1:12" x14ac:dyDescent="0.25">
      <c r="A282">
        <v>2100</v>
      </c>
      <c r="B282" s="148">
        <v>43229</v>
      </c>
      <c r="C282" s="10">
        <v>2700</v>
      </c>
      <c r="D282" s="188">
        <v>12.3</v>
      </c>
      <c r="E282" s="39">
        <v>21.26</v>
      </c>
      <c r="F282" s="39">
        <f t="shared" si="40"/>
        <v>24192.000000000004</v>
      </c>
      <c r="G282" s="39">
        <f t="shared" si="41"/>
        <v>33210</v>
      </c>
      <c r="H282" s="177">
        <f t="shared" si="42"/>
        <v>0.72845528455284558</v>
      </c>
      <c r="I282" s="39"/>
      <c r="J282" s="39"/>
      <c r="K282" s="39">
        <f t="shared" si="27"/>
        <v>38807.571000001626</v>
      </c>
      <c r="L282" s="39"/>
    </row>
    <row r="283" spans="1:12" x14ac:dyDescent="0.25">
      <c r="A283">
        <v>1400</v>
      </c>
      <c r="B283" s="148">
        <v>43234</v>
      </c>
      <c r="C283" s="349">
        <v>2000</v>
      </c>
      <c r="D283" s="753">
        <v>9.0908999999999995</v>
      </c>
      <c r="E283" s="39">
        <v>21.42</v>
      </c>
      <c r="F283" s="39">
        <f t="shared" si="40"/>
        <v>24658.200000000004</v>
      </c>
      <c r="G283" s="39">
        <f t="shared" si="41"/>
        <v>18181.8</v>
      </c>
      <c r="H283" s="177">
        <f t="shared" si="42"/>
        <v>1.3562023562023564</v>
      </c>
      <c r="I283" s="39"/>
      <c r="J283" s="39"/>
      <c r="K283" s="39">
        <f t="shared" si="27"/>
        <v>39273.77100000163</v>
      </c>
      <c r="L283" s="39"/>
    </row>
    <row r="284" spans="1:12" x14ac:dyDescent="0.25">
      <c r="A284">
        <v>400</v>
      </c>
      <c r="B284" s="148">
        <v>43241</v>
      </c>
      <c r="C284" s="10">
        <v>1000</v>
      </c>
      <c r="D284" s="188">
        <v>-3.7</v>
      </c>
      <c r="E284" s="39">
        <v>21.9</v>
      </c>
      <c r="F284" s="39">
        <f t="shared" si="40"/>
        <v>25599.999999999996</v>
      </c>
      <c r="G284" s="39">
        <f t="shared" si="41"/>
        <v>-3700</v>
      </c>
      <c r="H284" s="177">
        <f t="shared" si="42"/>
        <v>-6.9189189189189184</v>
      </c>
      <c r="I284" s="39"/>
      <c r="J284" s="39"/>
      <c r="K284" s="39">
        <f t="shared" si="27"/>
        <v>40215.571000001626</v>
      </c>
      <c r="L284" s="39"/>
    </row>
    <row r="285" spans="1:12" x14ac:dyDescent="0.25">
      <c r="A285">
        <v>400</v>
      </c>
      <c r="B285" s="148">
        <v>43245</v>
      </c>
      <c r="C285" s="10">
        <v>2000</v>
      </c>
      <c r="D285" s="188">
        <v>8.4410000000000007</v>
      </c>
      <c r="E285" s="39">
        <v>20.329999999999998</v>
      </c>
      <c r="F285" s="39">
        <f t="shared" si="40"/>
        <v>23777.999999999996</v>
      </c>
      <c r="G285" s="39">
        <f t="shared" si="41"/>
        <v>16882</v>
      </c>
      <c r="H285" s="177">
        <f t="shared" si="42"/>
        <v>1.4084824072977131</v>
      </c>
      <c r="I285" s="39"/>
      <c r="J285" s="39"/>
      <c r="K285" s="39">
        <f t="shared" ref="K285:K307" si="43">F285+$Q$10</f>
        <v>38393.571000001626</v>
      </c>
      <c r="L285" s="39"/>
    </row>
    <row r="286" spans="1:12" x14ac:dyDescent="0.25">
      <c r="A286">
        <v>700</v>
      </c>
      <c r="B286" s="148">
        <v>43250</v>
      </c>
      <c r="C286" s="10">
        <v>2000</v>
      </c>
      <c r="D286" s="188">
        <v>8.4410000000000007</v>
      </c>
      <c r="E286" s="39">
        <v>21.53</v>
      </c>
      <c r="F286" s="39">
        <f t="shared" si="40"/>
        <v>26178</v>
      </c>
      <c r="G286" s="39">
        <f t="shared" si="41"/>
        <v>16882</v>
      </c>
      <c r="H286" s="177">
        <f t="shared" si="42"/>
        <v>1.5506456580973818</v>
      </c>
      <c r="I286" s="39"/>
      <c r="J286" s="39"/>
      <c r="K286" s="39">
        <f t="shared" si="43"/>
        <v>40793.571000001626</v>
      </c>
      <c r="L286" s="39"/>
    </row>
    <row r="287" spans="1:12" x14ac:dyDescent="0.25">
      <c r="A287">
        <v>700</v>
      </c>
      <c r="B287" s="148">
        <v>43262</v>
      </c>
      <c r="C287" s="10">
        <v>1700</v>
      </c>
      <c r="D287" s="188">
        <v>6.1519000000000004</v>
      </c>
      <c r="E287" s="39">
        <v>21.47</v>
      </c>
      <c r="F287" s="39">
        <f t="shared" si="40"/>
        <v>26040.769999999997</v>
      </c>
      <c r="G287" s="39">
        <f t="shared" si="41"/>
        <v>10458.230000000001</v>
      </c>
      <c r="H287" s="177">
        <f t="shared" si="42"/>
        <v>2.4899787057656977</v>
      </c>
      <c r="I287" s="39"/>
      <c r="J287" s="39"/>
      <c r="K287" s="39">
        <f t="shared" si="43"/>
        <v>40656.341000001623</v>
      </c>
      <c r="L287" s="39"/>
    </row>
    <row r="288" spans="1:12" x14ac:dyDescent="0.25">
      <c r="A288">
        <v>700</v>
      </c>
      <c r="B288" s="148">
        <v>43266</v>
      </c>
      <c r="C288" s="352">
        <v>2000</v>
      </c>
      <c r="D288" s="754">
        <v>8.3116000000000003</v>
      </c>
      <c r="E288" s="39">
        <v>19.989999999999998</v>
      </c>
      <c r="F288" s="39">
        <f t="shared" si="40"/>
        <v>23356.799999999996</v>
      </c>
      <c r="G288" s="39">
        <f t="shared" si="41"/>
        <v>16623.2</v>
      </c>
      <c r="H288" s="177">
        <f t="shared" si="42"/>
        <v>1.4050724288945566</v>
      </c>
      <c r="I288" s="39"/>
      <c r="J288" s="39"/>
      <c r="K288" s="39">
        <f t="shared" si="43"/>
        <v>37972.371000001622</v>
      </c>
      <c r="L288" s="39">
        <v>64.3</v>
      </c>
    </row>
    <row r="289" spans="1:12" x14ac:dyDescent="0.25">
      <c r="A289">
        <v>700</v>
      </c>
      <c r="B289" s="148">
        <v>43266</v>
      </c>
      <c r="C289" s="10">
        <v>2500</v>
      </c>
      <c r="D289" s="188">
        <v>10.645</v>
      </c>
      <c r="E289" s="39">
        <v>19.989999999999998</v>
      </c>
      <c r="F289" s="39">
        <f t="shared" si="40"/>
        <v>23362.499999999996</v>
      </c>
      <c r="G289" s="39">
        <f t="shared" si="41"/>
        <v>26612.5</v>
      </c>
      <c r="H289" s="177">
        <f t="shared" si="42"/>
        <v>0.87787693752935647</v>
      </c>
      <c r="I289" s="39"/>
      <c r="J289" s="39"/>
      <c r="K289" s="39">
        <f t="shared" si="43"/>
        <v>37978.071000001626</v>
      </c>
      <c r="L289" s="39"/>
    </row>
    <row r="290" spans="1:12" x14ac:dyDescent="0.25">
      <c r="A290">
        <v>200</v>
      </c>
      <c r="B290" s="148">
        <v>43269</v>
      </c>
      <c r="C290" s="10">
        <v>2000</v>
      </c>
      <c r="D290" s="188">
        <v>8.1714000000000002</v>
      </c>
      <c r="E290" s="39">
        <v>20.32</v>
      </c>
      <c r="F290" s="39">
        <f t="shared" si="40"/>
        <v>24297.200000000001</v>
      </c>
      <c r="G290" s="39">
        <f t="shared" si="41"/>
        <v>16342.800000000001</v>
      </c>
      <c r="H290" s="177">
        <f t="shared" si="42"/>
        <v>1.48672198154539</v>
      </c>
      <c r="I290" s="39"/>
      <c r="J290" s="39"/>
      <c r="K290" s="39">
        <f t="shared" si="43"/>
        <v>38912.771000001623</v>
      </c>
      <c r="L290" s="39">
        <v>65.62</v>
      </c>
    </row>
    <row r="291" spans="1:12" x14ac:dyDescent="0.25">
      <c r="A291">
        <v>0</v>
      </c>
      <c r="B291" s="148">
        <v>43271</v>
      </c>
      <c r="C291" s="10">
        <v>1800</v>
      </c>
      <c r="D291" s="188">
        <v>6.7594000000000003</v>
      </c>
      <c r="E291" s="39">
        <v>21.06</v>
      </c>
      <c r="F291" s="39">
        <f t="shared" si="40"/>
        <v>25741.079999999998</v>
      </c>
      <c r="G291" s="39">
        <f t="shared" si="41"/>
        <v>12166.92</v>
      </c>
      <c r="H291" s="177">
        <f t="shared" si="42"/>
        <v>2.1156611533568066</v>
      </c>
      <c r="I291" s="39"/>
      <c r="J291" s="39"/>
      <c r="K291" s="39">
        <f t="shared" si="43"/>
        <v>40356.651000001628</v>
      </c>
      <c r="L291" s="39">
        <v>65.91</v>
      </c>
    </row>
    <row r="292" spans="1:12" x14ac:dyDescent="0.25">
      <c r="A292">
        <v>0</v>
      </c>
      <c r="B292" s="148">
        <v>43272</v>
      </c>
      <c r="C292" s="10">
        <v>2000</v>
      </c>
      <c r="D292" s="188">
        <v>8.0879999999999992</v>
      </c>
      <c r="E292" s="39">
        <v>19.920000000000002</v>
      </c>
      <c r="F292" s="39">
        <f t="shared" si="40"/>
        <v>23664.000000000004</v>
      </c>
      <c r="G292" s="39">
        <f t="shared" si="41"/>
        <v>16175.999999999998</v>
      </c>
      <c r="H292" s="177">
        <f t="shared" si="42"/>
        <v>1.4629080118694366</v>
      </c>
      <c r="I292" s="39"/>
      <c r="J292" s="39"/>
      <c r="K292" s="39">
        <f t="shared" si="43"/>
        <v>38279.571000001626</v>
      </c>
      <c r="L292" s="39">
        <v>69.28</v>
      </c>
    </row>
    <row r="293" spans="1:12" x14ac:dyDescent="0.25">
      <c r="A293">
        <v>1000</v>
      </c>
      <c r="B293" s="148">
        <v>43276</v>
      </c>
      <c r="C293" s="10">
        <v>2200</v>
      </c>
      <c r="D293" s="188">
        <v>9.2149999999999999</v>
      </c>
      <c r="E293" s="39">
        <v>20.3</v>
      </c>
      <c r="F293" s="39">
        <f t="shared" si="40"/>
        <v>24387.000000000004</v>
      </c>
      <c r="G293" s="39">
        <f t="shared" si="41"/>
        <v>20273</v>
      </c>
      <c r="H293" s="177">
        <f t="shared" si="42"/>
        <v>1.202930005425936</v>
      </c>
      <c r="I293" s="39"/>
      <c r="J293" s="39"/>
      <c r="K293" s="39">
        <f t="shared" si="43"/>
        <v>39002.571000001626</v>
      </c>
      <c r="L293" s="39">
        <v>70.53</v>
      </c>
    </row>
    <row r="294" spans="1:12" x14ac:dyDescent="0.25">
      <c r="A294">
        <v>1000</v>
      </c>
      <c r="B294" s="148">
        <v>43278</v>
      </c>
      <c r="C294" s="10">
        <v>2200</v>
      </c>
      <c r="D294" s="188">
        <v>9.2149999999999999</v>
      </c>
      <c r="E294" s="39">
        <v>21.22</v>
      </c>
      <c r="F294" s="39">
        <f t="shared" si="40"/>
        <v>26410.999999999996</v>
      </c>
      <c r="G294" s="39">
        <f t="shared" si="41"/>
        <v>20273</v>
      </c>
      <c r="H294" s="177">
        <f t="shared" si="42"/>
        <v>1.3027672273467172</v>
      </c>
      <c r="I294" s="39"/>
      <c r="J294" s="39"/>
      <c r="K294" s="39">
        <f t="shared" si="43"/>
        <v>41026.571000001626</v>
      </c>
      <c r="L294" s="39"/>
    </row>
    <row r="295" spans="1:12" x14ac:dyDescent="0.25">
      <c r="A295">
        <v>1000</v>
      </c>
      <c r="B295" s="148">
        <v>43283</v>
      </c>
      <c r="C295" s="10">
        <v>2200</v>
      </c>
      <c r="D295" s="188">
        <v>9.2149999999999999</v>
      </c>
      <c r="E295" s="39">
        <v>20.66</v>
      </c>
      <c r="F295" s="39">
        <f t="shared" si="40"/>
        <v>25179</v>
      </c>
      <c r="G295" s="39">
        <f t="shared" si="41"/>
        <v>20273</v>
      </c>
      <c r="H295" s="177">
        <f t="shared" si="42"/>
        <v>1.2419967444384157</v>
      </c>
      <c r="I295" s="39"/>
      <c r="J295" s="39"/>
      <c r="K295" s="39">
        <f t="shared" si="43"/>
        <v>39794.571000001626</v>
      </c>
      <c r="L295" s="39"/>
    </row>
    <row r="296" spans="1:12" x14ac:dyDescent="0.25">
      <c r="A296">
        <v>800</v>
      </c>
      <c r="B296" s="148">
        <v>43284</v>
      </c>
      <c r="C296" s="352">
        <v>2000</v>
      </c>
      <c r="D296" s="754">
        <v>7.9779999999999998</v>
      </c>
      <c r="E296" s="39">
        <v>21</v>
      </c>
      <c r="F296" s="39">
        <f t="shared" si="40"/>
        <v>26044</v>
      </c>
      <c r="G296" s="39">
        <f t="shared" si="41"/>
        <v>15956</v>
      </c>
      <c r="H296" s="177">
        <f t="shared" si="42"/>
        <v>1.6322386563048383</v>
      </c>
      <c r="I296" s="39"/>
      <c r="J296" s="39"/>
      <c r="K296" s="39">
        <f t="shared" si="43"/>
        <v>40659.571000001626</v>
      </c>
      <c r="L296" s="39"/>
    </row>
    <row r="297" spans="1:12" x14ac:dyDescent="0.25">
      <c r="B297" s="148">
        <v>43286</v>
      </c>
      <c r="C297" s="10">
        <v>2200</v>
      </c>
      <c r="D297" s="188">
        <v>9.1513000000000009</v>
      </c>
      <c r="E297" s="39">
        <v>20.88</v>
      </c>
      <c r="F297" s="39">
        <f t="shared" si="40"/>
        <v>25803.139999999996</v>
      </c>
      <c r="G297" s="39">
        <f t="shared" si="41"/>
        <v>20132.86</v>
      </c>
      <c r="H297" s="177">
        <f t="shared" si="42"/>
        <v>1.2816430452504013</v>
      </c>
      <c r="I297" s="39"/>
      <c r="J297" s="39"/>
      <c r="K297" s="39">
        <f t="shared" si="43"/>
        <v>40418.711000001626</v>
      </c>
      <c r="L297" s="39"/>
    </row>
    <row r="298" spans="1:12" x14ac:dyDescent="0.25">
      <c r="A298">
        <v>800</v>
      </c>
      <c r="B298" s="148">
        <v>43286</v>
      </c>
      <c r="C298" s="10">
        <v>2500</v>
      </c>
      <c r="D298" s="188">
        <v>10.535</v>
      </c>
      <c r="E298" s="39">
        <v>20.7</v>
      </c>
      <c r="F298" s="39">
        <f t="shared" si="40"/>
        <v>25412.499999999996</v>
      </c>
      <c r="G298" s="39">
        <f t="shared" si="41"/>
        <v>26337.5</v>
      </c>
      <c r="H298" s="177">
        <f t="shared" si="42"/>
        <v>0.96487897484575214</v>
      </c>
      <c r="I298" s="39"/>
      <c r="J298" s="39"/>
      <c r="K298" s="39">
        <f t="shared" si="43"/>
        <v>40028.071000001626</v>
      </c>
      <c r="L298" s="39"/>
    </row>
    <row r="299" spans="1:12" x14ac:dyDescent="0.25">
      <c r="A299">
        <v>300</v>
      </c>
      <c r="B299" s="148">
        <v>43287</v>
      </c>
      <c r="C299" s="352">
        <v>2000</v>
      </c>
      <c r="D299" s="754">
        <v>7.9015000000000004</v>
      </c>
      <c r="E299" s="39">
        <v>21.07</v>
      </c>
      <c r="F299" s="39">
        <f t="shared" si="40"/>
        <v>26337</v>
      </c>
      <c r="G299" s="39">
        <f t="shared" si="41"/>
        <v>15803</v>
      </c>
      <c r="H299" s="177">
        <f t="shared" si="42"/>
        <v>1.666582294501044</v>
      </c>
      <c r="I299" s="39"/>
      <c r="J299" s="39"/>
      <c r="K299" s="39">
        <f t="shared" si="43"/>
        <v>40952.571000001626</v>
      </c>
      <c r="L299" s="39"/>
    </row>
    <row r="300" spans="1:12" x14ac:dyDescent="0.25">
      <c r="A300">
        <v>0</v>
      </c>
      <c r="B300" s="148">
        <v>43290</v>
      </c>
      <c r="C300" s="10">
        <v>1700</v>
      </c>
      <c r="D300" s="188">
        <v>5.4859999999999998</v>
      </c>
      <c r="E300" s="39">
        <v>21.75</v>
      </c>
      <c r="F300" s="39">
        <f t="shared" si="40"/>
        <v>27648.799999999999</v>
      </c>
      <c r="G300" s="39">
        <f t="shared" si="41"/>
        <v>9326.1999999999989</v>
      </c>
      <c r="H300" s="177">
        <f t="shared" si="42"/>
        <v>2.9646372584761211</v>
      </c>
      <c r="I300" s="39"/>
      <c r="J300" s="39"/>
      <c r="K300" s="39">
        <f t="shared" si="43"/>
        <v>42264.371000001629</v>
      </c>
      <c r="L300" s="39"/>
    </row>
    <row r="301" spans="1:12" x14ac:dyDescent="0.25">
      <c r="A301">
        <v>0</v>
      </c>
      <c r="B301" s="148">
        <v>43292</v>
      </c>
      <c r="C301" s="352">
        <v>2000</v>
      </c>
      <c r="D301" s="754">
        <v>7.8579999999999997</v>
      </c>
      <c r="E301" s="39">
        <v>21.2</v>
      </c>
      <c r="F301" s="39">
        <f t="shared" si="40"/>
        <v>26683.999999999996</v>
      </c>
      <c r="G301" s="39">
        <f t="shared" si="41"/>
        <v>15716</v>
      </c>
      <c r="H301" s="177">
        <f t="shared" si="42"/>
        <v>1.6978875031814711</v>
      </c>
      <c r="I301" s="39"/>
      <c r="J301" s="39"/>
      <c r="K301" s="39">
        <f t="shared" si="43"/>
        <v>41299.571000001626</v>
      </c>
      <c r="L301" s="39"/>
    </row>
    <row r="302" spans="1:12" x14ac:dyDescent="0.25">
      <c r="B302" s="148">
        <v>43297</v>
      </c>
      <c r="C302" s="10">
        <v>2500</v>
      </c>
      <c r="D302" s="188">
        <v>10.362</v>
      </c>
      <c r="E302" s="39">
        <v>19.850000000000001</v>
      </c>
      <c r="F302" s="39">
        <f t="shared" si="40"/>
        <v>23720.000000000004</v>
      </c>
      <c r="G302" s="39">
        <f t="shared" si="41"/>
        <v>25905</v>
      </c>
      <c r="H302" s="177">
        <f t="shared" si="42"/>
        <v>0.91565334877436799</v>
      </c>
      <c r="I302" s="39"/>
      <c r="J302" s="39"/>
      <c r="K302" s="39">
        <f t="shared" si="43"/>
        <v>38335.571000001626</v>
      </c>
      <c r="L302" s="39"/>
    </row>
    <row r="303" spans="1:12" x14ac:dyDescent="0.25">
      <c r="A303">
        <v>800</v>
      </c>
      <c r="B303" s="148">
        <v>43297</v>
      </c>
      <c r="C303" s="183">
        <v>3000</v>
      </c>
      <c r="D303" s="741">
        <v>11.96</v>
      </c>
      <c r="E303" s="39">
        <v>19.850000000000001</v>
      </c>
      <c r="F303" s="39">
        <f t="shared" ref="F303:F317" si="44">C303*(E303-D303)</f>
        <v>23670</v>
      </c>
      <c r="G303" s="39">
        <f t="shared" ref="G303:G317" si="45">D303*C303</f>
        <v>35880</v>
      </c>
      <c r="H303" s="177">
        <f t="shared" ref="H303:H317" si="46">(E303-D303)/D303</f>
        <v>0.65969899665551834</v>
      </c>
      <c r="I303" s="39"/>
      <c r="J303" s="39"/>
      <c r="K303" s="39">
        <f t="shared" si="43"/>
        <v>38285.571000001626</v>
      </c>
      <c r="L303" s="39"/>
    </row>
    <row r="304" spans="1:12" x14ac:dyDescent="0.25">
      <c r="A304">
        <v>300</v>
      </c>
      <c r="B304" s="148">
        <v>43299</v>
      </c>
      <c r="C304" s="10">
        <v>2500</v>
      </c>
      <c r="D304" s="188">
        <v>10.27</v>
      </c>
      <c r="E304" s="39">
        <v>20.420000000000002</v>
      </c>
      <c r="F304" s="39">
        <f t="shared" si="44"/>
        <v>25375.000000000004</v>
      </c>
      <c r="G304" s="39">
        <f t="shared" si="45"/>
        <v>25675</v>
      </c>
      <c r="H304" s="177">
        <f t="shared" si="46"/>
        <v>0.98831548198636832</v>
      </c>
      <c r="I304" s="39"/>
      <c r="J304" s="39"/>
      <c r="K304" s="39">
        <f t="shared" si="43"/>
        <v>39990.571000001626</v>
      </c>
      <c r="L304" s="39">
        <v>68.81</v>
      </c>
    </row>
    <row r="305" spans="1:12" x14ac:dyDescent="0.25">
      <c r="A305">
        <v>0</v>
      </c>
      <c r="B305" s="148">
        <v>43300</v>
      </c>
      <c r="C305" s="10">
        <v>2200</v>
      </c>
      <c r="D305" s="188">
        <v>8.8620000000000001</v>
      </c>
      <c r="E305" s="39">
        <v>20.54</v>
      </c>
      <c r="F305" s="39">
        <f t="shared" si="44"/>
        <v>25691.599999999999</v>
      </c>
      <c r="G305" s="39">
        <f t="shared" si="45"/>
        <v>19496.400000000001</v>
      </c>
      <c r="H305" s="177">
        <f t="shared" si="46"/>
        <v>1.3177612277138342</v>
      </c>
      <c r="I305" s="39"/>
      <c r="J305" s="39"/>
      <c r="K305" s="39">
        <f t="shared" si="43"/>
        <v>40307.171000001625</v>
      </c>
      <c r="L305" s="39">
        <v>69.405000000000001</v>
      </c>
    </row>
    <row r="306" spans="1:12" x14ac:dyDescent="0.25">
      <c r="A306">
        <v>0</v>
      </c>
      <c r="B306" s="148">
        <v>43305</v>
      </c>
      <c r="C306" s="352">
        <v>2000</v>
      </c>
      <c r="D306" s="754">
        <v>7.6566000000000001</v>
      </c>
      <c r="E306" s="39">
        <v>20.92</v>
      </c>
      <c r="F306" s="39">
        <f t="shared" si="44"/>
        <v>26526.800000000003</v>
      </c>
      <c r="G306" s="39">
        <f t="shared" si="45"/>
        <v>15313.2</v>
      </c>
      <c r="H306" s="177">
        <f t="shared" si="46"/>
        <v>1.732283258887757</v>
      </c>
      <c r="I306" s="39"/>
      <c r="J306" s="39"/>
      <c r="K306" s="39">
        <f t="shared" si="43"/>
        <v>41142.371000001629</v>
      </c>
      <c r="L306" s="39">
        <v>68.83</v>
      </c>
    </row>
    <row r="307" spans="1:12" x14ac:dyDescent="0.25">
      <c r="A307">
        <v>200</v>
      </c>
      <c r="B307" s="148">
        <v>43307</v>
      </c>
      <c r="C307" s="10">
        <v>2000</v>
      </c>
      <c r="D307" s="188">
        <v>7.657</v>
      </c>
      <c r="E307" s="39">
        <v>21.24</v>
      </c>
      <c r="F307" s="39">
        <f t="shared" si="44"/>
        <v>27165.999999999996</v>
      </c>
      <c r="G307" s="39">
        <f t="shared" si="45"/>
        <v>15314</v>
      </c>
      <c r="H307" s="177">
        <f t="shared" si="46"/>
        <v>1.7739323494841319</v>
      </c>
      <c r="I307" s="39"/>
      <c r="J307" s="39"/>
      <c r="K307" s="39">
        <f t="shared" si="43"/>
        <v>41781.571000001626</v>
      </c>
      <c r="L307" s="39">
        <v>69.52</v>
      </c>
    </row>
    <row r="308" spans="1:12" x14ac:dyDescent="0.25">
      <c r="A308">
        <v>200</v>
      </c>
      <c r="B308" s="148">
        <v>43308</v>
      </c>
      <c r="C308" s="10">
        <v>2000</v>
      </c>
      <c r="D308" s="188">
        <v>7.657</v>
      </c>
      <c r="E308" s="39">
        <v>20.83</v>
      </c>
      <c r="F308" s="39">
        <f t="shared" si="44"/>
        <v>26345.999999999996</v>
      </c>
      <c r="G308" s="39">
        <f t="shared" si="45"/>
        <v>15314</v>
      </c>
      <c r="H308" s="177">
        <f t="shared" si="46"/>
        <v>1.7203865743763873</v>
      </c>
      <c r="I308" s="39"/>
      <c r="J308" s="39"/>
      <c r="K308" s="39">
        <f t="shared" ref="K308:K326" si="47">F308+$Q$10</f>
        <v>40961.571000001626</v>
      </c>
      <c r="L308" s="39">
        <v>68.849999999999994</v>
      </c>
    </row>
    <row r="309" spans="1:12" x14ac:dyDescent="0.25">
      <c r="A309">
        <v>0</v>
      </c>
      <c r="B309" s="148">
        <v>43311</v>
      </c>
      <c r="C309" s="10">
        <v>1800</v>
      </c>
      <c r="D309" s="188">
        <v>6.1390000000000002</v>
      </c>
      <c r="E309" s="39">
        <v>21.11</v>
      </c>
      <c r="F309" s="39">
        <f t="shared" si="44"/>
        <v>26947.8</v>
      </c>
      <c r="G309" s="39">
        <f t="shared" si="45"/>
        <v>11050.2</v>
      </c>
      <c r="H309" s="177">
        <f t="shared" si="46"/>
        <v>2.438670793288809</v>
      </c>
      <c r="I309" s="39"/>
      <c r="J309" s="39"/>
      <c r="K309" s="39">
        <f t="shared" si="47"/>
        <v>41563.371000001629</v>
      </c>
      <c r="L309" s="39">
        <v>69.900000000000006</v>
      </c>
    </row>
    <row r="310" spans="1:12" x14ac:dyDescent="0.25">
      <c r="A310">
        <v>0</v>
      </c>
      <c r="B310" s="148">
        <v>43312</v>
      </c>
      <c r="C310" s="352">
        <v>2000</v>
      </c>
      <c r="D310" s="754">
        <v>7.5896999999999997</v>
      </c>
      <c r="E310" s="39">
        <v>21.12</v>
      </c>
      <c r="F310" s="39">
        <f t="shared" si="44"/>
        <v>27060.600000000002</v>
      </c>
      <c r="G310" s="39">
        <f t="shared" si="45"/>
        <v>15179.4</v>
      </c>
      <c r="H310" s="177">
        <f t="shared" si="46"/>
        <v>1.7827186845329857</v>
      </c>
      <c r="I310" s="39"/>
      <c r="J310" s="39"/>
      <c r="K310" s="39">
        <f t="shared" si="47"/>
        <v>41676.171000001632</v>
      </c>
      <c r="L310" s="39">
        <v>68.41</v>
      </c>
    </row>
    <row r="311" spans="1:12" x14ac:dyDescent="0.25">
      <c r="B311" s="148">
        <v>43314</v>
      </c>
      <c r="C311" s="10">
        <v>2200</v>
      </c>
      <c r="D311" s="188">
        <v>8.2899999999999991</v>
      </c>
      <c r="E311" s="39">
        <v>20.63</v>
      </c>
      <c r="F311" s="39">
        <f t="shared" si="44"/>
        <v>27148</v>
      </c>
      <c r="G311" s="39">
        <f t="shared" si="45"/>
        <v>18237.999999999996</v>
      </c>
      <c r="H311" s="177">
        <f t="shared" si="46"/>
        <v>1.4885404101326902</v>
      </c>
      <c r="I311" s="39"/>
      <c r="J311" s="39"/>
      <c r="K311" s="39">
        <f t="shared" si="47"/>
        <v>41763.571000001626</v>
      </c>
      <c r="L311" s="39">
        <v>68.16</v>
      </c>
    </row>
    <row r="312" spans="1:12" x14ac:dyDescent="0.25">
      <c r="A312">
        <v>0</v>
      </c>
      <c r="B312" s="148">
        <v>43314</v>
      </c>
      <c r="C312" s="352">
        <v>2000</v>
      </c>
      <c r="D312" s="754">
        <v>7.4726999999999997</v>
      </c>
      <c r="E312" s="39">
        <v>20.88</v>
      </c>
      <c r="F312" s="39">
        <f t="shared" si="44"/>
        <v>26814.6</v>
      </c>
      <c r="G312" s="39">
        <f t="shared" si="45"/>
        <v>14945.4</v>
      </c>
      <c r="H312" s="177">
        <f t="shared" si="46"/>
        <v>1.7941707816451884</v>
      </c>
      <c r="I312" s="39"/>
      <c r="J312" s="39"/>
      <c r="K312" s="39">
        <f t="shared" si="47"/>
        <v>41430.171000001625</v>
      </c>
      <c r="L312" s="39">
        <v>69.11</v>
      </c>
    </row>
    <row r="313" spans="1:12" x14ac:dyDescent="0.25">
      <c r="A313">
        <v>300</v>
      </c>
      <c r="B313" s="148">
        <v>43320</v>
      </c>
      <c r="C313" s="10">
        <v>2300</v>
      </c>
      <c r="D313" s="188">
        <v>9.1080000000000005</v>
      </c>
      <c r="E313" s="39">
        <v>20.14</v>
      </c>
      <c r="F313" s="39">
        <f t="shared" si="44"/>
        <v>25373.599999999999</v>
      </c>
      <c r="G313" s="39">
        <f t="shared" si="45"/>
        <v>20948.400000000001</v>
      </c>
      <c r="H313" s="177">
        <f t="shared" si="46"/>
        <v>1.2112428634167764</v>
      </c>
      <c r="I313" s="39"/>
      <c r="J313" s="39"/>
      <c r="K313" s="39">
        <f t="shared" si="47"/>
        <v>39989.171000001625</v>
      </c>
      <c r="L313" s="39">
        <v>66.84</v>
      </c>
    </row>
    <row r="314" spans="1:12" x14ac:dyDescent="0.25">
      <c r="A314">
        <v>300</v>
      </c>
      <c r="B314" s="148">
        <v>43322</v>
      </c>
      <c r="C314" s="10">
        <v>2300</v>
      </c>
      <c r="D314" s="188">
        <v>9.1080000000000005</v>
      </c>
      <c r="E314" s="39">
        <v>20.38</v>
      </c>
      <c r="F314" s="39">
        <f t="shared" si="44"/>
        <v>25925.599999999995</v>
      </c>
      <c r="G314" s="39">
        <f t="shared" si="45"/>
        <v>20948.400000000001</v>
      </c>
      <c r="H314" s="177">
        <f t="shared" si="46"/>
        <v>1.2375933245498461</v>
      </c>
      <c r="I314" s="39"/>
      <c r="J314" s="39"/>
      <c r="K314" s="39">
        <f t="shared" si="47"/>
        <v>40541.171000001617</v>
      </c>
      <c r="L314" s="39">
        <v>67.760000000000005</v>
      </c>
    </row>
    <row r="315" spans="1:12" x14ac:dyDescent="0.25">
      <c r="A315">
        <v>600</v>
      </c>
      <c r="B315" s="148">
        <v>43325</v>
      </c>
      <c r="C315" s="10">
        <v>2300</v>
      </c>
      <c r="D315" s="188">
        <v>9.1080000000000005</v>
      </c>
      <c r="E315" s="39">
        <v>20.079999999999998</v>
      </c>
      <c r="F315" s="39">
        <f t="shared" si="44"/>
        <v>25235.599999999995</v>
      </c>
      <c r="G315" s="39">
        <f t="shared" si="45"/>
        <v>20948.400000000001</v>
      </c>
      <c r="H315" s="177">
        <f t="shared" si="46"/>
        <v>1.2046552481335087</v>
      </c>
      <c r="I315" s="39"/>
      <c r="J315" s="39"/>
      <c r="K315" s="39">
        <f t="shared" si="47"/>
        <v>39851.171000001617</v>
      </c>
      <c r="L315" s="39">
        <v>67.38</v>
      </c>
    </row>
    <row r="316" spans="1:12" x14ac:dyDescent="0.25">
      <c r="B316" s="148">
        <v>43327</v>
      </c>
      <c r="C316" s="183">
        <v>3000</v>
      </c>
      <c r="D316" s="741">
        <v>11.551</v>
      </c>
      <c r="E316" s="39">
        <v>19</v>
      </c>
      <c r="F316" s="39">
        <f t="shared" si="44"/>
        <v>22347</v>
      </c>
      <c r="G316" s="39">
        <f t="shared" si="45"/>
        <v>34653</v>
      </c>
      <c r="H316" s="177">
        <f t="shared" si="46"/>
        <v>0.64487923123539082</v>
      </c>
      <c r="I316" s="39"/>
      <c r="J316" s="39"/>
      <c r="K316" s="39">
        <f t="shared" si="47"/>
        <v>36962.571000001626</v>
      </c>
      <c r="L316" s="39"/>
    </row>
    <row r="317" spans="1:12" x14ac:dyDescent="0.25">
      <c r="A317">
        <v>600</v>
      </c>
      <c r="B317" s="148">
        <v>43327</v>
      </c>
      <c r="C317" s="10">
        <v>3500</v>
      </c>
      <c r="D317" s="188">
        <v>12.627000000000001</v>
      </c>
      <c r="E317" s="39">
        <v>19</v>
      </c>
      <c r="F317" s="39">
        <f t="shared" si="44"/>
        <v>22305.499999999996</v>
      </c>
      <c r="G317" s="39">
        <f t="shared" si="45"/>
        <v>44194.5</v>
      </c>
      <c r="H317" s="177">
        <f t="shared" si="46"/>
        <v>0.50471212481191086</v>
      </c>
      <c r="I317" s="39"/>
      <c r="J317" s="39"/>
      <c r="K317" s="39">
        <f t="shared" si="47"/>
        <v>36921.071000001626</v>
      </c>
      <c r="L317" s="39">
        <v>64.88</v>
      </c>
    </row>
    <row r="318" spans="1:12" x14ac:dyDescent="0.25">
      <c r="A318">
        <v>1600</v>
      </c>
      <c r="B318" s="148">
        <v>43328</v>
      </c>
      <c r="C318" s="10">
        <v>3500</v>
      </c>
      <c r="D318" s="188">
        <v>12.627000000000001</v>
      </c>
      <c r="E318" s="39">
        <v>19.32</v>
      </c>
      <c r="F318" s="39">
        <f t="shared" ref="F318:F339" si="48">C318*(E318-D318)</f>
        <v>23425.5</v>
      </c>
      <c r="G318" s="39">
        <f t="shared" ref="G318:G339" si="49">D318*C318</f>
        <v>44194.5</v>
      </c>
      <c r="H318" s="177">
        <f t="shared" ref="H318:H339" si="50">(E318-D318)/D318</f>
        <v>0.53005464480874309</v>
      </c>
      <c r="I318" s="39"/>
      <c r="J318" s="39"/>
      <c r="K318" s="39">
        <f t="shared" si="47"/>
        <v>38041.071000001626</v>
      </c>
      <c r="L318" s="39">
        <v>65.400000000000006</v>
      </c>
    </row>
    <row r="319" spans="1:12" x14ac:dyDescent="0.25">
      <c r="A319">
        <v>1100</v>
      </c>
      <c r="B319" s="148">
        <v>43329</v>
      </c>
      <c r="C319" s="183">
        <v>3000</v>
      </c>
      <c r="D319" s="741">
        <v>11.443</v>
      </c>
      <c r="E319" s="39">
        <v>19.829999999999998</v>
      </c>
      <c r="F319" s="39">
        <f t="shared" si="48"/>
        <v>25160.999999999996</v>
      </c>
      <c r="G319" s="39">
        <f t="shared" si="49"/>
        <v>34329</v>
      </c>
      <c r="H319" s="766">
        <f t="shared" si="50"/>
        <v>0.73293716682688093</v>
      </c>
      <c r="I319" s="39"/>
      <c r="J319" s="39"/>
      <c r="K319" s="39">
        <f t="shared" si="47"/>
        <v>39776.571000001626</v>
      </c>
      <c r="L319" s="39">
        <v>65.92</v>
      </c>
    </row>
    <row r="320" spans="1:12" x14ac:dyDescent="0.25">
      <c r="A320">
        <v>1100</v>
      </c>
      <c r="B320" s="148">
        <v>43332</v>
      </c>
      <c r="C320" s="10">
        <v>3000</v>
      </c>
      <c r="D320" s="188">
        <v>11.443</v>
      </c>
      <c r="E320" s="39">
        <v>19.98</v>
      </c>
      <c r="F320" s="39">
        <f t="shared" si="48"/>
        <v>25611.000000000004</v>
      </c>
      <c r="G320" s="39">
        <f t="shared" si="49"/>
        <v>34329</v>
      </c>
      <c r="H320" s="177">
        <f t="shared" si="50"/>
        <v>0.74604561740802244</v>
      </c>
      <c r="I320" s="39"/>
      <c r="J320" s="39"/>
      <c r="K320" s="39">
        <f t="shared" si="47"/>
        <v>40226.571000001626</v>
      </c>
      <c r="L320" s="39">
        <v>66.48</v>
      </c>
    </row>
    <row r="321" spans="1:12" ht="15" customHeight="1" x14ac:dyDescent="0.25">
      <c r="A321">
        <v>1100</v>
      </c>
      <c r="B321" s="148">
        <v>43333</v>
      </c>
      <c r="C321" s="10">
        <v>3000</v>
      </c>
      <c r="D321" s="188">
        <v>11.443</v>
      </c>
      <c r="E321" s="39">
        <v>20.21</v>
      </c>
      <c r="F321" s="39">
        <f t="shared" si="48"/>
        <v>26301.000000000004</v>
      </c>
      <c r="G321" s="39">
        <f t="shared" si="49"/>
        <v>34329</v>
      </c>
      <c r="H321" s="177">
        <f t="shared" si="50"/>
        <v>0.76614524163243913</v>
      </c>
      <c r="I321" s="39"/>
      <c r="J321" s="39"/>
      <c r="K321" s="39">
        <f>F321+$Q$10</f>
        <v>40916.571000001626</v>
      </c>
      <c r="L321" s="39">
        <v>66.099999999999994</v>
      </c>
    </row>
    <row r="322" spans="1:12" x14ac:dyDescent="0.25">
      <c r="B322" s="148">
        <v>43334</v>
      </c>
      <c r="C322" s="10">
        <v>2300</v>
      </c>
      <c r="D322" s="188">
        <v>8.6319999999999997</v>
      </c>
      <c r="E322" s="39">
        <v>20.87</v>
      </c>
      <c r="F322" s="39">
        <f t="shared" si="48"/>
        <v>28147.4</v>
      </c>
      <c r="G322" s="39">
        <f t="shared" si="49"/>
        <v>19853.599999999999</v>
      </c>
      <c r="H322" s="177">
        <f t="shared" si="50"/>
        <v>1.4177479147358667</v>
      </c>
      <c r="I322" s="39"/>
      <c r="J322" s="189" t="s">
        <v>487</v>
      </c>
      <c r="K322" s="39">
        <f t="shared" si="47"/>
        <v>42762.971000001628</v>
      </c>
      <c r="L322" s="39"/>
    </row>
    <row r="323" spans="1:12" x14ac:dyDescent="0.25">
      <c r="A323">
        <v>300</v>
      </c>
      <c r="B323" s="148">
        <v>43334</v>
      </c>
      <c r="C323" s="10">
        <v>2200</v>
      </c>
      <c r="D323" s="188">
        <v>8.0649999999999995</v>
      </c>
      <c r="E323" s="39">
        <v>20.87</v>
      </c>
      <c r="F323" s="39">
        <f t="shared" si="48"/>
        <v>28171.000000000004</v>
      </c>
      <c r="G323" s="39">
        <f t="shared" si="49"/>
        <v>17743</v>
      </c>
      <c r="H323" s="177">
        <f t="shared" si="50"/>
        <v>1.5877247365158094</v>
      </c>
      <c r="I323" s="39"/>
      <c r="J323" s="39"/>
      <c r="K323" s="768">
        <f t="shared" si="47"/>
        <v>42786.571000001626</v>
      </c>
      <c r="L323" s="39">
        <v>67.98</v>
      </c>
    </row>
    <row r="324" spans="1:12" x14ac:dyDescent="0.25">
      <c r="A324">
        <v>299</v>
      </c>
      <c r="B324" s="148">
        <v>43336</v>
      </c>
      <c r="C324" s="10">
        <v>2199</v>
      </c>
      <c r="D324" s="188">
        <v>8.06</v>
      </c>
      <c r="E324" s="39">
        <v>20.61</v>
      </c>
      <c r="F324" s="39">
        <f t="shared" si="48"/>
        <v>27597.449999999997</v>
      </c>
      <c r="G324" s="39">
        <f t="shared" si="49"/>
        <v>17723.940000000002</v>
      </c>
      <c r="H324" s="177">
        <f t="shared" si="50"/>
        <v>1.5570719602977665</v>
      </c>
      <c r="I324" s="39"/>
      <c r="J324" s="39">
        <v>51.98</v>
      </c>
      <c r="K324" s="39">
        <f t="shared" si="47"/>
        <v>42213.021000001623</v>
      </c>
      <c r="L324" s="39">
        <v>68.540000000000006</v>
      </c>
    </row>
    <row r="325" spans="1:12" x14ac:dyDescent="0.25">
      <c r="A325">
        <v>299</v>
      </c>
      <c r="B325" s="148">
        <v>43339</v>
      </c>
      <c r="C325" s="10">
        <v>2300</v>
      </c>
      <c r="D325" s="188">
        <v>8.6140000000000008</v>
      </c>
      <c r="E325" s="39">
        <v>20.8</v>
      </c>
      <c r="F325" s="39">
        <f t="shared" si="48"/>
        <v>28027.8</v>
      </c>
      <c r="G325" s="39">
        <f t="shared" si="49"/>
        <v>19812.2</v>
      </c>
      <c r="H325" s="177">
        <f t="shared" si="50"/>
        <v>1.4146737868586021</v>
      </c>
      <c r="I325" s="39"/>
      <c r="J325" s="39"/>
      <c r="K325" s="39">
        <f t="shared" si="47"/>
        <v>42643.371000001629</v>
      </c>
      <c r="L325" s="39"/>
    </row>
    <row r="326" spans="1:12" x14ac:dyDescent="0.25">
      <c r="A326">
        <v>199</v>
      </c>
      <c r="B326" s="148">
        <v>43339</v>
      </c>
      <c r="C326" s="10">
        <v>2200</v>
      </c>
      <c r="D326" s="188">
        <v>8.0540000000000003</v>
      </c>
      <c r="E326" s="39">
        <v>20.94</v>
      </c>
      <c r="F326" s="39">
        <f t="shared" si="48"/>
        <v>28349.200000000001</v>
      </c>
      <c r="G326" s="39">
        <f t="shared" si="49"/>
        <v>17718.8</v>
      </c>
      <c r="H326" s="177">
        <f t="shared" si="50"/>
        <v>1.5999503352371494</v>
      </c>
      <c r="I326" s="39"/>
      <c r="J326" s="39"/>
      <c r="K326" s="768">
        <f t="shared" si="47"/>
        <v>42964.771000001623</v>
      </c>
      <c r="L326" s="39"/>
    </row>
    <row r="327" spans="1:12" x14ac:dyDescent="0.25">
      <c r="A327">
        <v>199</v>
      </c>
      <c r="B327" s="148">
        <v>43340</v>
      </c>
      <c r="C327" s="10">
        <v>2200</v>
      </c>
      <c r="D327" s="188">
        <v>8.0540000000000003</v>
      </c>
      <c r="E327" s="39">
        <v>20.7</v>
      </c>
      <c r="F327" s="39">
        <f t="shared" si="48"/>
        <v>27821.199999999997</v>
      </c>
      <c r="G327" s="39">
        <f t="shared" si="49"/>
        <v>17718.8</v>
      </c>
      <c r="H327" s="177">
        <f t="shared" si="50"/>
        <v>1.5701514775266947</v>
      </c>
      <c r="I327" s="39"/>
      <c r="J327" s="39"/>
      <c r="K327" s="39">
        <f t="shared" ref="K327:K340" si="51">F327+$Q$10</f>
        <v>42436.771000001623</v>
      </c>
      <c r="L327" s="39">
        <v>68.510000000000005</v>
      </c>
    </row>
    <row r="328" spans="1:12" x14ac:dyDescent="0.25">
      <c r="A328">
        <v>0</v>
      </c>
      <c r="B328" s="148">
        <v>43341</v>
      </c>
      <c r="C328" s="352">
        <v>2001</v>
      </c>
      <c r="D328" s="754">
        <v>6.7073999999999998</v>
      </c>
      <c r="E328" s="39">
        <v>21.77</v>
      </c>
      <c r="F328" s="39">
        <f t="shared" si="48"/>
        <v>30140.262599999998</v>
      </c>
      <c r="G328" s="39">
        <f t="shared" si="49"/>
        <v>13421.5074</v>
      </c>
      <c r="H328" s="177">
        <f t="shared" si="50"/>
        <v>2.24566896263828</v>
      </c>
      <c r="I328" s="39"/>
      <c r="J328" s="39">
        <v>61.76</v>
      </c>
      <c r="K328" s="767">
        <f t="shared" si="51"/>
        <v>44755.833600001628</v>
      </c>
      <c r="L328" s="39">
        <v>69.709999999999994</v>
      </c>
    </row>
    <row r="329" spans="1:12" x14ac:dyDescent="0.25">
      <c r="A329">
        <v>400</v>
      </c>
      <c r="B329" s="148">
        <v>43344</v>
      </c>
      <c r="C329" s="10">
        <v>2001</v>
      </c>
      <c r="D329" s="188">
        <v>6.7069999999999999</v>
      </c>
      <c r="E329" s="39">
        <v>21.51</v>
      </c>
      <c r="F329" s="39">
        <f t="shared" si="48"/>
        <v>29620.803</v>
      </c>
      <c r="G329" s="39">
        <f t="shared" si="49"/>
        <v>13420.707</v>
      </c>
      <c r="H329" s="177">
        <f t="shared" si="50"/>
        <v>2.2070970627702402</v>
      </c>
      <c r="I329" s="39"/>
      <c r="J329" s="39">
        <v>58.67</v>
      </c>
      <c r="K329" s="39">
        <f t="shared" si="51"/>
        <v>44236.374000001626</v>
      </c>
      <c r="L329" s="39">
        <v>69.8</v>
      </c>
    </row>
    <row r="330" spans="1:12" x14ac:dyDescent="0.25">
      <c r="A330">
        <v>400</v>
      </c>
      <c r="B330" s="148">
        <v>43347</v>
      </c>
      <c r="C330" s="10">
        <v>2200</v>
      </c>
      <c r="D330" s="188">
        <v>8.0165000000000006</v>
      </c>
      <c r="E330" s="39">
        <v>21.06</v>
      </c>
      <c r="F330" s="39">
        <f t="shared" si="48"/>
        <v>28695.699999999997</v>
      </c>
      <c r="G330" s="39">
        <f t="shared" si="49"/>
        <v>17636.300000000003</v>
      </c>
      <c r="H330" s="177">
        <f t="shared" si="50"/>
        <v>1.6270816441090248</v>
      </c>
      <c r="I330" s="39"/>
      <c r="J330" s="39"/>
      <c r="K330" s="39">
        <f t="shared" si="51"/>
        <v>43311.271000001623</v>
      </c>
      <c r="L330" s="39">
        <v>69.349999999999994</v>
      </c>
    </row>
    <row r="331" spans="1:12" x14ac:dyDescent="0.25">
      <c r="A331">
        <v>400</v>
      </c>
      <c r="B331" s="148">
        <v>43349</v>
      </c>
      <c r="C331" s="10">
        <v>2300</v>
      </c>
      <c r="D331" s="188">
        <v>8.5584000000000007</v>
      </c>
      <c r="E331" s="39">
        <v>20.36</v>
      </c>
      <c r="F331" s="39">
        <f t="shared" si="48"/>
        <v>27143.679999999997</v>
      </c>
      <c r="G331" s="39">
        <f t="shared" si="49"/>
        <v>19684.320000000003</v>
      </c>
      <c r="H331" s="177">
        <f t="shared" si="50"/>
        <v>1.3789493363245464</v>
      </c>
      <c r="I331" s="39"/>
      <c r="J331" s="39">
        <v>47.92</v>
      </c>
      <c r="K331" s="39">
        <f t="shared" si="51"/>
        <v>41759.251000001619</v>
      </c>
      <c r="L331" s="39">
        <v>67.849999999999994</v>
      </c>
    </row>
    <row r="332" spans="1:12" x14ac:dyDescent="0.25">
      <c r="A332">
        <v>700</v>
      </c>
      <c r="B332" s="148">
        <v>43353</v>
      </c>
      <c r="C332" s="10">
        <v>2300</v>
      </c>
      <c r="D332" s="188">
        <v>8.5084</v>
      </c>
      <c r="E332" s="39">
        <v>20.350000000000001</v>
      </c>
      <c r="F332" s="39">
        <f t="shared" si="48"/>
        <v>27235.680000000004</v>
      </c>
      <c r="G332" s="39">
        <f t="shared" si="49"/>
        <v>19569.32</v>
      </c>
      <c r="H332" s="177">
        <f t="shared" si="50"/>
        <v>1.3917540313102348</v>
      </c>
      <c r="I332" s="39" t="s">
        <v>184</v>
      </c>
      <c r="J332" s="39"/>
      <c r="K332" s="39">
        <f t="shared" si="51"/>
        <v>41851.251000001634</v>
      </c>
      <c r="L332" s="39">
        <v>67.58</v>
      </c>
    </row>
    <row r="333" spans="1:12" x14ac:dyDescent="0.25">
      <c r="A333">
        <v>700</v>
      </c>
      <c r="B333" s="148">
        <v>43356</v>
      </c>
      <c r="C333" s="10">
        <v>2300</v>
      </c>
      <c r="D333" s="188">
        <v>8.5084</v>
      </c>
      <c r="E333" s="39">
        <v>20.67</v>
      </c>
      <c r="F333" s="39">
        <f t="shared" si="48"/>
        <v>27971.680000000004</v>
      </c>
      <c r="G333" s="39">
        <f t="shared" si="49"/>
        <v>19569.32</v>
      </c>
      <c r="H333" s="177">
        <f t="shared" si="50"/>
        <v>1.4293639227116735</v>
      </c>
      <c r="I333" s="39"/>
      <c r="J333" s="39"/>
      <c r="K333" s="39">
        <f t="shared" si="51"/>
        <v>42587.251000001634</v>
      </c>
      <c r="L333" s="39">
        <v>68.84</v>
      </c>
    </row>
    <row r="334" spans="1:12" x14ac:dyDescent="0.25">
      <c r="A334">
        <v>1900</v>
      </c>
      <c r="B334" s="148">
        <v>43357</v>
      </c>
      <c r="C334" s="10">
        <v>2300</v>
      </c>
      <c r="D334" s="188">
        <v>8.5084</v>
      </c>
      <c r="E334" s="39">
        <v>20.88</v>
      </c>
      <c r="F334" s="39">
        <f t="shared" si="48"/>
        <v>28454.679999999997</v>
      </c>
      <c r="G334" s="39">
        <f t="shared" si="49"/>
        <v>19569.32</v>
      </c>
      <c r="H334" s="177">
        <f t="shared" si="50"/>
        <v>1.4540454139438672</v>
      </c>
      <c r="I334" s="39"/>
      <c r="J334" s="39"/>
      <c r="K334" s="39">
        <f t="shared" si="51"/>
        <v>43070.251000001619</v>
      </c>
      <c r="L334" s="39">
        <v>68.95</v>
      </c>
    </row>
    <row r="335" spans="1:12" x14ac:dyDescent="0.25">
      <c r="A335">
        <v>1600</v>
      </c>
      <c r="B335" s="148">
        <v>43361</v>
      </c>
      <c r="C335" s="352">
        <v>2000</v>
      </c>
      <c r="D335" s="754">
        <v>6.5777000000000001</v>
      </c>
      <c r="E335" s="39">
        <v>21.5</v>
      </c>
      <c r="F335" s="39">
        <f t="shared" si="48"/>
        <v>29844.6</v>
      </c>
      <c r="G335" s="39">
        <f t="shared" si="49"/>
        <v>13155.4</v>
      </c>
      <c r="H335" s="177">
        <f t="shared" si="50"/>
        <v>2.2686197303008648</v>
      </c>
      <c r="I335" s="39"/>
      <c r="J335" s="39"/>
      <c r="K335" s="39">
        <f t="shared" si="51"/>
        <v>44460.171000001625</v>
      </c>
      <c r="L335" s="39">
        <v>69.63</v>
      </c>
    </row>
    <row r="336" spans="1:12" x14ac:dyDescent="0.25">
      <c r="A336">
        <v>1600</v>
      </c>
      <c r="B336" s="148">
        <v>43362</v>
      </c>
      <c r="C336" s="10">
        <v>2000</v>
      </c>
      <c r="D336" s="188">
        <v>6.5777000000000001</v>
      </c>
      <c r="E336" s="39">
        <v>21.76</v>
      </c>
      <c r="F336" s="39">
        <f t="shared" si="48"/>
        <v>30364.600000000002</v>
      </c>
      <c r="G336" s="39">
        <f t="shared" si="49"/>
        <v>13155.4</v>
      </c>
      <c r="H336" s="177">
        <f t="shared" si="50"/>
        <v>2.3081472247138057</v>
      </c>
      <c r="I336" s="39"/>
      <c r="J336" s="39"/>
      <c r="K336" s="768">
        <f t="shared" si="51"/>
        <v>44980.171000001632</v>
      </c>
      <c r="L336" s="39">
        <v>70.97</v>
      </c>
    </row>
    <row r="337" spans="1:14" x14ac:dyDescent="0.25">
      <c r="A337">
        <v>1600</v>
      </c>
      <c r="B337" s="148">
        <v>43364</v>
      </c>
      <c r="C337" s="10">
        <v>2000</v>
      </c>
      <c r="D337" s="188">
        <v>6.5777000000000001</v>
      </c>
      <c r="E337" s="39">
        <v>21.86</v>
      </c>
      <c r="F337" s="39">
        <f t="shared" si="48"/>
        <v>30564.6</v>
      </c>
      <c r="G337" s="39">
        <f t="shared" si="49"/>
        <v>13155.4</v>
      </c>
      <c r="H337" s="177">
        <f t="shared" si="50"/>
        <v>2.3233501071803211</v>
      </c>
      <c r="I337" s="39"/>
      <c r="J337" s="39">
        <v>61.88</v>
      </c>
      <c r="K337" s="768">
        <f t="shared" si="51"/>
        <v>45180.171000001625</v>
      </c>
      <c r="L337" s="39">
        <v>70.8</v>
      </c>
    </row>
    <row r="338" spans="1:14" x14ac:dyDescent="0.25">
      <c r="A338">
        <v>600</v>
      </c>
      <c r="B338" s="148">
        <v>43367</v>
      </c>
      <c r="C338" s="10">
        <v>1000</v>
      </c>
      <c r="D338" s="188">
        <v>-9.4944000000000006</v>
      </c>
      <c r="E338" s="39">
        <v>22.34</v>
      </c>
      <c r="F338" s="39">
        <f t="shared" si="48"/>
        <v>31834.400000000001</v>
      </c>
      <c r="G338" s="39">
        <f t="shared" si="49"/>
        <v>-9494.4000000000015</v>
      </c>
      <c r="H338" s="177">
        <f t="shared" si="50"/>
        <v>-3.3529659588810246</v>
      </c>
      <c r="I338" s="39"/>
      <c r="J338" s="39"/>
      <c r="K338" s="768">
        <f t="shared" si="51"/>
        <v>46449.971000001628</v>
      </c>
      <c r="L338" s="39">
        <v>72.11</v>
      </c>
    </row>
    <row r="339" spans="1:14" x14ac:dyDescent="0.25">
      <c r="A339">
        <v>501</v>
      </c>
      <c r="B339" s="148">
        <v>43371</v>
      </c>
      <c r="C339" s="10">
        <v>800</v>
      </c>
      <c r="D339" s="188">
        <v>-17.713000000000001</v>
      </c>
      <c r="E339" s="39">
        <v>23.28</v>
      </c>
      <c r="F339" s="39">
        <f t="shared" si="48"/>
        <v>32794.400000000001</v>
      </c>
      <c r="G339" s="39">
        <f t="shared" si="49"/>
        <v>-14170.400000000001</v>
      </c>
      <c r="H339" s="177">
        <f t="shared" si="50"/>
        <v>-2.314288940326314</v>
      </c>
      <c r="I339" s="39"/>
      <c r="J339" s="39"/>
      <c r="K339" s="768">
        <f t="shared" si="51"/>
        <v>47409.971000001628</v>
      </c>
      <c r="L339" s="39">
        <v>73.510000000000005</v>
      </c>
    </row>
    <row r="340" spans="1:14" x14ac:dyDescent="0.25">
      <c r="A340">
        <v>501</v>
      </c>
      <c r="B340" s="148">
        <v>43374</v>
      </c>
      <c r="C340" s="10">
        <v>800</v>
      </c>
      <c r="D340" s="188">
        <v>-17.713000000000001</v>
      </c>
      <c r="E340" s="39">
        <v>23.86</v>
      </c>
      <c r="F340" s="39">
        <f t="shared" ref="F340:F352" si="52">C340*(E340-D340)</f>
        <v>33258.400000000001</v>
      </c>
      <c r="G340" s="39">
        <f t="shared" ref="G340:G352" si="53">D340*C340</f>
        <v>-14170.400000000001</v>
      </c>
      <c r="H340" s="177">
        <f t="shared" ref="H340:H352" si="54">(E340-D340)/D340</f>
        <v>-2.3470332524134814</v>
      </c>
      <c r="I340" s="39"/>
      <c r="J340" s="39"/>
      <c r="K340" s="768">
        <f t="shared" si="51"/>
        <v>47873.971000001628</v>
      </c>
      <c r="L340" s="39">
        <v>75.400000000000006</v>
      </c>
    </row>
    <row r="341" spans="1:14" x14ac:dyDescent="0.25">
      <c r="A341">
        <v>700</v>
      </c>
      <c r="B341" s="148">
        <v>43377</v>
      </c>
      <c r="C341" s="10">
        <v>800</v>
      </c>
      <c r="D341" s="188">
        <v>-17.713000000000001</v>
      </c>
      <c r="E341" s="39">
        <v>23.99</v>
      </c>
      <c r="F341" s="39">
        <f t="shared" si="52"/>
        <v>33362.400000000001</v>
      </c>
      <c r="G341" s="39">
        <f t="shared" si="53"/>
        <v>-14170.400000000001</v>
      </c>
      <c r="H341" s="177">
        <f t="shared" si="54"/>
        <v>-2.3543724947778468</v>
      </c>
      <c r="I341" s="39"/>
      <c r="J341" s="39"/>
      <c r="K341" s="768">
        <f t="shared" ref="K341:K356" si="55">F341+$Q$10</f>
        <v>47977.971000001628</v>
      </c>
      <c r="L341" s="39">
        <v>75.92</v>
      </c>
    </row>
    <row r="342" spans="1:14" x14ac:dyDescent="0.25">
      <c r="A342">
        <v>800</v>
      </c>
      <c r="B342" s="148">
        <v>43381</v>
      </c>
      <c r="C342" s="10">
        <v>1000</v>
      </c>
      <c r="D342" s="188">
        <v>-9.6020000000000003</v>
      </c>
      <c r="E342" s="39">
        <v>22.88</v>
      </c>
      <c r="F342" s="39">
        <f t="shared" si="52"/>
        <v>32482</v>
      </c>
      <c r="G342" s="39">
        <f t="shared" si="53"/>
        <v>-9602</v>
      </c>
      <c r="H342" s="177">
        <f t="shared" si="54"/>
        <v>-3.3828369089772963</v>
      </c>
      <c r="I342" s="39"/>
      <c r="J342" s="39"/>
      <c r="K342" s="39">
        <f t="shared" si="55"/>
        <v>47097.571000001626</v>
      </c>
      <c r="L342" s="39">
        <v>74.25</v>
      </c>
    </row>
    <row r="343" spans="1:14" x14ac:dyDescent="0.25">
      <c r="A343">
        <v>800</v>
      </c>
      <c r="B343" s="148">
        <v>43383</v>
      </c>
      <c r="C343" s="10">
        <v>1700</v>
      </c>
      <c r="D343" s="188">
        <v>3.2715999999999998</v>
      </c>
      <c r="E343" s="39">
        <v>21.16</v>
      </c>
      <c r="F343" s="39">
        <f t="shared" si="52"/>
        <v>30410.280000000002</v>
      </c>
      <c r="G343" s="39">
        <f t="shared" si="53"/>
        <v>5561.7199999999993</v>
      </c>
      <c r="H343" s="177">
        <f t="shared" si="54"/>
        <v>5.4677833475975062</v>
      </c>
      <c r="I343" s="39"/>
      <c r="J343" s="39"/>
      <c r="K343" s="39">
        <f t="shared" si="55"/>
        <v>45025.851000001625</v>
      </c>
      <c r="L343" s="39">
        <v>72.62</v>
      </c>
    </row>
    <row r="344" spans="1:14" x14ac:dyDescent="0.25">
      <c r="A344">
        <v>800</v>
      </c>
      <c r="B344" s="148">
        <v>43384</v>
      </c>
      <c r="C344" s="352">
        <v>2000</v>
      </c>
      <c r="D344" s="754">
        <v>5.8288000000000002</v>
      </c>
      <c r="E344" s="39">
        <v>19.96</v>
      </c>
      <c r="F344" s="39">
        <f t="shared" si="52"/>
        <v>28262.399999999998</v>
      </c>
      <c r="G344" s="39">
        <f t="shared" si="53"/>
        <v>11657.6</v>
      </c>
      <c r="H344" s="177">
        <f t="shared" si="54"/>
        <v>2.4243755146856985</v>
      </c>
      <c r="I344" s="39"/>
      <c r="J344" s="39"/>
      <c r="K344" s="39">
        <f t="shared" si="55"/>
        <v>42877.97100000162</v>
      </c>
      <c r="L344" s="39">
        <v>70.97</v>
      </c>
    </row>
    <row r="345" spans="1:14" x14ac:dyDescent="0.25">
      <c r="A345">
        <v>800</v>
      </c>
      <c r="B345" s="148">
        <v>43385</v>
      </c>
      <c r="C345" s="10">
        <v>2000</v>
      </c>
      <c r="D345" s="188">
        <v>5.8288000000000002</v>
      </c>
      <c r="E345" s="39">
        <v>20.52</v>
      </c>
      <c r="F345" s="39">
        <f t="shared" si="52"/>
        <v>29382.399999999998</v>
      </c>
      <c r="G345" s="39">
        <f t="shared" si="53"/>
        <v>11657.6</v>
      </c>
      <c r="H345" s="177">
        <f t="shared" si="54"/>
        <v>2.5204501784243751</v>
      </c>
      <c r="I345" s="39"/>
      <c r="J345" s="39"/>
      <c r="K345" s="39">
        <f t="shared" si="55"/>
        <v>43997.97100000162</v>
      </c>
      <c r="L345" s="39">
        <v>71.52</v>
      </c>
    </row>
    <row r="346" spans="1:14" x14ac:dyDescent="0.25">
      <c r="A346">
        <v>800</v>
      </c>
      <c r="B346" s="148">
        <v>43396</v>
      </c>
      <c r="C346" s="10">
        <v>2500</v>
      </c>
      <c r="D346" s="188">
        <v>8.5030000000000001</v>
      </c>
      <c r="E346" s="39">
        <v>19.48</v>
      </c>
      <c r="F346" s="39">
        <f t="shared" si="52"/>
        <v>27442.5</v>
      </c>
      <c r="G346" s="39">
        <f t="shared" si="53"/>
        <v>21257.5</v>
      </c>
      <c r="H346" s="177">
        <f t="shared" si="54"/>
        <v>1.2909561331294837</v>
      </c>
      <c r="I346" s="39"/>
      <c r="J346" s="39"/>
      <c r="K346" s="39">
        <f t="shared" si="55"/>
        <v>42058.071000001626</v>
      </c>
      <c r="L346" s="39">
        <v>66.34</v>
      </c>
    </row>
    <row r="347" spans="1:14" x14ac:dyDescent="0.25">
      <c r="A347">
        <v>300</v>
      </c>
      <c r="B347" s="148">
        <v>43397</v>
      </c>
      <c r="C347" s="352">
        <v>2000</v>
      </c>
      <c r="D347" s="754">
        <v>5.6989000000000001</v>
      </c>
      <c r="E347" s="39">
        <v>18.350000000000001</v>
      </c>
      <c r="F347" s="39">
        <f t="shared" si="52"/>
        <v>25302.200000000004</v>
      </c>
      <c r="G347" s="39">
        <f t="shared" si="53"/>
        <v>11397.8</v>
      </c>
      <c r="H347" s="177">
        <f t="shared" si="54"/>
        <v>2.2199196336135048</v>
      </c>
      <c r="I347" s="39"/>
      <c r="J347" s="39"/>
      <c r="K347" s="39">
        <f t="shared" si="55"/>
        <v>39917.77100000163</v>
      </c>
      <c r="L347" s="39">
        <v>66.42</v>
      </c>
    </row>
    <row r="348" spans="1:14" x14ac:dyDescent="0.25">
      <c r="A348">
        <v>300</v>
      </c>
      <c r="B348" s="148">
        <v>43397</v>
      </c>
      <c r="C348" s="10">
        <v>2300</v>
      </c>
      <c r="D348" s="188">
        <v>7.4443000000000001</v>
      </c>
      <c r="E348" s="39">
        <v>18.350000000000001</v>
      </c>
      <c r="F348" s="39">
        <f t="shared" si="52"/>
        <v>25083.110000000004</v>
      </c>
      <c r="G348" s="39">
        <f t="shared" si="53"/>
        <v>17121.89</v>
      </c>
      <c r="H348" s="177">
        <f t="shared" si="54"/>
        <v>1.4649732009725562</v>
      </c>
      <c r="I348" s="39"/>
      <c r="J348" s="39"/>
      <c r="K348" s="39">
        <f t="shared" si="55"/>
        <v>39698.681000001627</v>
      </c>
      <c r="L348" s="39">
        <v>66.42</v>
      </c>
    </row>
    <row r="349" spans="1:14" x14ac:dyDescent="0.25">
      <c r="A349">
        <v>300</v>
      </c>
      <c r="B349" s="148">
        <v>43402</v>
      </c>
      <c r="C349" s="10">
        <v>2300</v>
      </c>
      <c r="D349" s="188">
        <v>7.4443000000000001</v>
      </c>
      <c r="E349" s="39">
        <v>18.149999999999999</v>
      </c>
      <c r="F349" s="39">
        <f t="shared" si="52"/>
        <v>24623.109999999997</v>
      </c>
      <c r="G349" s="39">
        <f t="shared" si="53"/>
        <v>17121.89</v>
      </c>
      <c r="H349" s="177">
        <f t="shared" si="54"/>
        <v>1.4381070080464244</v>
      </c>
      <c r="I349" s="39"/>
      <c r="J349" s="39"/>
      <c r="K349" s="39">
        <f t="shared" si="55"/>
        <v>39238.681000001627</v>
      </c>
      <c r="L349" s="39">
        <v>66.63</v>
      </c>
      <c r="N349" s="68"/>
    </row>
    <row r="350" spans="1:14" x14ac:dyDescent="0.25">
      <c r="A350">
        <v>0</v>
      </c>
      <c r="B350" s="148">
        <v>43404</v>
      </c>
      <c r="C350" s="352">
        <v>2000</v>
      </c>
      <c r="D350" s="754">
        <v>5.6089000000000002</v>
      </c>
      <c r="E350" s="39">
        <v>18.989999999999998</v>
      </c>
      <c r="F350" s="39">
        <f t="shared" si="52"/>
        <v>26762.199999999997</v>
      </c>
      <c r="G350" s="39">
        <f t="shared" si="53"/>
        <v>11217.800000000001</v>
      </c>
      <c r="H350" s="177">
        <f t="shared" si="54"/>
        <v>2.3856905988696533</v>
      </c>
      <c r="I350" s="39"/>
      <c r="J350" s="39"/>
      <c r="K350" s="39">
        <f t="shared" si="55"/>
        <v>41377.771000001623</v>
      </c>
      <c r="L350" s="39">
        <v>64.95</v>
      </c>
    </row>
    <row r="351" spans="1:14" x14ac:dyDescent="0.25">
      <c r="A351">
        <v>0</v>
      </c>
      <c r="B351" s="148">
        <v>43405</v>
      </c>
      <c r="C351" s="10">
        <v>2000</v>
      </c>
      <c r="D351" s="188">
        <v>5.609</v>
      </c>
      <c r="E351" s="39">
        <v>18.61</v>
      </c>
      <c r="F351" s="39">
        <f t="shared" si="52"/>
        <v>26002</v>
      </c>
      <c r="G351" s="39">
        <f t="shared" si="53"/>
        <v>11218</v>
      </c>
      <c r="H351" s="177">
        <f t="shared" si="54"/>
        <v>2.3178819753966837</v>
      </c>
      <c r="I351" s="39"/>
      <c r="J351" s="39"/>
      <c r="K351" s="39">
        <f t="shared" si="55"/>
        <v>40617.571000001626</v>
      </c>
      <c r="L351" s="39">
        <v>63.55</v>
      </c>
    </row>
    <row r="352" spans="1:14" x14ac:dyDescent="0.25">
      <c r="A352">
        <v>0</v>
      </c>
      <c r="B352" s="148">
        <v>43406</v>
      </c>
      <c r="C352" s="10">
        <v>2000</v>
      </c>
      <c r="D352" s="188">
        <v>5.609</v>
      </c>
      <c r="E352" s="39">
        <v>18.21</v>
      </c>
      <c r="F352" s="39">
        <f t="shared" si="52"/>
        <v>25202</v>
      </c>
      <c r="G352" s="39">
        <f t="shared" si="53"/>
        <v>11218</v>
      </c>
      <c r="H352" s="177">
        <f t="shared" si="54"/>
        <v>2.2465680156890713</v>
      </c>
      <c r="I352" s="39"/>
      <c r="J352" s="39"/>
      <c r="K352" s="39">
        <f t="shared" si="55"/>
        <v>39817.571000001626</v>
      </c>
      <c r="L352" s="39">
        <v>62.85</v>
      </c>
    </row>
    <row r="353" spans="1:12" ht="15" customHeight="1" x14ac:dyDescent="0.25">
      <c r="A353">
        <v>1200</v>
      </c>
      <c r="B353" s="148">
        <v>43416</v>
      </c>
      <c r="C353" s="10">
        <v>2200</v>
      </c>
      <c r="D353" s="188">
        <v>6.6879999999999997</v>
      </c>
      <c r="E353" s="39">
        <v>17.260000000000002</v>
      </c>
      <c r="F353" s="39">
        <f t="shared" ref="F353:F361" si="56">C353*(E353-D353)</f>
        <v>23258.400000000005</v>
      </c>
      <c r="G353" s="39">
        <f t="shared" ref="G353:G361" si="57">D353*C353</f>
        <v>14713.599999999999</v>
      </c>
      <c r="H353" s="177">
        <f t="shared" ref="H353:H361" si="58">(E353-D353)/D353</f>
        <v>1.5807416267942589</v>
      </c>
      <c r="I353" s="39"/>
      <c r="J353" s="39"/>
      <c r="K353" s="39">
        <f t="shared" si="55"/>
        <v>37873.971000001635</v>
      </c>
      <c r="L353" s="39"/>
    </row>
    <row r="354" spans="1:12" x14ac:dyDescent="0.25">
      <c r="A354">
        <v>1200</v>
      </c>
      <c r="B354" s="148">
        <v>43417</v>
      </c>
      <c r="C354" s="10">
        <v>2200</v>
      </c>
      <c r="D354" s="188">
        <v>6.6879999999999997</v>
      </c>
      <c r="E354" s="39">
        <v>16.47</v>
      </c>
      <c r="F354" s="39">
        <f t="shared" si="56"/>
        <v>21520.400000000001</v>
      </c>
      <c r="G354" s="39">
        <f t="shared" si="57"/>
        <v>14713.599999999999</v>
      </c>
      <c r="H354" s="177">
        <f t="shared" si="58"/>
        <v>1.4626196172248804</v>
      </c>
      <c r="I354" s="39"/>
      <c r="J354" s="39"/>
      <c r="K354" s="39">
        <f t="shared" si="55"/>
        <v>36135.971000001628</v>
      </c>
      <c r="L354" s="39">
        <v>55.74</v>
      </c>
    </row>
    <row r="355" spans="1:12" x14ac:dyDescent="0.25">
      <c r="A355">
        <v>1200</v>
      </c>
      <c r="B355" s="148">
        <v>43418</v>
      </c>
      <c r="C355" s="10">
        <v>2200</v>
      </c>
      <c r="D355" s="188">
        <v>6.6879999999999997</v>
      </c>
      <c r="E355" s="39">
        <v>16.68</v>
      </c>
      <c r="F355" s="39">
        <f t="shared" si="56"/>
        <v>21982.400000000001</v>
      </c>
      <c r="G355" s="39">
        <f t="shared" si="57"/>
        <v>14713.599999999999</v>
      </c>
      <c r="H355" s="177">
        <f t="shared" si="58"/>
        <v>1.4940191387559811</v>
      </c>
      <c r="I355" s="39"/>
      <c r="J355" s="39"/>
      <c r="K355" s="39">
        <f t="shared" si="55"/>
        <v>36597.971000001628</v>
      </c>
      <c r="L355" s="39">
        <v>55.95</v>
      </c>
    </row>
    <row r="356" spans="1:12" x14ac:dyDescent="0.25">
      <c r="A356">
        <v>1200</v>
      </c>
      <c r="B356" s="148">
        <v>43420</v>
      </c>
      <c r="C356" s="10">
        <v>2200</v>
      </c>
      <c r="D356" s="188">
        <v>6.6879999999999997</v>
      </c>
      <c r="E356" s="39">
        <v>17.190000000000001</v>
      </c>
      <c r="F356" s="39">
        <f t="shared" si="56"/>
        <v>23104.400000000005</v>
      </c>
      <c r="G356" s="39">
        <f t="shared" si="57"/>
        <v>14713.599999999999</v>
      </c>
      <c r="H356" s="177">
        <f t="shared" si="58"/>
        <v>1.5702751196172253</v>
      </c>
      <c r="I356" s="39"/>
      <c r="J356" s="39"/>
      <c r="K356" s="39">
        <f t="shared" si="55"/>
        <v>37719.971000001635</v>
      </c>
      <c r="L356" s="39">
        <v>56.45</v>
      </c>
    </row>
    <row r="357" spans="1:12" x14ac:dyDescent="0.25">
      <c r="A357">
        <v>1200</v>
      </c>
      <c r="B357" s="148">
        <v>43424</v>
      </c>
      <c r="C357" s="10">
        <v>2400</v>
      </c>
      <c r="D357" s="188">
        <v>7.4790999999999999</v>
      </c>
      <c r="E357" s="39">
        <v>15.93</v>
      </c>
      <c r="F357" s="39">
        <f t="shared" si="56"/>
        <v>20282.160000000003</v>
      </c>
      <c r="G357" s="39">
        <f t="shared" si="57"/>
        <v>17949.84</v>
      </c>
      <c r="H357" s="177">
        <f t="shared" si="58"/>
        <v>1.1299354200371703</v>
      </c>
      <c r="I357" s="39"/>
      <c r="J357" s="39"/>
      <c r="K357" s="39">
        <f t="shared" ref="K357:K369" si="59">F357+$Q$10</f>
        <v>34897.73100000163</v>
      </c>
      <c r="L357" s="39">
        <v>53.55</v>
      </c>
    </row>
    <row r="358" spans="1:12" x14ac:dyDescent="0.25">
      <c r="A358">
        <v>1500</v>
      </c>
      <c r="B358" s="148">
        <v>43427</v>
      </c>
      <c r="C358" s="10">
        <v>2400</v>
      </c>
      <c r="D358" s="188">
        <v>7.4508000000000001</v>
      </c>
      <c r="E358" s="39">
        <v>15.48</v>
      </c>
      <c r="F358" s="39">
        <f t="shared" si="56"/>
        <v>19270.079999999998</v>
      </c>
      <c r="G358" s="39">
        <f t="shared" si="57"/>
        <v>17881.920000000002</v>
      </c>
      <c r="H358" s="177">
        <f t="shared" si="58"/>
        <v>1.0776292478660008</v>
      </c>
      <c r="I358" s="39"/>
      <c r="J358" s="39"/>
      <c r="K358" s="39">
        <f t="shared" si="59"/>
        <v>33885.651000001628</v>
      </c>
      <c r="L358" s="39">
        <v>51</v>
      </c>
    </row>
    <row r="359" spans="1:12" x14ac:dyDescent="0.25">
      <c r="A359">
        <v>1400</v>
      </c>
      <c r="B359" s="148">
        <v>43430</v>
      </c>
      <c r="C359" s="352">
        <v>2000</v>
      </c>
      <c r="D359" s="754">
        <v>5.7050000000000001</v>
      </c>
      <c r="E359" s="39">
        <v>16.23</v>
      </c>
      <c r="F359" s="39">
        <f t="shared" si="56"/>
        <v>21050</v>
      </c>
      <c r="G359" s="39">
        <f t="shared" si="57"/>
        <v>11410</v>
      </c>
      <c r="H359" s="177">
        <f t="shared" si="58"/>
        <v>1.8448729184925505</v>
      </c>
      <c r="I359" s="39" t="s">
        <v>1248</v>
      </c>
      <c r="J359" s="39"/>
      <c r="K359" s="39">
        <f t="shared" si="59"/>
        <v>35665.571000001626</v>
      </c>
      <c r="L359" s="39">
        <v>51.57</v>
      </c>
    </row>
    <row r="360" spans="1:12" x14ac:dyDescent="0.25">
      <c r="A360">
        <v>1200</v>
      </c>
      <c r="B360" s="148">
        <v>43434</v>
      </c>
      <c r="C360" s="10">
        <v>1800</v>
      </c>
      <c r="D360" s="188">
        <v>4.4855780000000003</v>
      </c>
      <c r="E360" s="39">
        <v>16.690000000000001</v>
      </c>
      <c r="F360" s="39">
        <f t="shared" si="56"/>
        <v>21967.959600000002</v>
      </c>
      <c r="G360" s="39">
        <f t="shared" si="57"/>
        <v>8074.0404000000008</v>
      </c>
      <c r="H360" s="177">
        <f t="shared" si="58"/>
        <v>2.7208136833201877</v>
      </c>
      <c r="I360" s="39"/>
      <c r="J360" s="39"/>
      <c r="K360" s="39">
        <f t="shared" si="59"/>
        <v>36583.530600001628</v>
      </c>
      <c r="L360" s="39">
        <v>50.55</v>
      </c>
    </row>
    <row r="361" spans="1:12" x14ac:dyDescent="0.25">
      <c r="A361">
        <v>1200</v>
      </c>
      <c r="B361" s="148">
        <v>43440</v>
      </c>
      <c r="C361" s="352">
        <v>2000</v>
      </c>
      <c r="D361" s="754">
        <v>5.6120000000000001</v>
      </c>
      <c r="E361" s="39">
        <v>16.22</v>
      </c>
      <c r="F361" s="39">
        <f t="shared" si="56"/>
        <v>21215.999999999996</v>
      </c>
      <c r="G361" s="39">
        <f t="shared" si="57"/>
        <v>11224</v>
      </c>
      <c r="H361" s="177">
        <f t="shared" si="58"/>
        <v>1.8902352102637203</v>
      </c>
      <c r="I361" s="39"/>
      <c r="J361" s="39"/>
      <c r="K361" s="39">
        <f t="shared" si="59"/>
        <v>35831.571000001626</v>
      </c>
      <c r="L361" s="39">
        <v>51.17</v>
      </c>
    </row>
    <row r="362" spans="1:12" x14ac:dyDescent="0.25">
      <c r="A362">
        <v>1000</v>
      </c>
      <c r="B362" s="148">
        <v>43441</v>
      </c>
      <c r="C362" s="352">
        <v>2000</v>
      </c>
      <c r="D362" s="754">
        <v>5.5549999999999997</v>
      </c>
      <c r="E362" s="39">
        <v>16.05</v>
      </c>
      <c r="F362" s="39">
        <f t="shared" ref="F362:F381" si="60">C362*(E362-D362)</f>
        <v>20990.000000000004</v>
      </c>
      <c r="G362" s="39">
        <f t="shared" ref="G362:G381" si="61">D362*C362</f>
        <v>11110</v>
      </c>
      <c r="H362" s="177">
        <f t="shared" ref="H362:H381" si="62">(E362-D362)/D362</f>
        <v>1.8892889288928896</v>
      </c>
      <c r="I362" s="39"/>
      <c r="J362" s="39"/>
      <c r="K362" s="39">
        <f t="shared" si="59"/>
        <v>35605.571000001626</v>
      </c>
      <c r="L362" s="39">
        <v>52.2</v>
      </c>
    </row>
    <row r="363" spans="1:12" x14ac:dyDescent="0.25">
      <c r="A363">
        <v>1000</v>
      </c>
      <c r="B363" s="148">
        <v>43444</v>
      </c>
      <c r="C363" s="352">
        <v>2000</v>
      </c>
      <c r="D363" s="754">
        <v>5.5</v>
      </c>
      <c r="E363" s="39">
        <v>15.3</v>
      </c>
      <c r="F363" s="39">
        <f t="shared" si="60"/>
        <v>19600</v>
      </c>
      <c r="G363" s="39">
        <f t="shared" si="61"/>
        <v>11000</v>
      </c>
      <c r="H363" s="177">
        <f t="shared" si="62"/>
        <v>1.781818181818182</v>
      </c>
      <c r="I363" s="39"/>
      <c r="J363" s="39"/>
      <c r="K363" s="39">
        <f t="shared" si="59"/>
        <v>34215.571000001626</v>
      </c>
      <c r="L363" s="39">
        <v>50.88</v>
      </c>
    </row>
    <row r="364" spans="1:12" ht="15" customHeight="1" x14ac:dyDescent="0.25">
      <c r="A364">
        <v>1200</v>
      </c>
      <c r="B364" s="148">
        <v>43448</v>
      </c>
      <c r="C364" s="10">
        <v>2200</v>
      </c>
      <c r="D364" s="188">
        <v>6.3646000000000003</v>
      </c>
      <c r="E364" s="39">
        <v>15.04</v>
      </c>
      <c r="F364" s="39">
        <f t="shared" si="60"/>
        <v>19085.88</v>
      </c>
      <c r="G364" s="39">
        <f t="shared" si="61"/>
        <v>14002.12</v>
      </c>
      <c r="H364" s="177">
        <f t="shared" si="62"/>
        <v>1.3630707350029851</v>
      </c>
      <c r="I364" s="39"/>
      <c r="J364" s="39"/>
      <c r="K364" s="39">
        <f t="shared" si="59"/>
        <v>33701.451000001631</v>
      </c>
      <c r="L364" s="39"/>
    </row>
    <row r="365" spans="1:12" x14ac:dyDescent="0.25">
      <c r="A365">
        <v>1200</v>
      </c>
      <c r="B365" s="148">
        <v>43452</v>
      </c>
      <c r="C365" s="10">
        <v>2400</v>
      </c>
      <c r="D365" s="188">
        <v>7.0259999999999998</v>
      </c>
      <c r="E365" s="39">
        <v>14.24</v>
      </c>
      <c r="F365" s="39">
        <f t="shared" si="60"/>
        <v>17313.600000000002</v>
      </c>
      <c r="G365" s="39">
        <f t="shared" si="61"/>
        <v>16862.399999999998</v>
      </c>
      <c r="H365" s="177">
        <f t="shared" si="62"/>
        <v>1.026757756902932</v>
      </c>
      <c r="I365" s="39"/>
      <c r="J365" s="39"/>
      <c r="K365" s="39">
        <f t="shared" si="59"/>
        <v>31929.171000001628</v>
      </c>
      <c r="L365" s="39">
        <v>46.65</v>
      </c>
    </row>
    <row r="366" spans="1:12" x14ac:dyDescent="0.25">
      <c r="A366">
        <v>1600</v>
      </c>
      <c r="B366" s="148">
        <v>43458</v>
      </c>
      <c r="C366" s="10">
        <v>2600</v>
      </c>
      <c r="D366" s="188">
        <v>7.4684999999999997</v>
      </c>
      <c r="E366" s="39">
        <v>12.66</v>
      </c>
      <c r="F366" s="39">
        <f t="shared" si="60"/>
        <v>13497.900000000001</v>
      </c>
      <c r="G366" s="39">
        <f t="shared" si="61"/>
        <v>19418.099999999999</v>
      </c>
      <c r="H366" s="177">
        <f t="shared" si="62"/>
        <v>0.69511950190801375</v>
      </c>
      <c r="I366" s="39"/>
      <c r="J366" s="39"/>
      <c r="K366" s="39">
        <f t="shared" si="59"/>
        <v>28113.471000001628</v>
      </c>
      <c r="L366" s="39">
        <v>42.81</v>
      </c>
    </row>
    <row r="367" spans="1:12" x14ac:dyDescent="0.25">
      <c r="A367">
        <v>1400</v>
      </c>
      <c r="B367" s="148">
        <v>43460</v>
      </c>
      <c r="C367" s="10">
        <v>2400</v>
      </c>
      <c r="D367" s="188">
        <v>6.9924999999999997</v>
      </c>
      <c r="E367" s="39">
        <v>14.17</v>
      </c>
      <c r="F367" s="39">
        <f t="shared" si="60"/>
        <v>17226</v>
      </c>
      <c r="G367" s="39">
        <f t="shared" si="61"/>
        <v>16782</v>
      </c>
      <c r="H367" s="177">
        <f t="shared" si="62"/>
        <v>1.0264569181265641</v>
      </c>
      <c r="I367" s="39"/>
      <c r="J367" s="39"/>
      <c r="K367" s="39">
        <f t="shared" si="59"/>
        <v>31841.571000001626</v>
      </c>
      <c r="L367" s="39">
        <v>46.07</v>
      </c>
    </row>
    <row r="368" spans="1:12" x14ac:dyDescent="0.25">
      <c r="A368">
        <v>1000</v>
      </c>
      <c r="B368" s="148">
        <v>43467</v>
      </c>
      <c r="C368" s="352">
        <v>2000</v>
      </c>
      <c r="D368" s="754">
        <v>5.4410999999999996</v>
      </c>
      <c r="E368" s="39">
        <v>14.72</v>
      </c>
      <c r="F368" s="39">
        <f t="shared" si="60"/>
        <v>18557.8</v>
      </c>
      <c r="G368" s="39">
        <f t="shared" si="61"/>
        <v>10882.199999999999</v>
      </c>
      <c r="H368" s="177">
        <f t="shared" si="62"/>
        <v>1.7053353182260942</v>
      </c>
      <c r="I368" s="39"/>
      <c r="J368" s="39"/>
      <c r="K368" s="39">
        <f t="shared" si="59"/>
        <v>33173.371000001629</v>
      </c>
      <c r="L368" s="39">
        <v>45.99</v>
      </c>
    </row>
    <row r="369" spans="1:12" x14ac:dyDescent="0.25">
      <c r="B369" s="148">
        <v>43468</v>
      </c>
      <c r="C369" s="10">
        <v>2400</v>
      </c>
      <c r="D369" s="188">
        <v>6.9425999999999997</v>
      </c>
      <c r="E369" s="39">
        <v>14.62</v>
      </c>
      <c r="F369" s="39">
        <f t="shared" si="60"/>
        <v>18425.759999999998</v>
      </c>
      <c r="G369" s="39">
        <f t="shared" si="61"/>
        <v>16662.239999999998</v>
      </c>
      <c r="H369" s="177">
        <f t="shared" si="62"/>
        <v>1.1058393109209805</v>
      </c>
      <c r="I369" s="39"/>
      <c r="J369" s="39"/>
      <c r="K369" s="39">
        <f t="shared" si="59"/>
        <v>33041.331000001621</v>
      </c>
      <c r="L369" s="39"/>
    </row>
    <row r="370" spans="1:12" x14ac:dyDescent="0.25">
      <c r="A370">
        <v>600</v>
      </c>
      <c r="B370" s="148">
        <v>43468</v>
      </c>
      <c r="C370" s="352">
        <v>2000</v>
      </c>
      <c r="D370" s="754">
        <v>5.3551000000000002</v>
      </c>
      <c r="E370" s="39">
        <v>14.62</v>
      </c>
      <c r="F370" s="39">
        <f t="shared" si="60"/>
        <v>18529.8</v>
      </c>
      <c r="G370" s="39">
        <f t="shared" si="61"/>
        <v>10710.2</v>
      </c>
      <c r="H370" s="177">
        <f t="shared" si="62"/>
        <v>1.7301077477544768</v>
      </c>
      <c r="I370" s="39"/>
      <c r="J370" s="39"/>
      <c r="K370" s="39">
        <f t="shared" ref="K370:K377" si="63">F370+$Q$10</f>
        <v>33145.371000001629</v>
      </c>
      <c r="L370" s="39">
        <v>47.06</v>
      </c>
    </row>
    <row r="371" spans="1:12" x14ac:dyDescent="0.25">
      <c r="A371">
        <v>1000</v>
      </c>
      <c r="B371" s="148">
        <v>43470</v>
      </c>
      <c r="C371" s="10">
        <v>2000</v>
      </c>
      <c r="D371" s="188">
        <v>5.3550000000000004</v>
      </c>
      <c r="E371" s="39">
        <v>15.41</v>
      </c>
      <c r="F371" s="39">
        <f t="shared" si="60"/>
        <v>20110</v>
      </c>
      <c r="G371" s="39">
        <f t="shared" si="61"/>
        <v>10710</v>
      </c>
      <c r="H371" s="177">
        <f t="shared" si="62"/>
        <v>1.8776844070961716</v>
      </c>
      <c r="I371" s="39"/>
      <c r="J371" s="39"/>
      <c r="K371" s="39">
        <f t="shared" si="63"/>
        <v>34725.571000001626</v>
      </c>
      <c r="L371" s="39"/>
    </row>
    <row r="372" spans="1:12" x14ac:dyDescent="0.25">
      <c r="A372">
        <v>800</v>
      </c>
      <c r="B372" s="148">
        <v>43475</v>
      </c>
      <c r="C372" s="10">
        <v>1800</v>
      </c>
      <c r="D372" s="188">
        <v>4.1368</v>
      </c>
      <c r="E372" s="39">
        <v>16.350000000000001</v>
      </c>
      <c r="F372" s="39">
        <f t="shared" si="60"/>
        <v>21983.760000000002</v>
      </c>
      <c r="G372" s="39">
        <f t="shared" si="61"/>
        <v>7446.24</v>
      </c>
      <c r="H372" s="177">
        <f t="shared" si="62"/>
        <v>2.9523303036163218</v>
      </c>
      <c r="I372" s="39"/>
      <c r="J372" s="39"/>
      <c r="K372" s="39">
        <f t="shared" si="63"/>
        <v>36599.331000001628</v>
      </c>
      <c r="L372" s="39">
        <v>52.2</v>
      </c>
    </row>
    <row r="373" spans="1:12" x14ac:dyDescent="0.25">
      <c r="A373">
        <v>1000</v>
      </c>
      <c r="B373" s="148">
        <v>43479</v>
      </c>
      <c r="C373" s="352">
        <v>2000</v>
      </c>
      <c r="D373" s="754">
        <v>5.3029999999999999</v>
      </c>
      <c r="E373" s="39">
        <v>15.83</v>
      </c>
      <c r="F373" s="39">
        <f t="shared" si="60"/>
        <v>21054.000000000004</v>
      </c>
      <c r="G373" s="39">
        <f t="shared" si="61"/>
        <v>10606</v>
      </c>
      <c r="H373" s="177">
        <f t="shared" si="62"/>
        <v>1.9851027720158403</v>
      </c>
      <c r="I373" s="39"/>
      <c r="J373" s="39"/>
      <c r="K373" s="39">
        <f t="shared" si="63"/>
        <v>35669.571000001626</v>
      </c>
      <c r="L373" s="39">
        <v>51.11</v>
      </c>
    </row>
    <row r="374" spans="1:12" x14ac:dyDescent="0.25">
      <c r="A374">
        <v>1000</v>
      </c>
      <c r="B374" s="148">
        <v>43483</v>
      </c>
      <c r="C374" s="10">
        <v>1800</v>
      </c>
      <c r="D374" s="188">
        <v>4.1135000000000002</v>
      </c>
      <c r="E374" s="39">
        <v>16.010000000000002</v>
      </c>
      <c r="F374" s="39">
        <f t="shared" si="60"/>
        <v>21413.7</v>
      </c>
      <c r="G374" s="39">
        <f t="shared" si="61"/>
        <v>7404.3</v>
      </c>
      <c r="H374" s="177">
        <f t="shared" si="62"/>
        <v>2.8920627203111708</v>
      </c>
      <c r="I374" s="39"/>
      <c r="J374" s="39"/>
      <c r="K374" s="39">
        <f t="shared" si="63"/>
        <v>36029.271000001623</v>
      </c>
      <c r="L374" s="39"/>
    </row>
    <row r="375" spans="1:12" x14ac:dyDescent="0.25">
      <c r="A375">
        <v>1000</v>
      </c>
      <c r="B375" s="148">
        <v>43487</v>
      </c>
      <c r="C375" s="352">
        <v>2000</v>
      </c>
      <c r="D375" s="754">
        <v>5.27</v>
      </c>
      <c r="E375" s="39">
        <v>15.69</v>
      </c>
      <c r="F375" s="39">
        <f t="shared" si="60"/>
        <v>20840</v>
      </c>
      <c r="G375" s="39">
        <f t="shared" si="61"/>
        <v>10540</v>
      </c>
      <c r="H375" s="177">
        <f t="shared" si="62"/>
        <v>1.9772296015180266</v>
      </c>
      <c r="I375" s="39"/>
      <c r="J375" s="39"/>
      <c r="K375" s="39">
        <f t="shared" si="63"/>
        <v>35455.571000001626</v>
      </c>
      <c r="L375" s="39">
        <v>53.01</v>
      </c>
    </row>
    <row r="376" spans="1:12" x14ac:dyDescent="0.25">
      <c r="A376">
        <v>1000</v>
      </c>
      <c r="B376" s="148">
        <v>43490</v>
      </c>
      <c r="C376" s="10">
        <v>1800</v>
      </c>
      <c r="D376" s="188">
        <v>4.0690999999999997</v>
      </c>
      <c r="E376" s="39">
        <v>15.9</v>
      </c>
      <c r="F376" s="39">
        <f t="shared" si="60"/>
        <v>21295.62</v>
      </c>
      <c r="G376" s="39">
        <f t="shared" si="61"/>
        <v>7324.3799999999992</v>
      </c>
      <c r="H376" s="177">
        <f t="shared" si="62"/>
        <v>2.907497972524637</v>
      </c>
      <c r="I376" s="39"/>
      <c r="J376" s="39"/>
      <c r="K376" s="39">
        <f t="shared" si="63"/>
        <v>35911.191000001621</v>
      </c>
      <c r="L376" s="39">
        <v>53.55</v>
      </c>
    </row>
    <row r="377" spans="1:12" x14ac:dyDescent="0.25">
      <c r="A377">
        <v>1000</v>
      </c>
      <c r="B377" s="148">
        <v>43496</v>
      </c>
      <c r="C377" s="352">
        <v>2000</v>
      </c>
      <c r="D377" s="754">
        <v>5.242</v>
      </c>
      <c r="E377" s="39">
        <v>15.8</v>
      </c>
      <c r="F377" s="39">
        <f t="shared" si="60"/>
        <v>21116</v>
      </c>
      <c r="G377" s="39">
        <f t="shared" si="61"/>
        <v>10484</v>
      </c>
      <c r="H377" s="177">
        <f t="shared" si="62"/>
        <v>2.0141167493323158</v>
      </c>
      <c r="I377" s="39"/>
      <c r="J377" s="39"/>
      <c r="K377" s="39">
        <f t="shared" si="63"/>
        <v>35731.571000001626</v>
      </c>
      <c r="L377" s="39"/>
    </row>
    <row r="378" spans="1:12" x14ac:dyDescent="0.25">
      <c r="A378">
        <v>1400</v>
      </c>
      <c r="B378" s="148">
        <v>43498</v>
      </c>
      <c r="C378" s="10">
        <v>2200</v>
      </c>
      <c r="D378" s="188">
        <v>6.2388000000000003</v>
      </c>
      <c r="E378" s="39">
        <v>16</v>
      </c>
      <c r="F378" s="39">
        <f t="shared" si="60"/>
        <v>21474.639999999996</v>
      </c>
      <c r="G378" s="39">
        <f t="shared" si="61"/>
        <v>13725.36</v>
      </c>
      <c r="H378" s="177">
        <f t="shared" si="62"/>
        <v>1.5645957555940242</v>
      </c>
      <c r="I378" s="39"/>
      <c r="J378" s="39"/>
      <c r="K378" s="39">
        <f t="shared" ref="K378:K384" si="64">F378+$Q$10</f>
        <v>36090.211000001626</v>
      </c>
      <c r="L378" s="39">
        <v>55.26</v>
      </c>
    </row>
    <row r="379" spans="1:12" x14ac:dyDescent="0.25">
      <c r="A379">
        <v>1400</v>
      </c>
      <c r="B379" s="148">
        <v>43503</v>
      </c>
      <c r="C379" s="10">
        <v>2400</v>
      </c>
      <c r="D379" s="188">
        <v>6.9870000000000001</v>
      </c>
      <c r="E379" s="39">
        <v>15.27</v>
      </c>
      <c r="F379" s="39">
        <f t="shared" si="60"/>
        <v>19879.199999999997</v>
      </c>
      <c r="G379" s="39">
        <f t="shared" si="61"/>
        <v>16768.8</v>
      </c>
      <c r="H379" s="177">
        <f t="shared" si="62"/>
        <v>1.185487333619579</v>
      </c>
      <c r="I379" s="39" t="s">
        <v>1248</v>
      </c>
      <c r="J379" s="39"/>
      <c r="K379" s="39">
        <f t="shared" si="64"/>
        <v>34494.771000001623</v>
      </c>
      <c r="L379" s="39">
        <v>52.48</v>
      </c>
    </row>
    <row r="380" spans="1:12" x14ac:dyDescent="0.25">
      <c r="A380">
        <v>1000</v>
      </c>
      <c r="B380" s="148">
        <v>43510</v>
      </c>
      <c r="C380" s="352">
        <v>2000</v>
      </c>
      <c r="D380" s="754">
        <v>5.109</v>
      </c>
      <c r="E380" s="39">
        <v>16.91</v>
      </c>
      <c r="F380" s="39">
        <f t="shared" si="60"/>
        <v>23602</v>
      </c>
      <c r="G380" s="39">
        <f t="shared" si="61"/>
        <v>10218</v>
      </c>
      <c r="H380" s="177">
        <f t="shared" si="62"/>
        <v>2.3098453709140734</v>
      </c>
      <c r="I380" s="39"/>
      <c r="J380" s="39"/>
      <c r="K380" s="39">
        <f t="shared" si="64"/>
        <v>38217.571000001626</v>
      </c>
      <c r="L380" s="39">
        <v>54.6</v>
      </c>
    </row>
    <row r="381" spans="1:12" x14ac:dyDescent="0.25">
      <c r="A381">
        <v>1000</v>
      </c>
      <c r="B381" s="148">
        <v>43510</v>
      </c>
      <c r="C381" s="10">
        <v>1800</v>
      </c>
      <c r="D381" s="188">
        <v>3.79</v>
      </c>
      <c r="E381" s="39">
        <v>16.91</v>
      </c>
      <c r="F381" s="39">
        <f t="shared" si="60"/>
        <v>23616</v>
      </c>
      <c r="G381" s="39">
        <f t="shared" si="61"/>
        <v>6822</v>
      </c>
      <c r="H381" s="177">
        <f t="shared" si="62"/>
        <v>3.4617414248021112</v>
      </c>
      <c r="I381" s="39"/>
      <c r="J381" s="39"/>
      <c r="K381" s="39">
        <f t="shared" si="64"/>
        <v>38231.571000001626</v>
      </c>
      <c r="L381" s="39">
        <v>54.6</v>
      </c>
    </row>
    <row r="382" spans="1:12" x14ac:dyDescent="0.25">
      <c r="A382">
        <v>1800</v>
      </c>
      <c r="B382" s="148">
        <v>43535</v>
      </c>
      <c r="C382" s="10">
        <v>1800</v>
      </c>
      <c r="D382" s="188">
        <v>3.74</v>
      </c>
      <c r="E382" s="39">
        <v>16.57</v>
      </c>
      <c r="F382" s="39">
        <f t="shared" ref="F382:F390" si="65">C382*(E382-D382)</f>
        <v>23094</v>
      </c>
      <c r="G382" s="39">
        <f t="shared" ref="G382:G390" si="66">D382*C382</f>
        <v>6732</v>
      </c>
      <c r="H382" s="177">
        <f t="shared" ref="H382:H390" si="67">(E382-D382)/D382</f>
        <v>3.4304812834224596</v>
      </c>
      <c r="I382" s="39"/>
      <c r="J382" s="39"/>
      <c r="K382" s="39">
        <f t="shared" si="64"/>
        <v>37709.571000001626</v>
      </c>
      <c r="L382" s="39"/>
    </row>
    <row r="383" spans="1:12" x14ac:dyDescent="0.25">
      <c r="A383">
        <v>1700</v>
      </c>
      <c r="B383" s="148">
        <v>43544</v>
      </c>
      <c r="C383" s="10">
        <v>1700</v>
      </c>
      <c r="D383" s="188">
        <v>2.92</v>
      </c>
      <c r="E383" s="39">
        <v>17.68</v>
      </c>
      <c r="F383" s="39">
        <f t="shared" si="65"/>
        <v>25092</v>
      </c>
      <c r="G383" s="39">
        <f t="shared" si="66"/>
        <v>4964</v>
      </c>
      <c r="H383" s="177">
        <f t="shared" si="67"/>
        <v>5.0547945205479454</v>
      </c>
      <c r="I383" s="39"/>
      <c r="J383" s="39"/>
      <c r="K383" s="39">
        <f t="shared" si="64"/>
        <v>39707.571000001626</v>
      </c>
      <c r="L383" s="39"/>
    </row>
    <row r="384" spans="1:12" x14ac:dyDescent="0.25">
      <c r="A384">
        <v>1700</v>
      </c>
      <c r="B384" s="148">
        <v>43546</v>
      </c>
      <c r="C384" s="10">
        <v>1800</v>
      </c>
      <c r="D384" s="188">
        <v>3.7111999999999998</v>
      </c>
      <c r="E384" s="39">
        <v>16.68</v>
      </c>
      <c r="F384" s="39">
        <f t="shared" si="65"/>
        <v>23343.84</v>
      </c>
      <c r="G384" s="39">
        <f t="shared" si="66"/>
        <v>6680.16</v>
      </c>
      <c r="H384" s="177">
        <f t="shared" si="67"/>
        <v>3.4945031256736367</v>
      </c>
      <c r="I384" s="39"/>
      <c r="J384" s="39"/>
      <c r="K384" s="39">
        <f t="shared" si="64"/>
        <v>37959.411000001623</v>
      </c>
      <c r="L384" s="39">
        <v>58.84</v>
      </c>
    </row>
    <row r="385" spans="1:12" ht="15" customHeight="1" x14ac:dyDescent="0.25">
      <c r="A385">
        <v>1700</v>
      </c>
      <c r="B385" s="148">
        <v>43546</v>
      </c>
      <c r="C385" s="352">
        <v>2000</v>
      </c>
      <c r="D385" s="754">
        <v>5.0152999999999999</v>
      </c>
      <c r="E385" s="39">
        <v>16.68</v>
      </c>
      <c r="F385" s="39">
        <f t="shared" si="65"/>
        <v>23329.4</v>
      </c>
      <c r="G385" s="39">
        <f t="shared" si="66"/>
        <v>10030.6</v>
      </c>
      <c r="H385" s="177">
        <f t="shared" si="67"/>
        <v>2.3258229816760712</v>
      </c>
      <c r="I385" s="39"/>
      <c r="J385" s="39"/>
      <c r="K385" s="39">
        <f t="shared" ref="K385:K390" si="68">F385+$Q$10</f>
        <v>37944.971000001628</v>
      </c>
      <c r="L385" s="39">
        <v>58.84</v>
      </c>
    </row>
    <row r="386" spans="1:12" x14ac:dyDescent="0.25">
      <c r="A386">
        <v>1400</v>
      </c>
      <c r="B386" s="148">
        <v>43556</v>
      </c>
      <c r="C386" s="10">
        <v>1700</v>
      </c>
      <c r="D386" s="188">
        <v>2.84</v>
      </c>
      <c r="E386" s="39">
        <v>17.39</v>
      </c>
      <c r="F386" s="39">
        <f t="shared" si="65"/>
        <v>24735</v>
      </c>
      <c r="G386" s="39">
        <f t="shared" si="66"/>
        <v>4828</v>
      </c>
      <c r="H386" s="177">
        <f t="shared" si="67"/>
        <v>5.1232394366197189</v>
      </c>
      <c r="I386" s="39"/>
      <c r="J386" s="39"/>
      <c r="K386" s="39">
        <f t="shared" si="68"/>
        <v>39350.571000001626</v>
      </c>
      <c r="L386" s="39">
        <v>61.69</v>
      </c>
    </row>
    <row r="387" spans="1:12" x14ac:dyDescent="0.25">
      <c r="A387">
        <v>1400</v>
      </c>
      <c r="B387" s="148">
        <v>43558</v>
      </c>
      <c r="C387" s="352">
        <v>2000</v>
      </c>
      <c r="D387" s="754">
        <v>4.9612999999999996</v>
      </c>
      <c r="E387" s="39">
        <v>16.93</v>
      </c>
      <c r="F387" s="39">
        <f t="shared" si="65"/>
        <v>23937.4</v>
      </c>
      <c r="G387" s="39">
        <f t="shared" si="66"/>
        <v>9922.5999999999985</v>
      </c>
      <c r="H387" s="177">
        <f t="shared" si="67"/>
        <v>2.4124120694172899</v>
      </c>
      <c r="I387" s="39"/>
      <c r="J387" s="39"/>
      <c r="K387" s="39">
        <f t="shared" si="68"/>
        <v>38552.971000001628</v>
      </c>
      <c r="L387" s="39"/>
    </row>
    <row r="388" spans="1:12" x14ac:dyDescent="0.25">
      <c r="A388">
        <v>1100</v>
      </c>
      <c r="B388" s="148">
        <v>43560</v>
      </c>
      <c r="C388" s="10">
        <v>1700</v>
      </c>
      <c r="D388" s="188">
        <v>2.72</v>
      </c>
      <c r="E388" s="39">
        <v>17.7</v>
      </c>
      <c r="F388" s="39">
        <f t="shared" si="65"/>
        <v>25465.999999999996</v>
      </c>
      <c r="G388" s="39">
        <f t="shared" si="66"/>
        <v>4624</v>
      </c>
      <c r="H388" s="177">
        <f t="shared" si="67"/>
        <v>5.5073529411764701</v>
      </c>
      <c r="I388" s="39"/>
      <c r="J388" s="39"/>
      <c r="K388" s="39">
        <f t="shared" si="68"/>
        <v>40081.571000001626</v>
      </c>
      <c r="L388" s="39">
        <v>63.25</v>
      </c>
    </row>
    <row r="389" spans="1:12" x14ac:dyDescent="0.25">
      <c r="B389" s="148">
        <v>43566</v>
      </c>
      <c r="C389" s="10">
        <v>1900</v>
      </c>
      <c r="D389" s="188">
        <v>4.24</v>
      </c>
      <c r="E389" s="39">
        <v>17.190000000000001</v>
      </c>
      <c r="F389" s="39">
        <f t="shared" si="65"/>
        <v>24605.000000000004</v>
      </c>
      <c r="G389" s="39">
        <f t="shared" si="66"/>
        <v>8056</v>
      </c>
      <c r="H389" s="177">
        <f t="shared" si="67"/>
        <v>3.0542452830188682</v>
      </c>
      <c r="I389" s="39"/>
      <c r="J389" s="39"/>
      <c r="K389" s="39">
        <f t="shared" si="68"/>
        <v>39220.571000001626</v>
      </c>
      <c r="L389" s="39">
        <v>63.68</v>
      </c>
    </row>
    <row r="390" spans="1:12" x14ac:dyDescent="0.25">
      <c r="A390">
        <v>900</v>
      </c>
      <c r="B390" s="148">
        <v>43572</v>
      </c>
      <c r="C390" s="10">
        <v>1700</v>
      </c>
      <c r="D390" s="188">
        <v>2.645</v>
      </c>
      <c r="E390" s="39">
        <v>17.739999999999998</v>
      </c>
      <c r="F390" s="39">
        <f t="shared" si="65"/>
        <v>25661.499999999996</v>
      </c>
      <c r="G390" s="39">
        <f t="shared" si="66"/>
        <v>4496.5</v>
      </c>
      <c r="H390" s="177">
        <f t="shared" si="67"/>
        <v>5.7069943289224945</v>
      </c>
      <c r="I390" s="39"/>
      <c r="J390" s="39"/>
      <c r="K390" s="39">
        <f t="shared" si="68"/>
        <v>40277.071000001626</v>
      </c>
      <c r="L390" s="39"/>
    </row>
    <row r="391" spans="1:12" x14ac:dyDescent="0.25">
      <c r="A391">
        <v>1000</v>
      </c>
      <c r="B391" s="148">
        <v>43577</v>
      </c>
      <c r="C391" s="10">
        <v>1500</v>
      </c>
      <c r="D391" s="188">
        <v>0.49</v>
      </c>
      <c r="E391" s="39">
        <v>18.78</v>
      </c>
      <c r="F391" s="39">
        <f t="shared" ref="F391" si="69">C391*(E391-D391)</f>
        <v>27435.000000000004</v>
      </c>
      <c r="G391" s="39">
        <f t="shared" ref="G391" si="70">D391*C391</f>
        <v>735</v>
      </c>
      <c r="H391" s="177">
        <f t="shared" ref="H391" si="71">(E391-D391)/D391</f>
        <v>37.326530612244902</v>
      </c>
      <c r="I391" s="39"/>
      <c r="J391" s="39"/>
      <c r="K391" s="39">
        <f t="shared" ref="K391" si="72">F391+$Q$10</f>
        <v>42050.571000001626</v>
      </c>
      <c r="L391" s="39">
        <v>65.59</v>
      </c>
    </row>
    <row r="392" spans="1:12" x14ac:dyDescent="0.25">
      <c r="B392" s="148">
        <v>43579</v>
      </c>
      <c r="C392" s="10">
        <v>1700</v>
      </c>
      <c r="D392" s="188">
        <v>2.5950000000000002</v>
      </c>
      <c r="E392" s="39">
        <v>18.149999999999999</v>
      </c>
      <c r="F392" s="39">
        <f t="shared" ref="F392:F395" si="73">C392*(E392-D392)</f>
        <v>26443.499999999996</v>
      </c>
      <c r="G392" s="39">
        <f t="shared" ref="G392:G395" si="74">D392*C392</f>
        <v>4411.5</v>
      </c>
      <c r="H392" s="177">
        <f t="shared" ref="H392:H395" si="75">(E392-D392)/D392</f>
        <v>5.9942196531791891</v>
      </c>
      <c r="I392" s="39"/>
      <c r="J392" s="39"/>
      <c r="K392" s="39">
        <f t="shared" ref="K392:K395" si="76">F392+$Q$10</f>
        <v>41059.071000001626</v>
      </c>
      <c r="L392" s="39"/>
    </row>
    <row r="393" spans="1:12" x14ac:dyDescent="0.25">
      <c r="A393">
        <v>1000</v>
      </c>
      <c r="B393" s="148">
        <v>43583</v>
      </c>
      <c r="C393" s="352">
        <v>2000</v>
      </c>
      <c r="D393" s="754">
        <v>4.83</v>
      </c>
      <c r="E393" s="39">
        <v>17.38</v>
      </c>
      <c r="F393" s="39">
        <f t="shared" si="73"/>
        <v>25099.999999999996</v>
      </c>
      <c r="G393" s="39">
        <f t="shared" si="74"/>
        <v>9660</v>
      </c>
      <c r="H393" s="177">
        <f t="shared" si="75"/>
        <v>2.5983436853002067</v>
      </c>
      <c r="I393" s="39"/>
      <c r="J393" s="39"/>
      <c r="K393" s="39">
        <f t="shared" si="76"/>
        <v>39715.571000001626</v>
      </c>
      <c r="L393" s="39">
        <v>63.3</v>
      </c>
    </row>
    <row r="394" spans="1:12" x14ac:dyDescent="0.25">
      <c r="A394">
        <v>1000</v>
      </c>
      <c r="B394" s="148">
        <v>43586</v>
      </c>
      <c r="C394" s="10">
        <v>2200</v>
      </c>
      <c r="D394" s="188">
        <v>5.9</v>
      </c>
      <c r="E394" s="39">
        <v>16.53</v>
      </c>
      <c r="F394" s="39">
        <f t="shared" si="73"/>
        <v>23386</v>
      </c>
      <c r="G394" s="39">
        <f t="shared" si="74"/>
        <v>12980</v>
      </c>
      <c r="H394" s="177">
        <f t="shared" si="75"/>
        <v>1.8016949152542374</v>
      </c>
      <c r="I394" s="39"/>
      <c r="J394" s="39"/>
      <c r="K394" s="39">
        <f t="shared" si="76"/>
        <v>38001.571000001626</v>
      </c>
      <c r="L394" s="39">
        <v>63.54</v>
      </c>
    </row>
    <row r="395" spans="1:12" x14ac:dyDescent="0.25">
      <c r="A395">
        <v>1000</v>
      </c>
      <c r="B395" s="148">
        <v>43587</v>
      </c>
      <c r="C395" s="10">
        <v>2800</v>
      </c>
      <c r="D395" s="188">
        <v>8.0139999999999993</v>
      </c>
      <c r="E395" s="39">
        <v>15.52</v>
      </c>
      <c r="F395" s="39">
        <f t="shared" si="73"/>
        <v>21016.799999999999</v>
      </c>
      <c r="G395" s="39">
        <f t="shared" si="74"/>
        <v>22439.199999999997</v>
      </c>
      <c r="H395" s="177">
        <f t="shared" si="75"/>
        <v>0.93661093087097591</v>
      </c>
      <c r="I395" s="39"/>
      <c r="J395" s="39"/>
      <c r="K395" s="39">
        <f t="shared" si="76"/>
        <v>35632.371000001629</v>
      </c>
      <c r="L395" s="39">
        <v>61.74</v>
      </c>
    </row>
    <row r="396" spans="1:12" x14ac:dyDescent="0.25">
      <c r="A396">
        <v>1500</v>
      </c>
      <c r="B396" s="148">
        <v>43608</v>
      </c>
      <c r="C396" s="10">
        <v>3200</v>
      </c>
      <c r="D396" s="188">
        <v>8.83</v>
      </c>
      <c r="E396" s="39">
        <v>14.56</v>
      </c>
      <c r="F396" s="39">
        <f t="shared" ref="F396:F399" si="77">C396*(E396-D396)</f>
        <v>18336</v>
      </c>
      <c r="G396" s="39">
        <f t="shared" ref="G396:G399" si="78">D396*C396</f>
        <v>28256</v>
      </c>
      <c r="H396" s="177">
        <f t="shared" ref="H396:H399" si="79">(E396-D396)/D396</f>
        <v>0.64892412231030583</v>
      </c>
      <c r="I396" s="39"/>
      <c r="J396" s="39"/>
      <c r="K396" s="39">
        <f t="shared" ref="K396:K399" si="80">F396+$Q$10</f>
        <v>32951.571000001626</v>
      </c>
      <c r="L396" s="39"/>
    </row>
    <row r="397" spans="1:12" x14ac:dyDescent="0.25">
      <c r="A397">
        <v>2000</v>
      </c>
      <c r="B397" s="148">
        <v>43614</v>
      </c>
      <c r="C397" s="10">
        <v>3200</v>
      </c>
      <c r="D397" s="188">
        <v>8.83</v>
      </c>
      <c r="E397" s="39">
        <v>14.09</v>
      </c>
      <c r="F397" s="39">
        <f t="shared" si="77"/>
        <v>16832</v>
      </c>
      <c r="G397" s="39">
        <f t="shared" si="78"/>
        <v>28256</v>
      </c>
      <c r="H397" s="177">
        <f t="shared" si="79"/>
        <v>0.59569648924122309</v>
      </c>
      <c r="I397" s="39"/>
      <c r="J397" s="39"/>
      <c r="K397" s="39">
        <f t="shared" si="80"/>
        <v>31447.571000001626</v>
      </c>
      <c r="L397" s="39">
        <v>59.1</v>
      </c>
    </row>
    <row r="398" spans="1:12" x14ac:dyDescent="0.25">
      <c r="A398">
        <v>2800</v>
      </c>
      <c r="B398" s="148">
        <v>43626</v>
      </c>
      <c r="C398" s="10">
        <v>3200</v>
      </c>
      <c r="D398" s="188">
        <v>8.7858999999999998</v>
      </c>
      <c r="E398" s="39">
        <v>13.45</v>
      </c>
      <c r="F398" s="39">
        <f t="shared" si="77"/>
        <v>14925.119999999999</v>
      </c>
      <c r="G398" s="39">
        <f t="shared" si="78"/>
        <v>28114.880000000001</v>
      </c>
      <c r="H398" s="177">
        <f t="shared" si="79"/>
        <v>0.53086194925960906</v>
      </c>
      <c r="I398" s="39"/>
      <c r="J398" s="39"/>
      <c r="K398" s="39">
        <f t="shared" si="80"/>
        <v>29540.691000001625</v>
      </c>
      <c r="L398" s="39">
        <v>53.38</v>
      </c>
    </row>
    <row r="399" spans="1:12" x14ac:dyDescent="0.25">
      <c r="A399">
        <v>2800</v>
      </c>
      <c r="B399" s="148">
        <v>43636</v>
      </c>
      <c r="C399" s="10">
        <v>3400</v>
      </c>
      <c r="D399" s="188">
        <v>9.1</v>
      </c>
      <c r="E399" s="39">
        <v>14.11</v>
      </c>
      <c r="F399" s="39">
        <f t="shared" si="77"/>
        <v>17034</v>
      </c>
      <c r="G399" s="39">
        <f t="shared" si="78"/>
        <v>30940</v>
      </c>
      <c r="H399" s="177">
        <f t="shared" si="79"/>
        <v>0.55054945054945059</v>
      </c>
      <c r="I399" s="39"/>
      <c r="J399" s="39"/>
      <c r="K399" s="39">
        <f t="shared" si="80"/>
        <v>31649.571000001626</v>
      </c>
      <c r="L399" s="39">
        <v>57.39</v>
      </c>
    </row>
    <row r="400" spans="1:12" x14ac:dyDescent="0.25">
      <c r="B400" s="148">
        <v>43640</v>
      </c>
      <c r="C400" s="7">
        <v>4000</v>
      </c>
      <c r="D400" s="351">
        <v>9.85</v>
      </c>
      <c r="E400" s="39">
        <v>13.9</v>
      </c>
      <c r="F400" s="39">
        <f t="shared" ref="F400:F403" si="81">C400*(E400-D400)</f>
        <v>16200.000000000004</v>
      </c>
      <c r="G400" s="39">
        <f t="shared" ref="G400:G403" si="82">D400*C400</f>
        <v>39400</v>
      </c>
      <c r="H400" s="177">
        <f t="shared" ref="H400:H403" si="83">(E400-D400)/D400</f>
        <v>0.4111675126903554</v>
      </c>
      <c r="I400" s="39"/>
      <c r="J400" s="39"/>
      <c r="K400" s="39">
        <f t="shared" ref="K400:K403" si="84">F400+$Q$10</f>
        <v>30815.57100000163</v>
      </c>
      <c r="L400" s="39"/>
    </row>
    <row r="401" spans="1:12" x14ac:dyDescent="0.25">
      <c r="B401" s="148">
        <v>43641</v>
      </c>
      <c r="C401" s="10">
        <v>4500</v>
      </c>
      <c r="D401" s="188">
        <v>10.32</v>
      </c>
      <c r="E401" s="39">
        <v>13.9</v>
      </c>
      <c r="F401" s="39">
        <f t="shared" si="81"/>
        <v>16110</v>
      </c>
      <c r="G401" s="39">
        <f t="shared" si="82"/>
        <v>46440</v>
      </c>
      <c r="H401" s="177">
        <f t="shared" si="83"/>
        <v>0.34689922480620156</v>
      </c>
      <c r="I401" s="39"/>
      <c r="J401" s="39"/>
      <c r="K401" s="39">
        <f t="shared" si="84"/>
        <v>30725.571000001626</v>
      </c>
      <c r="L401" s="39"/>
    </row>
    <row r="402" spans="1:12" x14ac:dyDescent="0.25">
      <c r="A402">
        <v>3200</v>
      </c>
      <c r="B402" s="148">
        <v>43648</v>
      </c>
      <c r="C402" s="725">
        <v>5000</v>
      </c>
      <c r="D402" s="726">
        <v>10.645</v>
      </c>
      <c r="E402" s="39">
        <v>13.55</v>
      </c>
      <c r="F402" s="39">
        <f t="shared" si="81"/>
        <v>14525.000000000005</v>
      </c>
      <c r="G402" s="39">
        <f t="shared" si="82"/>
        <v>53225</v>
      </c>
      <c r="H402" s="177">
        <f t="shared" si="83"/>
        <v>0.2728980742132458</v>
      </c>
      <c r="I402" s="39"/>
      <c r="J402" s="39"/>
      <c r="K402" s="39">
        <f t="shared" si="84"/>
        <v>29140.571000001633</v>
      </c>
      <c r="L402" s="39"/>
    </row>
    <row r="403" spans="1:12" x14ac:dyDescent="0.25">
      <c r="A403">
        <v>3200</v>
      </c>
      <c r="B403" s="148">
        <v>43655</v>
      </c>
      <c r="C403" s="10">
        <v>7000</v>
      </c>
      <c r="D403" s="188">
        <v>11.489000000000001</v>
      </c>
      <c r="E403" s="39">
        <v>13.54</v>
      </c>
      <c r="F403" s="39">
        <f t="shared" si="81"/>
        <v>14356.999999999989</v>
      </c>
      <c r="G403" s="39">
        <f t="shared" si="82"/>
        <v>80423</v>
      </c>
      <c r="H403" s="177">
        <f t="shared" si="83"/>
        <v>0.1785185829924274</v>
      </c>
      <c r="I403" s="39"/>
      <c r="J403" s="39"/>
      <c r="K403" s="39">
        <f t="shared" si="84"/>
        <v>28972.571000001615</v>
      </c>
      <c r="L403" s="39"/>
    </row>
    <row r="404" spans="1:12" x14ac:dyDescent="0.25">
      <c r="A404">
        <v>3200</v>
      </c>
      <c r="B404" s="148">
        <v>43657</v>
      </c>
      <c r="C404" s="10">
        <v>7200</v>
      </c>
      <c r="D404" s="188">
        <v>11.55</v>
      </c>
      <c r="E404" s="39">
        <v>13.65</v>
      </c>
      <c r="F404" s="39">
        <f t="shared" ref="F404" si="85">C404*(E404-D404)</f>
        <v>15119.999999999998</v>
      </c>
      <c r="G404" s="39">
        <f t="shared" ref="G404" si="86">D404*C404</f>
        <v>83160</v>
      </c>
      <c r="H404" s="177">
        <f t="shared" ref="H404" si="87">(E404-D404)/D404</f>
        <v>0.18181818181818177</v>
      </c>
      <c r="I404" s="39"/>
      <c r="J404" s="39"/>
      <c r="K404" s="39">
        <f t="shared" ref="K404:K408" si="88">F404+$Q$10</f>
        <v>29735.571000001626</v>
      </c>
      <c r="L404" s="39"/>
    </row>
    <row r="405" spans="1:12" x14ac:dyDescent="0.25">
      <c r="A405">
        <v>3100</v>
      </c>
      <c r="B405" s="148">
        <v>43658</v>
      </c>
      <c r="C405" s="10">
        <v>7100</v>
      </c>
      <c r="D405" s="188">
        <v>11.52</v>
      </c>
      <c r="E405" s="39">
        <v>13.92</v>
      </c>
      <c r="F405" s="39">
        <f t="shared" ref="F405:F408" si="89">C405*(E405-D405)</f>
        <v>17040.000000000004</v>
      </c>
      <c r="G405" s="39">
        <f t="shared" ref="G405:G408" si="90">D405*C405</f>
        <v>81792</v>
      </c>
      <c r="H405" s="177">
        <f t="shared" ref="H405:H408" si="91">(E405-D405)/D405</f>
        <v>0.20833333333333337</v>
      </c>
      <c r="I405" s="39"/>
      <c r="J405" s="39"/>
      <c r="K405" s="39">
        <f t="shared" si="88"/>
        <v>31655.57100000163</v>
      </c>
      <c r="L405" s="39"/>
    </row>
    <row r="406" spans="1:12" x14ac:dyDescent="0.25">
      <c r="A406">
        <v>3100</v>
      </c>
      <c r="B406" s="148">
        <v>43661</v>
      </c>
      <c r="C406" s="10">
        <v>7400</v>
      </c>
      <c r="D406" s="188">
        <v>11.61</v>
      </c>
      <c r="E406" s="39">
        <v>13.48</v>
      </c>
      <c r="F406" s="39">
        <f t="shared" si="89"/>
        <v>13838.000000000007</v>
      </c>
      <c r="G406" s="39">
        <f t="shared" si="90"/>
        <v>85914</v>
      </c>
      <c r="H406" s="177">
        <f t="shared" si="91"/>
        <v>0.16106804478897513</v>
      </c>
      <c r="I406" s="39"/>
      <c r="J406" s="39"/>
      <c r="K406" s="39">
        <f t="shared" si="88"/>
        <v>28453.571000001633</v>
      </c>
      <c r="L406" s="39">
        <v>59.45</v>
      </c>
    </row>
    <row r="407" spans="1:12" ht="15" customHeight="1" x14ac:dyDescent="0.25">
      <c r="A407">
        <v>1500</v>
      </c>
      <c r="B407" s="148">
        <v>43670</v>
      </c>
      <c r="C407" s="725">
        <v>5000</v>
      </c>
      <c r="D407" s="726">
        <v>10.417</v>
      </c>
      <c r="E407" s="39">
        <v>13.97</v>
      </c>
      <c r="F407" s="39">
        <f t="shared" si="89"/>
        <v>17765.000000000004</v>
      </c>
      <c r="G407" s="39">
        <f t="shared" si="90"/>
        <v>52085</v>
      </c>
      <c r="H407" s="177">
        <f t="shared" si="91"/>
        <v>0.34107708553326305</v>
      </c>
      <c r="I407" s="39"/>
      <c r="J407" s="39"/>
      <c r="K407" s="39">
        <f t="shared" si="88"/>
        <v>32380.57100000163</v>
      </c>
      <c r="L407" s="39"/>
    </row>
    <row r="408" spans="1:12" x14ac:dyDescent="0.25">
      <c r="A408">
        <v>2000</v>
      </c>
      <c r="B408" s="148">
        <v>43676</v>
      </c>
      <c r="C408" s="10">
        <v>5000</v>
      </c>
      <c r="D408" s="188">
        <v>10.417</v>
      </c>
      <c r="E408" s="39">
        <v>14.13</v>
      </c>
      <c r="F408" s="39">
        <f t="shared" si="89"/>
        <v>18565.000000000004</v>
      </c>
      <c r="G408" s="39">
        <f t="shared" si="90"/>
        <v>52085</v>
      </c>
      <c r="H408" s="177">
        <f t="shared" si="91"/>
        <v>0.35643659402899119</v>
      </c>
      <c r="I408" s="39"/>
      <c r="J408" s="39"/>
      <c r="K408" s="39">
        <f t="shared" si="88"/>
        <v>33180.571000001626</v>
      </c>
      <c r="L408" s="39"/>
    </row>
    <row r="409" spans="1:12" x14ac:dyDescent="0.25">
      <c r="A409">
        <v>2500</v>
      </c>
      <c r="B409" s="148">
        <v>43678</v>
      </c>
      <c r="C409" s="354">
        <v>6000</v>
      </c>
      <c r="D409" s="562">
        <v>10.944000000000001</v>
      </c>
      <c r="E409" s="39">
        <v>13.53</v>
      </c>
      <c r="F409" s="39">
        <f t="shared" ref="F409:F412" si="92">C409*(E409-D409)</f>
        <v>15515.999999999991</v>
      </c>
      <c r="G409" s="39">
        <f t="shared" ref="G409:G412" si="93">D409*C409</f>
        <v>65664</v>
      </c>
      <c r="H409" s="177">
        <f t="shared" ref="H409:H412" si="94">(E409-D409)/D409</f>
        <v>0.23629385964912267</v>
      </c>
      <c r="I409" s="39"/>
      <c r="J409" s="39"/>
      <c r="K409" s="39">
        <f t="shared" ref="K409:K412" si="95">F409+$Q$10</f>
        <v>30131.571000001619</v>
      </c>
      <c r="L409" s="39"/>
    </row>
    <row r="410" spans="1:12" x14ac:dyDescent="0.25">
      <c r="A410">
        <v>2500</v>
      </c>
      <c r="B410" s="148">
        <v>43679</v>
      </c>
      <c r="C410" s="10">
        <v>6500</v>
      </c>
      <c r="D410" s="188">
        <v>11.11</v>
      </c>
      <c r="E410" s="39">
        <v>13.28</v>
      </c>
      <c r="F410" s="39">
        <f t="shared" si="92"/>
        <v>14105</v>
      </c>
      <c r="G410" s="39">
        <f t="shared" si="93"/>
        <v>72215</v>
      </c>
      <c r="H410" s="177">
        <f t="shared" si="94"/>
        <v>0.19531953195319532</v>
      </c>
      <c r="I410" s="39"/>
      <c r="J410" s="39"/>
      <c r="K410" s="39">
        <f t="shared" si="95"/>
        <v>28720.571000001626</v>
      </c>
      <c r="L410" s="39"/>
    </row>
    <row r="411" spans="1:12" x14ac:dyDescent="0.25">
      <c r="A411">
        <v>2500</v>
      </c>
      <c r="B411" s="148">
        <v>43682</v>
      </c>
      <c r="C411" s="10">
        <v>6800</v>
      </c>
      <c r="D411" s="188">
        <v>11.176600000000001</v>
      </c>
      <c r="E411" s="39">
        <v>12.5</v>
      </c>
      <c r="F411" s="39">
        <f t="shared" si="92"/>
        <v>8999.1199999999972</v>
      </c>
      <c r="G411" s="39">
        <f t="shared" si="93"/>
        <v>76000.88</v>
      </c>
      <c r="H411" s="177">
        <f t="shared" si="94"/>
        <v>0.11840810264302197</v>
      </c>
      <c r="I411" s="39"/>
      <c r="J411" s="39"/>
      <c r="K411" s="39">
        <f t="shared" si="95"/>
        <v>23614.691000001621</v>
      </c>
      <c r="L411" s="39"/>
    </row>
    <row r="412" spans="1:12" x14ac:dyDescent="0.25">
      <c r="A412">
        <v>2500</v>
      </c>
      <c r="B412" s="148">
        <v>43683</v>
      </c>
      <c r="C412" s="10">
        <v>7000</v>
      </c>
      <c r="D412" s="188">
        <v>11.2</v>
      </c>
      <c r="E412" s="39">
        <v>12.16</v>
      </c>
      <c r="F412" s="39">
        <f t="shared" si="92"/>
        <v>6720.0000000000064</v>
      </c>
      <c r="G412" s="39">
        <f t="shared" si="93"/>
        <v>78400</v>
      </c>
      <c r="H412" s="177">
        <f t="shared" si="94"/>
        <v>8.5714285714285798E-2</v>
      </c>
      <c r="I412" s="39"/>
      <c r="J412" s="39"/>
      <c r="K412" s="39">
        <f t="shared" si="95"/>
        <v>21335.571000001633</v>
      </c>
      <c r="L412" s="39"/>
    </row>
    <row r="413" spans="1:12" x14ac:dyDescent="0.25">
      <c r="A413">
        <v>2000</v>
      </c>
      <c r="B413" s="148">
        <v>43686</v>
      </c>
      <c r="C413" s="10">
        <v>6500</v>
      </c>
      <c r="D413" s="188">
        <v>11.061999999999999</v>
      </c>
      <c r="E413" s="39">
        <v>12.87</v>
      </c>
      <c r="F413" s="39">
        <f t="shared" ref="F413:F416" si="96">C413*(E413-D413)</f>
        <v>11751.999999999998</v>
      </c>
      <c r="G413" s="39">
        <f t="shared" ref="G413:G416" si="97">D413*C413</f>
        <v>71903</v>
      </c>
      <c r="H413" s="177">
        <f t="shared" ref="H413:H416" si="98">(E413-D413)/D413</f>
        <v>0.1634424154764057</v>
      </c>
      <c r="I413" s="39"/>
      <c r="J413" s="39"/>
      <c r="K413" s="39">
        <f t="shared" ref="K413:K416" si="99">F413+$Q$10</f>
        <v>26367.571000001626</v>
      </c>
      <c r="L413" s="39"/>
    </row>
    <row r="414" spans="1:12" ht="15" customHeight="1" x14ac:dyDescent="0.25">
      <c r="A414">
        <v>4200</v>
      </c>
      <c r="B414" s="148">
        <v>43691</v>
      </c>
      <c r="C414" s="10">
        <v>7000</v>
      </c>
      <c r="D414" s="188">
        <v>11.15</v>
      </c>
      <c r="E414" s="39">
        <v>12.3</v>
      </c>
      <c r="F414" s="39">
        <f t="shared" si="96"/>
        <v>8050.0000000000027</v>
      </c>
      <c r="G414" s="39">
        <f t="shared" si="97"/>
        <v>78050</v>
      </c>
      <c r="H414" s="177">
        <f t="shared" si="98"/>
        <v>0.10313901345291483</v>
      </c>
      <c r="I414" s="39"/>
      <c r="J414" s="39"/>
      <c r="K414" s="39">
        <f t="shared" si="99"/>
        <v>22665.57100000163</v>
      </c>
      <c r="L414" s="39"/>
    </row>
    <row r="415" spans="1:12" x14ac:dyDescent="0.25">
      <c r="A415">
        <v>4000</v>
      </c>
      <c r="B415" s="148">
        <v>43696</v>
      </c>
      <c r="C415" s="10">
        <v>6500</v>
      </c>
      <c r="D415" s="188">
        <v>11.013999999999999</v>
      </c>
      <c r="E415" s="39">
        <v>12.88</v>
      </c>
      <c r="F415" s="39">
        <f t="shared" si="96"/>
        <v>12129.000000000009</v>
      </c>
      <c r="G415" s="39">
        <f t="shared" si="97"/>
        <v>71591</v>
      </c>
      <c r="H415" s="177">
        <f t="shared" si="98"/>
        <v>0.1694207372435084</v>
      </c>
      <c r="I415" s="39"/>
      <c r="J415" s="39"/>
      <c r="K415" s="39">
        <f t="shared" si="99"/>
        <v>26744.571000001633</v>
      </c>
      <c r="L415" s="39"/>
    </row>
    <row r="416" spans="1:12" x14ac:dyDescent="0.25">
      <c r="A416">
        <v>4000</v>
      </c>
      <c r="B416" s="148">
        <v>43698</v>
      </c>
      <c r="C416" s="10">
        <v>6800</v>
      </c>
      <c r="D416" s="188">
        <v>11.08</v>
      </c>
      <c r="E416" s="39">
        <v>12.42</v>
      </c>
      <c r="F416" s="39">
        <f t="shared" si="96"/>
        <v>9111.9999999999982</v>
      </c>
      <c r="G416" s="39">
        <f t="shared" si="97"/>
        <v>75344</v>
      </c>
      <c r="H416" s="177">
        <f t="shared" si="98"/>
        <v>0.12093862815884475</v>
      </c>
      <c r="I416" s="39"/>
      <c r="J416" s="39"/>
      <c r="K416" s="39">
        <f t="shared" si="99"/>
        <v>23727.571000001626</v>
      </c>
      <c r="L416" s="39"/>
    </row>
    <row r="417" spans="1:14" x14ac:dyDescent="0.25">
      <c r="A417">
        <v>4000</v>
      </c>
      <c r="B417" s="148">
        <v>43702</v>
      </c>
      <c r="C417" s="10">
        <v>7000</v>
      </c>
      <c r="D417" s="188">
        <v>11.1</v>
      </c>
      <c r="E417" s="39">
        <v>11.75</v>
      </c>
      <c r="F417" s="39">
        <f t="shared" ref="F417:F420" si="100">C417*(E417-D417)</f>
        <v>4550.0000000000027</v>
      </c>
      <c r="G417" s="39">
        <f t="shared" ref="G417:G420" si="101">D417*C417</f>
        <v>77700</v>
      </c>
      <c r="H417" s="177">
        <f t="shared" ref="H417:H420" si="102">(E417-D417)/D417</f>
        <v>5.8558558558558592E-2</v>
      </c>
      <c r="I417" s="39"/>
      <c r="J417" s="39"/>
      <c r="K417" s="39">
        <f t="shared" ref="K417:K420" si="103">F417+$Q$10</f>
        <v>19165.57100000163</v>
      </c>
      <c r="L417" s="39"/>
    </row>
    <row r="418" spans="1:14" x14ac:dyDescent="0.25">
      <c r="A418">
        <v>4000</v>
      </c>
      <c r="B418" s="148">
        <v>43706</v>
      </c>
      <c r="C418" s="10">
        <v>6800</v>
      </c>
      <c r="D418" s="188">
        <v>11.063000000000001</v>
      </c>
      <c r="E418" s="39">
        <v>12.2</v>
      </c>
      <c r="F418" s="39">
        <f t="shared" si="100"/>
        <v>7731.5999999999913</v>
      </c>
      <c r="G418" s="39">
        <f t="shared" si="101"/>
        <v>75228.400000000009</v>
      </c>
      <c r="H418" s="177">
        <f t="shared" si="102"/>
        <v>0.10277501581849395</v>
      </c>
      <c r="I418" s="39"/>
      <c r="J418" s="39"/>
      <c r="K418" s="39">
        <f t="shared" si="103"/>
        <v>22347.171000001617</v>
      </c>
      <c r="L418" s="39"/>
    </row>
    <row r="419" spans="1:14" x14ac:dyDescent="0.25">
      <c r="A419">
        <v>3800</v>
      </c>
      <c r="B419" s="148">
        <v>43707</v>
      </c>
      <c r="C419" s="10">
        <v>7000</v>
      </c>
      <c r="D419" s="188">
        <v>11.085000000000001</v>
      </c>
      <c r="E419" s="39">
        <v>11.84</v>
      </c>
      <c r="F419" s="39">
        <f t="shared" si="100"/>
        <v>5284.9999999999927</v>
      </c>
      <c r="G419" s="39">
        <f t="shared" si="101"/>
        <v>77595</v>
      </c>
      <c r="H419" s="177">
        <f t="shared" si="102"/>
        <v>6.8110058637798732E-2</v>
      </c>
      <c r="I419" s="39"/>
      <c r="J419" s="39"/>
      <c r="K419" s="39">
        <f t="shared" si="103"/>
        <v>19900.571000001619</v>
      </c>
      <c r="L419" s="39"/>
    </row>
    <row r="420" spans="1:14" x14ac:dyDescent="0.25">
      <c r="A420">
        <v>2400</v>
      </c>
      <c r="B420" s="148">
        <v>43713</v>
      </c>
      <c r="C420" s="10">
        <v>6800</v>
      </c>
      <c r="D420" s="188">
        <v>11.045999999999999</v>
      </c>
      <c r="E420" s="39">
        <v>12.54</v>
      </c>
      <c r="F420" s="39">
        <f t="shared" si="100"/>
        <v>10159.199999999999</v>
      </c>
      <c r="G420" s="39">
        <f t="shared" si="101"/>
        <v>75112.800000000003</v>
      </c>
      <c r="H420" s="177">
        <f t="shared" si="102"/>
        <v>0.13525258011950025</v>
      </c>
      <c r="I420" s="39"/>
      <c r="J420" s="39"/>
      <c r="K420" s="39">
        <f t="shared" si="103"/>
        <v>24774.771000001623</v>
      </c>
      <c r="L420" s="39"/>
    </row>
    <row r="421" spans="1:14" x14ac:dyDescent="0.25">
      <c r="B421" s="148"/>
      <c r="C421" s="10"/>
      <c r="D421" s="188"/>
      <c r="E421" s="39"/>
      <c r="F421" s="39"/>
      <c r="G421" s="39"/>
      <c r="H421" s="177"/>
      <c r="I421" s="39"/>
      <c r="J421" s="39"/>
      <c r="K421" s="39"/>
      <c r="L421" s="39"/>
    </row>
    <row r="422" spans="1:14" x14ac:dyDescent="0.25">
      <c r="B422" s="148"/>
      <c r="C422" s="10"/>
      <c r="D422" s="188"/>
      <c r="E422" s="39"/>
      <c r="F422" s="39"/>
      <c r="G422" s="39"/>
      <c r="H422" s="177"/>
      <c r="I422" s="39"/>
      <c r="J422" s="39"/>
      <c r="K422" s="39"/>
      <c r="L422" s="39"/>
    </row>
    <row r="424" spans="1:14" ht="15" customHeight="1" x14ac:dyDescent="0.25">
      <c r="B424" s="539" t="s">
        <v>113</v>
      </c>
      <c r="C424" s="409" t="s">
        <v>145</v>
      </c>
      <c r="D424" s="540" t="s">
        <v>144</v>
      </c>
      <c r="E424" s="411" t="s">
        <v>146</v>
      </c>
      <c r="F424" s="412" t="s">
        <v>65</v>
      </c>
      <c r="G424" s="413" t="s">
        <v>150</v>
      </c>
      <c r="H424" s="412" t="s">
        <v>88</v>
      </c>
      <c r="I424" s="413" t="s">
        <v>153</v>
      </c>
    </row>
    <row r="425" spans="1:14" x14ac:dyDescent="0.25">
      <c r="B425" s="541">
        <v>42305</v>
      </c>
      <c r="C425" s="293">
        <v>2000</v>
      </c>
      <c r="D425" s="542">
        <v>34.06</v>
      </c>
      <c r="E425" s="294">
        <v>17.68</v>
      </c>
      <c r="F425" s="294">
        <v>-32767.45</v>
      </c>
      <c r="G425" s="294">
        <f t="shared" ref="G425:G431" si="104">IF(C425=0, 0,D425*C425)</f>
        <v>68120</v>
      </c>
      <c r="H425" s="296">
        <f t="shared" ref="H425:H431" si="105">IF(C425=0, D425, (E425-D425)/D425)</f>
        <v>-0.48091603053435117</v>
      </c>
      <c r="I425" s="294"/>
    </row>
    <row r="426" spans="1:14" x14ac:dyDescent="0.25">
      <c r="B426" s="541">
        <v>42307</v>
      </c>
      <c r="C426" s="293">
        <v>0</v>
      </c>
      <c r="D426" s="542" t="s">
        <v>128</v>
      </c>
      <c r="E426" s="294">
        <v>17.55</v>
      </c>
      <c r="F426" s="294">
        <v>-30722.2</v>
      </c>
      <c r="G426" s="294">
        <f t="shared" si="104"/>
        <v>0</v>
      </c>
      <c r="H426" s="296" t="str">
        <f t="shared" si="105"/>
        <v>N/A</v>
      </c>
      <c r="I426" s="294"/>
    </row>
    <row r="427" spans="1:14" x14ac:dyDescent="0.25">
      <c r="B427" s="541">
        <v>42310</v>
      </c>
      <c r="C427" s="293">
        <v>0</v>
      </c>
      <c r="D427" s="542" t="s">
        <v>128</v>
      </c>
      <c r="E427" s="294">
        <v>19.010000000000002</v>
      </c>
      <c r="F427" s="294">
        <v>-30693.25</v>
      </c>
      <c r="G427" s="294">
        <f t="shared" si="104"/>
        <v>0</v>
      </c>
      <c r="H427" s="296" t="str">
        <f t="shared" si="105"/>
        <v>N/A</v>
      </c>
      <c r="I427" s="294"/>
    </row>
    <row r="428" spans="1:14" x14ac:dyDescent="0.25">
      <c r="B428" s="541">
        <v>42314</v>
      </c>
      <c r="C428" s="293">
        <v>2500</v>
      </c>
      <c r="D428" s="542">
        <v>30.24</v>
      </c>
      <c r="E428" s="294">
        <v>18.29</v>
      </c>
      <c r="F428" s="294">
        <v>-29878.25</v>
      </c>
      <c r="G428" s="294">
        <f t="shared" si="104"/>
        <v>75600</v>
      </c>
      <c r="H428" s="296">
        <f t="shared" si="105"/>
        <v>-0.39517195767195767</v>
      </c>
      <c r="I428" s="294"/>
    </row>
    <row r="429" spans="1:14" x14ac:dyDescent="0.25">
      <c r="B429" s="541">
        <v>42318</v>
      </c>
      <c r="C429" s="293">
        <v>0</v>
      </c>
      <c r="D429" s="542" t="s">
        <v>128</v>
      </c>
      <c r="E429" s="294">
        <v>18.78</v>
      </c>
      <c r="F429" s="294">
        <v>-28604.09</v>
      </c>
      <c r="G429" s="294">
        <f t="shared" si="104"/>
        <v>0</v>
      </c>
      <c r="H429" s="296" t="str">
        <f t="shared" si="105"/>
        <v>N/A</v>
      </c>
      <c r="I429" s="294"/>
      <c r="N429" s="68"/>
    </row>
    <row r="430" spans="1:14" x14ac:dyDescent="0.25">
      <c r="B430" s="541">
        <v>42328</v>
      </c>
      <c r="C430" s="293">
        <v>3078</v>
      </c>
      <c r="D430" s="542">
        <v>26.76</v>
      </c>
      <c r="E430" s="294">
        <v>17.440000000000001</v>
      </c>
      <c r="F430" s="294">
        <v>-28696.448999999906</v>
      </c>
      <c r="G430" s="294">
        <f t="shared" si="104"/>
        <v>82367.28</v>
      </c>
      <c r="H430" s="296">
        <f t="shared" si="105"/>
        <v>-0.34828101644245141</v>
      </c>
      <c r="I430" s="294"/>
    </row>
    <row r="431" spans="1:14" ht="15" customHeight="1" x14ac:dyDescent="0.25">
      <c r="B431" s="541">
        <v>42331</v>
      </c>
      <c r="C431" s="293">
        <v>0</v>
      </c>
      <c r="D431" s="542" t="s">
        <v>128</v>
      </c>
      <c r="E431" s="294">
        <v>17.53</v>
      </c>
      <c r="F431" s="294">
        <v>-28051.068999999901</v>
      </c>
      <c r="G431" s="294">
        <f t="shared" si="104"/>
        <v>0</v>
      </c>
      <c r="H431" s="296" t="str">
        <f t="shared" si="105"/>
        <v>N/A</v>
      </c>
      <c r="I431" s="294"/>
    </row>
    <row r="432" spans="1:14" x14ac:dyDescent="0.25">
      <c r="B432" s="541">
        <v>42335</v>
      </c>
      <c r="C432" s="293">
        <v>3078</v>
      </c>
      <c r="D432" s="542">
        <v>26.85</v>
      </c>
      <c r="E432" s="294">
        <v>17.73</v>
      </c>
      <c r="F432" s="294">
        <f>C432*(E432-D432)</f>
        <v>-28071.360000000004</v>
      </c>
      <c r="G432" s="294">
        <f>D432*C432</f>
        <v>82644.3</v>
      </c>
      <c r="H432" s="295">
        <f>(E432-D432)/D432</f>
        <v>-0.33966480446927377</v>
      </c>
      <c r="I432" s="294"/>
    </row>
    <row r="433" spans="2:14" x14ac:dyDescent="0.25">
      <c r="B433" s="541">
        <v>42335</v>
      </c>
      <c r="C433" s="293">
        <v>3578</v>
      </c>
      <c r="D433" s="542">
        <v>25.55</v>
      </c>
      <c r="E433" s="294">
        <v>17.440000000000001</v>
      </c>
      <c r="F433" s="294">
        <f t="shared" ref="F433:F464" si="106">C433*(E433-D433)</f>
        <v>-29017.579999999998</v>
      </c>
      <c r="G433" s="294">
        <f t="shared" ref="G433:G462" si="107">D433*C433</f>
        <v>91417.900000000009</v>
      </c>
      <c r="H433" s="295">
        <f t="shared" ref="H433:H462" si="108">(E433-D433)/D433</f>
        <v>-0.31741682974559682</v>
      </c>
      <c r="I433" s="294"/>
    </row>
    <row r="434" spans="2:14" x14ac:dyDescent="0.25">
      <c r="B434" s="541">
        <v>42340</v>
      </c>
      <c r="C434" s="293">
        <v>4178</v>
      </c>
      <c r="D434" s="542">
        <v>24.29</v>
      </c>
      <c r="E434" s="294">
        <v>16.670000000000002</v>
      </c>
      <c r="F434" s="294">
        <f t="shared" si="106"/>
        <v>-31836.35999999999</v>
      </c>
      <c r="G434" s="294">
        <f t="shared" si="107"/>
        <v>101483.62</v>
      </c>
      <c r="H434" s="295">
        <f t="shared" si="108"/>
        <v>-0.31370934540963352</v>
      </c>
      <c r="I434" s="294"/>
    </row>
    <row r="435" spans="2:14" x14ac:dyDescent="0.25">
      <c r="B435" s="541">
        <v>42342</v>
      </c>
      <c r="C435" s="293">
        <v>4678</v>
      </c>
      <c r="D435" s="542">
        <v>23.39</v>
      </c>
      <c r="E435" s="294">
        <v>16.12</v>
      </c>
      <c r="F435" s="294">
        <f t="shared" si="106"/>
        <v>-34009.06</v>
      </c>
      <c r="G435" s="294">
        <f t="shared" si="107"/>
        <v>109418.42</v>
      </c>
      <c r="H435" s="295">
        <f t="shared" si="108"/>
        <v>-0.31081658828559211</v>
      </c>
      <c r="I435" s="294"/>
    </row>
    <row r="436" spans="2:14" x14ac:dyDescent="0.25">
      <c r="B436" s="541">
        <v>42342</v>
      </c>
      <c r="C436" s="293">
        <v>4178</v>
      </c>
      <c r="D436" s="542">
        <v>24.26</v>
      </c>
      <c r="E436" s="294">
        <v>16.12</v>
      </c>
      <c r="F436" s="294">
        <f t="shared" si="106"/>
        <v>-34008.920000000006</v>
      </c>
      <c r="G436" s="294">
        <f t="shared" si="107"/>
        <v>101358.28000000001</v>
      </c>
      <c r="H436" s="295">
        <f t="shared" si="108"/>
        <v>-0.33553173948887055</v>
      </c>
      <c r="I436" s="294"/>
    </row>
    <row r="437" spans="2:14" ht="15" customHeight="1" x14ac:dyDescent="0.25">
      <c r="B437" s="541">
        <v>42345</v>
      </c>
      <c r="C437" s="293">
        <v>4678</v>
      </c>
      <c r="D437" s="542">
        <v>23.24</v>
      </c>
      <c r="E437" s="294">
        <v>14.78</v>
      </c>
      <c r="F437" s="294">
        <f t="shared" si="106"/>
        <v>-39575.879999999997</v>
      </c>
      <c r="G437" s="294">
        <f t="shared" si="107"/>
        <v>108716.71999999999</v>
      </c>
      <c r="H437" s="295">
        <f t="shared" si="108"/>
        <v>-0.36402753872633387</v>
      </c>
      <c r="I437" s="294"/>
    </row>
    <row r="438" spans="2:14" x14ac:dyDescent="0.25">
      <c r="B438" s="541">
        <v>42347</v>
      </c>
      <c r="C438" s="293">
        <v>4778</v>
      </c>
      <c r="D438" s="542">
        <v>23.06</v>
      </c>
      <c r="E438" s="294">
        <v>14.92</v>
      </c>
      <c r="F438" s="294">
        <f t="shared" si="106"/>
        <v>-38892.919999999991</v>
      </c>
      <c r="G438" s="294">
        <f t="shared" si="107"/>
        <v>110180.68</v>
      </c>
      <c r="H438" s="295">
        <f t="shared" si="108"/>
        <v>-0.3529921942758022</v>
      </c>
      <c r="I438" s="294"/>
    </row>
    <row r="439" spans="2:14" x14ac:dyDescent="0.25">
      <c r="B439" s="541">
        <v>42348</v>
      </c>
      <c r="C439" s="293">
        <v>4178</v>
      </c>
      <c r="D439" s="542">
        <v>24.23</v>
      </c>
      <c r="E439" s="294">
        <v>14.74</v>
      </c>
      <c r="F439" s="294">
        <f t="shared" si="106"/>
        <v>-39649.22</v>
      </c>
      <c r="G439" s="294">
        <f t="shared" si="107"/>
        <v>101232.94</v>
      </c>
      <c r="H439" s="295">
        <f t="shared" si="108"/>
        <v>-0.39166322740404458</v>
      </c>
      <c r="I439" s="294"/>
    </row>
    <row r="440" spans="2:14" x14ac:dyDescent="0.25">
      <c r="B440" s="541">
        <v>42349</v>
      </c>
      <c r="C440" s="293">
        <v>3678</v>
      </c>
      <c r="D440" s="542">
        <v>25.57</v>
      </c>
      <c r="E440" s="294">
        <v>14.34</v>
      </c>
      <c r="F440" s="294">
        <f t="shared" si="106"/>
        <v>-41303.94</v>
      </c>
      <c r="G440" s="294">
        <f t="shared" si="107"/>
        <v>94046.46</v>
      </c>
      <c r="H440" s="295">
        <f t="shared" si="108"/>
        <v>-0.43918654673445445</v>
      </c>
      <c r="I440" s="294"/>
    </row>
    <row r="441" spans="2:14" x14ac:dyDescent="0.25">
      <c r="B441" s="541">
        <v>42352</v>
      </c>
      <c r="C441" s="293">
        <v>4178</v>
      </c>
      <c r="D441" s="542">
        <v>24.18</v>
      </c>
      <c r="E441" s="294">
        <v>13.96</v>
      </c>
      <c r="F441" s="294">
        <f t="shared" si="106"/>
        <v>-42699.159999999996</v>
      </c>
      <c r="G441" s="294">
        <f t="shared" si="107"/>
        <v>101024.04</v>
      </c>
      <c r="H441" s="295">
        <f t="shared" si="108"/>
        <v>-0.42266335814722905</v>
      </c>
      <c r="I441" s="294"/>
    </row>
    <row r="442" spans="2:14" x14ac:dyDescent="0.25">
      <c r="B442" s="541">
        <v>42355</v>
      </c>
      <c r="C442" s="293">
        <v>4678</v>
      </c>
      <c r="D442" s="542">
        <v>22.98</v>
      </c>
      <c r="E442" s="294">
        <v>12.78</v>
      </c>
      <c r="F442" s="294">
        <f t="shared" si="106"/>
        <v>-47715.600000000006</v>
      </c>
      <c r="G442" s="294">
        <f t="shared" si="107"/>
        <v>107500.44</v>
      </c>
      <c r="H442" s="295">
        <f t="shared" si="108"/>
        <v>-0.44386422976501311</v>
      </c>
      <c r="I442" s="294"/>
    </row>
    <row r="443" spans="2:14" x14ac:dyDescent="0.25">
      <c r="B443" s="541">
        <v>42356</v>
      </c>
      <c r="C443" s="293">
        <v>5178</v>
      </c>
      <c r="D443" s="542">
        <v>21.99</v>
      </c>
      <c r="E443" s="294">
        <v>12.95</v>
      </c>
      <c r="F443" s="294">
        <f t="shared" si="106"/>
        <v>-46809.119999999995</v>
      </c>
      <c r="G443" s="294">
        <f t="shared" si="107"/>
        <v>113864.21999999999</v>
      </c>
      <c r="H443" s="295">
        <f t="shared" si="108"/>
        <v>-0.41109595270577537</v>
      </c>
      <c r="I443" s="294"/>
    </row>
    <row r="444" spans="2:14" x14ac:dyDescent="0.25">
      <c r="B444" s="541">
        <v>42356</v>
      </c>
      <c r="C444" s="293">
        <v>6178</v>
      </c>
      <c r="D444" s="542">
        <v>20.48</v>
      </c>
      <c r="E444" s="294">
        <v>12.76</v>
      </c>
      <c r="F444" s="294">
        <f t="shared" si="106"/>
        <v>-47694.16</v>
      </c>
      <c r="G444" s="294">
        <f t="shared" si="107"/>
        <v>126525.44</v>
      </c>
      <c r="H444" s="295">
        <f t="shared" si="108"/>
        <v>-0.376953125</v>
      </c>
      <c r="I444" s="294"/>
    </row>
    <row r="445" spans="2:14" x14ac:dyDescent="0.25">
      <c r="B445" s="541">
        <v>42356</v>
      </c>
      <c r="C445" s="293">
        <v>6400</v>
      </c>
      <c r="D445" s="542">
        <v>20.2</v>
      </c>
      <c r="E445" s="294">
        <v>12.68</v>
      </c>
      <c r="F445" s="294">
        <f t="shared" si="106"/>
        <v>-48128</v>
      </c>
      <c r="G445" s="294">
        <f t="shared" si="107"/>
        <v>129280</v>
      </c>
      <c r="H445" s="295">
        <f t="shared" si="108"/>
        <v>-0.37227722772277227</v>
      </c>
      <c r="I445" s="294"/>
    </row>
    <row r="446" spans="2:14" x14ac:dyDescent="0.25">
      <c r="B446" s="541">
        <v>42359</v>
      </c>
      <c r="C446" s="293">
        <v>5178</v>
      </c>
      <c r="D446" s="542">
        <v>21.96</v>
      </c>
      <c r="E446" s="294">
        <v>12.66</v>
      </c>
      <c r="F446" s="294">
        <f t="shared" si="106"/>
        <v>-48155.4</v>
      </c>
      <c r="G446" s="294">
        <f t="shared" si="107"/>
        <v>113708.88</v>
      </c>
      <c r="H446" s="295">
        <f t="shared" si="108"/>
        <v>-0.42349726775956287</v>
      </c>
      <c r="I446" s="294"/>
    </row>
    <row r="447" spans="2:14" x14ac:dyDescent="0.25">
      <c r="B447" s="541">
        <v>42361</v>
      </c>
      <c r="C447" s="293">
        <v>4178</v>
      </c>
      <c r="D447" s="542">
        <v>24.07</v>
      </c>
      <c r="E447" s="294">
        <v>13.96</v>
      </c>
      <c r="F447" s="294">
        <f t="shared" si="106"/>
        <v>-42239.579999999994</v>
      </c>
      <c r="G447" s="294">
        <f t="shared" si="107"/>
        <v>100564.46</v>
      </c>
      <c r="H447" s="295">
        <f t="shared" si="108"/>
        <v>-0.42002492729538843</v>
      </c>
      <c r="I447" s="294"/>
      <c r="N447" s="68"/>
    </row>
    <row r="448" spans="2:14" x14ac:dyDescent="0.25">
      <c r="B448" s="541">
        <v>42361</v>
      </c>
      <c r="C448" s="293">
        <v>4178</v>
      </c>
      <c r="D448" s="542">
        <v>24.03</v>
      </c>
      <c r="E448" s="294">
        <v>13.96</v>
      </c>
      <c r="F448" s="294">
        <f t="shared" si="106"/>
        <v>-42072.46</v>
      </c>
      <c r="G448" s="294">
        <f t="shared" si="107"/>
        <v>100397.34000000001</v>
      </c>
      <c r="H448" s="295">
        <f t="shared" si="108"/>
        <v>-0.41905950894714938</v>
      </c>
      <c r="I448" s="294"/>
    </row>
    <row r="449" spans="2:9" x14ac:dyDescent="0.25">
      <c r="B449" s="541">
        <v>42366</v>
      </c>
      <c r="C449" s="314">
        <v>6678</v>
      </c>
      <c r="D449" s="543">
        <v>19.91</v>
      </c>
      <c r="E449" s="294">
        <v>13.09</v>
      </c>
      <c r="F449" s="294">
        <f t="shared" si="106"/>
        <v>-45543.96</v>
      </c>
      <c r="G449" s="294">
        <f t="shared" si="107"/>
        <v>132958.98000000001</v>
      </c>
      <c r="H449" s="295">
        <f t="shared" si="108"/>
        <v>-0.34254143646408841</v>
      </c>
      <c r="I449" s="294"/>
    </row>
    <row r="450" spans="2:9" x14ac:dyDescent="0.25">
      <c r="B450" s="541">
        <v>42367</v>
      </c>
      <c r="C450" s="314">
        <v>8678</v>
      </c>
      <c r="D450" s="543">
        <v>18.32</v>
      </c>
      <c r="E450" s="294">
        <v>13.03</v>
      </c>
      <c r="F450" s="294">
        <f t="shared" si="106"/>
        <v>-45906.62000000001</v>
      </c>
      <c r="G450" s="294">
        <f t="shared" si="107"/>
        <v>158980.96</v>
      </c>
      <c r="H450" s="295">
        <f t="shared" si="108"/>
        <v>-0.28875545851528389</v>
      </c>
      <c r="I450" s="294"/>
    </row>
    <row r="451" spans="2:9" x14ac:dyDescent="0.25">
      <c r="B451" s="541">
        <v>42368</v>
      </c>
      <c r="C451" s="293">
        <v>9678</v>
      </c>
      <c r="D451" s="542">
        <v>17.73</v>
      </c>
      <c r="E451" s="294">
        <v>12.38</v>
      </c>
      <c r="F451" s="294">
        <f t="shared" si="106"/>
        <v>-51777.299999999996</v>
      </c>
      <c r="G451" s="294">
        <f t="shared" si="107"/>
        <v>171590.94</v>
      </c>
      <c r="H451" s="296">
        <f t="shared" si="108"/>
        <v>-0.30174844895657077</v>
      </c>
      <c r="I451" s="294"/>
    </row>
    <row r="452" spans="2:9" x14ac:dyDescent="0.25">
      <c r="B452" s="541">
        <v>42369</v>
      </c>
      <c r="C452" s="293">
        <v>8678</v>
      </c>
      <c r="D452" s="542">
        <v>18.312999999999999</v>
      </c>
      <c r="E452" s="294">
        <v>12.59</v>
      </c>
      <c r="F452" s="294">
        <f t="shared" si="106"/>
        <v>-49664.193999999989</v>
      </c>
      <c r="G452" s="294">
        <f t="shared" si="107"/>
        <v>158920.21399999998</v>
      </c>
      <c r="H452" s="296">
        <f t="shared" si="108"/>
        <v>-0.3125102386282968</v>
      </c>
      <c r="I452" s="294"/>
    </row>
    <row r="453" spans="2:9" x14ac:dyDescent="0.25">
      <c r="B453" s="541">
        <v>42374</v>
      </c>
      <c r="C453" s="293">
        <v>7678</v>
      </c>
      <c r="D453" s="542">
        <v>19.010000000000002</v>
      </c>
      <c r="E453" s="294">
        <v>12.76</v>
      </c>
      <c r="F453" s="294">
        <f t="shared" si="106"/>
        <v>-47987.500000000015</v>
      </c>
      <c r="G453" s="294">
        <f t="shared" si="107"/>
        <v>145958.78</v>
      </c>
      <c r="H453" s="296">
        <f t="shared" si="108"/>
        <v>-0.32877432930036832</v>
      </c>
      <c r="I453" s="294"/>
    </row>
    <row r="454" spans="2:9" x14ac:dyDescent="0.25">
      <c r="B454" s="541">
        <v>42375</v>
      </c>
      <c r="C454" s="293">
        <v>8678</v>
      </c>
      <c r="D454" s="542">
        <v>18.257000000000001</v>
      </c>
      <c r="E454" s="294">
        <v>12.76</v>
      </c>
      <c r="F454" s="294">
        <f t="shared" si="106"/>
        <v>-47702.966000000015</v>
      </c>
      <c r="G454" s="294">
        <f t="shared" si="107"/>
        <v>158434.24600000001</v>
      </c>
      <c r="H454" s="296">
        <f t="shared" si="108"/>
        <v>-0.30108999287944355</v>
      </c>
      <c r="I454" s="294"/>
    </row>
    <row r="455" spans="2:9" x14ac:dyDescent="0.25">
      <c r="B455" s="541">
        <v>42375</v>
      </c>
      <c r="C455" s="293">
        <v>9678</v>
      </c>
      <c r="D455" s="542">
        <v>17.579999999999998</v>
      </c>
      <c r="E455" s="294">
        <v>11.28</v>
      </c>
      <c r="F455" s="294">
        <f t="shared" si="106"/>
        <v>-60971.399999999987</v>
      </c>
      <c r="G455" s="294">
        <f t="shared" si="107"/>
        <v>170139.24</v>
      </c>
      <c r="H455" s="296">
        <f t="shared" si="108"/>
        <v>-0.35836177474402725</v>
      </c>
      <c r="I455" s="294"/>
    </row>
    <row r="456" spans="2:9" x14ac:dyDescent="0.25">
      <c r="B456" s="541">
        <v>42398</v>
      </c>
      <c r="C456" s="293">
        <v>9278</v>
      </c>
      <c r="D456" s="542">
        <v>17.93</v>
      </c>
      <c r="E456" s="294">
        <v>9.56</v>
      </c>
      <c r="F456" s="294">
        <f t="shared" si="106"/>
        <v>-77656.859999999986</v>
      </c>
      <c r="G456" s="294">
        <f t="shared" si="107"/>
        <v>166354.54</v>
      </c>
      <c r="H456" s="296">
        <f t="shared" si="108"/>
        <v>-0.46681539319576126</v>
      </c>
      <c r="I456" s="294"/>
    </row>
    <row r="457" spans="2:9" x14ac:dyDescent="0.25">
      <c r="B457" s="541">
        <v>42402</v>
      </c>
      <c r="C457" s="293">
        <v>9678</v>
      </c>
      <c r="D457" s="542">
        <v>17.559999999999999</v>
      </c>
      <c r="E457" s="294">
        <v>8.74</v>
      </c>
      <c r="F457" s="294">
        <f t="shared" si="106"/>
        <v>-85359.959999999992</v>
      </c>
      <c r="G457" s="294">
        <f t="shared" si="107"/>
        <v>169945.68</v>
      </c>
      <c r="H457" s="296">
        <f t="shared" si="108"/>
        <v>-0.50227790432801822</v>
      </c>
      <c r="I457" s="294"/>
    </row>
    <row r="458" spans="2:9" ht="15" customHeight="1" x14ac:dyDescent="0.25">
      <c r="B458" s="541">
        <v>42411</v>
      </c>
      <c r="C458" s="293">
        <v>9678</v>
      </c>
      <c r="D458" s="542">
        <v>17.553999999999998</v>
      </c>
      <c r="E458" s="294">
        <v>7.13</v>
      </c>
      <c r="F458" s="294">
        <f t="shared" si="106"/>
        <v>-100883.47199999999</v>
      </c>
      <c r="G458" s="294">
        <f t="shared" si="107"/>
        <v>169887.61199999999</v>
      </c>
      <c r="H458" s="295">
        <f t="shared" si="108"/>
        <v>-0.59382476928335426</v>
      </c>
      <c r="I458" s="294"/>
    </row>
    <row r="459" spans="2:9" x14ac:dyDescent="0.25">
      <c r="B459" s="541">
        <v>42412</v>
      </c>
      <c r="C459" s="293">
        <v>9678</v>
      </c>
      <c r="D459" s="542">
        <v>17.55</v>
      </c>
      <c r="E459" s="294">
        <v>7.46</v>
      </c>
      <c r="F459" s="294">
        <f t="shared" si="106"/>
        <v>-97651.02</v>
      </c>
      <c r="G459" s="294">
        <f t="shared" si="107"/>
        <v>169848.9</v>
      </c>
      <c r="H459" s="295">
        <f t="shared" si="108"/>
        <v>-0.57492877492877492</v>
      </c>
      <c r="I459" s="294"/>
    </row>
    <row r="460" spans="2:9" x14ac:dyDescent="0.25">
      <c r="B460" s="541">
        <v>42416</v>
      </c>
      <c r="C460" s="293">
        <v>9178</v>
      </c>
      <c r="D460" s="542">
        <v>18.084</v>
      </c>
      <c r="E460" s="294">
        <v>7.49</v>
      </c>
      <c r="F460" s="294">
        <f t="shared" si="106"/>
        <v>-97231.731999999989</v>
      </c>
      <c r="G460" s="294">
        <f t="shared" si="107"/>
        <v>165974.95199999999</v>
      </c>
      <c r="H460" s="295">
        <f t="shared" si="108"/>
        <v>-0.58582172085821715</v>
      </c>
      <c r="I460" s="294"/>
    </row>
    <row r="461" spans="2:9" x14ac:dyDescent="0.25">
      <c r="B461" s="541">
        <v>42416</v>
      </c>
      <c r="C461" s="293">
        <v>9678</v>
      </c>
      <c r="D461" s="542">
        <v>17.536999999999999</v>
      </c>
      <c r="E461" s="294">
        <v>7.49</v>
      </c>
      <c r="F461" s="294">
        <f t="shared" si="106"/>
        <v>-97234.865999999995</v>
      </c>
      <c r="G461" s="294">
        <f t="shared" si="107"/>
        <v>169723.08599999998</v>
      </c>
      <c r="H461" s="295">
        <f t="shared" si="108"/>
        <v>-0.57290300507498426</v>
      </c>
      <c r="I461" s="294"/>
    </row>
    <row r="462" spans="2:9" x14ac:dyDescent="0.25">
      <c r="B462" s="541">
        <v>42418</v>
      </c>
      <c r="C462" s="293">
        <v>13478</v>
      </c>
      <c r="D462" s="542">
        <v>14.673999999999999</v>
      </c>
      <c r="E462" s="294">
        <v>6.93</v>
      </c>
      <c r="F462" s="294">
        <f t="shared" si="106"/>
        <v>-104373.632</v>
      </c>
      <c r="G462" s="294">
        <f t="shared" si="107"/>
        <v>197776.17199999999</v>
      </c>
      <c r="H462" s="295">
        <f t="shared" si="108"/>
        <v>-0.52773613193403301</v>
      </c>
      <c r="I462" s="294"/>
    </row>
    <row r="463" spans="2:9" x14ac:dyDescent="0.25">
      <c r="B463" s="541">
        <v>42422</v>
      </c>
      <c r="C463" s="293">
        <v>10978</v>
      </c>
      <c r="D463" s="542">
        <v>16.314</v>
      </c>
      <c r="E463" s="294">
        <v>7.49</v>
      </c>
      <c r="F463" s="294">
        <f t="shared" si="106"/>
        <v>-96869.872000000003</v>
      </c>
      <c r="G463" s="294">
        <f>IF(C463=0, 0,D463*C463)</f>
        <v>179095.092</v>
      </c>
      <c r="H463" s="295">
        <f>IF(C463=0, D463, (E463-D463)/D463)</f>
        <v>-0.54088512933676591</v>
      </c>
      <c r="I463" s="294"/>
    </row>
    <row r="464" spans="2:9" x14ac:dyDescent="0.25">
      <c r="B464" s="541">
        <v>42422</v>
      </c>
      <c r="C464" s="293">
        <v>9978</v>
      </c>
      <c r="D464" s="542">
        <v>17.199000000000002</v>
      </c>
      <c r="E464" s="294">
        <v>7.49</v>
      </c>
      <c r="F464" s="294">
        <f t="shared" si="106"/>
        <v>-96876.402000000016</v>
      </c>
      <c r="G464" s="294">
        <f>IF(C464=0, 0,D464*C464)</f>
        <v>171611.622</v>
      </c>
      <c r="H464" s="295">
        <f>IF(C464=0, D464, (E464-D464)/D464)</f>
        <v>-0.56450956450956458</v>
      </c>
      <c r="I464" s="294"/>
    </row>
    <row r="465" spans="2:14" x14ac:dyDescent="0.25">
      <c r="B465" s="541">
        <v>42426</v>
      </c>
      <c r="C465" s="293">
        <v>9678</v>
      </c>
      <c r="D465" s="542">
        <v>17.489000000000001</v>
      </c>
      <c r="E465" s="294">
        <v>7.49</v>
      </c>
      <c r="F465" s="294">
        <f t="shared" ref="F465:F473" si="109">C465*(E465-D465)</f>
        <v>-96770.322</v>
      </c>
      <c r="G465" s="294">
        <f>IF(C465=0, 0,D465*C465)</f>
        <v>169258.54200000002</v>
      </c>
      <c r="H465" s="295">
        <f>IF(C465=0, D465, (E465-D465)/D465)</f>
        <v>-0.57173080221853734</v>
      </c>
      <c r="I465" s="294"/>
    </row>
    <row r="466" spans="2:14" x14ac:dyDescent="0.25">
      <c r="B466" s="541">
        <v>42426</v>
      </c>
      <c r="C466" s="293">
        <v>9178</v>
      </c>
      <c r="D466" s="542">
        <v>18.02</v>
      </c>
      <c r="E466" s="294">
        <v>7.76</v>
      </c>
      <c r="F466" s="294">
        <f t="shared" si="109"/>
        <v>-94166.28</v>
      </c>
      <c r="G466" s="294">
        <f t="shared" ref="G466:G473" si="110">IF(C466=0, 0,D466*C466)</f>
        <v>165387.56</v>
      </c>
      <c r="H466" s="295">
        <f t="shared" ref="H466:H473" si="111">IF(C466=0, D466, (E466-D466)/D466)</f>
        <v>-0.5693673695893452</v>
      </c>
      <c r="I466" s="294"/>
    </row>
    <row r="467" spans="2:14" x14ac:dyDescent="0.25">
      <c r="B467" s="541">
        <v>42426</v>
      </c>
      <c r="C467" s="293">
        <v>8178</v>
      </c>
      <c r="D467" s="542">
        <v>19.245999999999999</v>
      </c>
      <c r="E467" s="294">
        <v>8</v>
      </c>
      <c r="F467" s="294">
        <f t="shared" si="109"/>
        <v>-91969.787999999986</v>
      </c>
      <c r="G467" s="294">
        <f t="shared" si="110"/>
        <v>157393.788</v>
      </c>
      <c r="H467" s="295">
        <f t="shared" si="111"/>
        <v>-0.58432921126467829</v>
      </c>
      <c r="I467" s="294"/>
    </row>
    <row r="468" spans="2:14" x14ac:dyDescent="0.25">
      <c r="B468" s="541">
        <v>42426</v>
      </c>
      <c r="C468" s="293">
        <v>6678</v>
      </c>
      <c r="D468" s="542">
        <v>21.75</v>
      </c>
      <c r="E468" s="294">
        <v>8.1</v>
      </c>
      <c r="F468" s="294">
        <f t="shared" si="109"/>
        <v>-91154.7</v>
      </c>
      <c r="G468" s="294">
        <f t="shared" si="110"/>
        <v>145246.5</v>
      </c>
      <c r="H468" s="295">
        <f t="shared" si="111"/>
        <v>-0.62758620689655176</v>
      </c>
      <c r="I468" s="294"/>
    </row>
    <row r="469" spans="2:14" x14ac:dyDescent="0.25">
      <c r="B469" s="541">
        <v>42426</v>
      </c>
      <c r="C469" s="293">
        <v>8678</v>
      </c>
      <c r="D469" s="542">
        <v>18.568999999999999</v>
      </c>
      <c r="E469" s="294">
        <v>7.94</v>
      </c>
      <c r="F469" s="294">
        <f t="shared" si="109"/>
        <v>-92238.461999999985</v>
      </c>
      <c r="G469" s="294">
        <f t="shared" si="110"/>
        <v>161141.78199999998</v>
      </c>
      <c r="H469" s="295">
        <f t="shared" si="111"/>
        <v>-0.57240562227368186</v>
      </c>
      <c r="I469" s="294"/>
    </row>
    <row r="470" spans="2:14" x14ac:dyDescent="0.25">
      <c r="B470" s="541">
        <v>42429</v>
      </c>
      <c r="C470" s="293">
        <v>7678</v>
      </c>
      <c r="D470" s="542">
        <v>19.876000000000001</v>
      </c>
      <c r="E470" s="294">
        <v>8.2100000000000009</v>
      </c>
      <c r="F470" s="294">
        <f t="shared" si="109"/>
        <v>-89571.54800000001</v>
      </c>
      <c r="G470" s="294">
        <f t="shared" si="110"/>
        <v>152607.92800000001</v>
      </c>
      <c r="H470" s="295">
        <f t="shared" si="111"/>
        <v>-0.58693902193600322</v>
      </c>
      <c r="I470" s="294"/>
    </row>
    <row r="471" spans="2:14" x14ac:dyDescent="0.25">
      <c r="B471" s="541">
        <v>42429</v>
      </c>
      <c r="C471" s="293">
        <v>9678</v>
      </c>
      <c r="D471" s="542">
        <v>17.463000000000001</v>
      </c>
      <c r="E471" s="294">
        <v>8.2100000000000009</v>
      </c>
      <c r="F471" s="294">
        <f t="shared" si="109"/>
        <v>-89550.534</v>
      </c>
      <c r="G471" s="294">
        <f t="shared" si="110"/>
        <v>169006.91400000002</v>
      </c>
      <c r="H471" s="295">
        <f t="shared" si="111"/>
        <v>-0.5298631392086125</v>
      </c>
      <c r="I471" s="294"/>
    </row>
    <row r="472" spans="2:14" x14ac:dyDescent="0.25">
      <c r="B472" s="541">
        <v>42429</v>
      </c>
      <c r="C472" s="293">
        <v>9178</v>
      </c>
      <c r="D472" s="542">
        <v>17.981000000000002</v>
      </c>
      <c r="E472" s="294">
        <v>8.2100000000000009</v>
      </c>
      <c r="F472" s="294">
        <f t="shared" si="109"/>
        <v>-89678.238000000012</v>
      </c>
      <c r="G472" s="294">
        <f t="shared" si="110"/>
        <v>165029.61800000002</v>
      </c>
      <c r="H472" s="295">
        <f t="shared" si="111"/>
        <v>-0.5434069295367332</v>
      </c>
      <c r="I472" s="294"/>
    </row>
    <row r="473" spans="2:14" x14ac:dyDescent="0.25">
      <c r="B473" s="541">
        <v>42429</v>
      </c>
      <c r="C473" s="293">
        <v>9678</v>
      </c>
      <c r="D473" s="542">
        <v>17.459</v>
      </c>
      <c r="E473" s="294">
        <v>8.2100000000000009</v>
      </c>
      <c r="F473" s="294">
        <f t="shared" si="109"/>
        <v>-89511.821999999986</v>
      </c>
      <c r="G473" s="294">
        <f t="shared" si="110"/>
        <v>168968.20199999999</v>
      </c>
      <c r="H473" s="295">
        <f t="shared" si="111"/>
        <v>-0.5297554270004009</v>
      </c>
      <c r="I473" s="294"/>
    </row>
    <row r="474" spans="2:14" x14ac:dyDescent="0.25">
      <c r="B474" s="541">
        <v>42429</v>
      </c>
      <c r="C474" s="293">
        <v>9178</v>
      </c>
      <c r="D474" s="542">
        <v>17.975999999999999</v>
      </c>
      <c r="E474" s="294">
        <v>8.2100000000000009</v>
      </c>
      <c r="F474" s="294">
        <f t="shared" ref="F474:F485" si="112">C474*(E474-D474)</f>
        <v>-89632.347999999984</v>
      </c>
      <c r="G474" s="294">
        <f t="shared" ref="G474:G485" si="113">IF(C474=0, 0,D474*C474)</f>
        <v>164983.728</v>
      </c>
      <c r="H474" s="295">
        <f t="shared" ref="H474:H525" si="114">IF(C474=0, D474, (E474-D474)/D474)</f>
        <v>-0.54327992879394738</v>
      </c>
      <c r="I474" s="294" t="s">
        <v>185</v>
      </c>
    </row>
    <row r="475" spans="2:14" x14ac:dyDescent="0.25">
      <c r="B475" s="541">
        <v>42430</v>
      </c>
      <c r="C475" s="314">
        <v>10178</v>
      </c>
      <c r="D475" s="543">
        <v>16.974</v>
      </c>
      <c r="E475" s="294">
        <v>7.8</v>
      </c>
      <c r="F475" s="294">
        <f t="shared" si="112"/>
        <v>-93372.971999999994</v>
      </c>
      <c r="G475" s="294">
        <f t="shared" si="113"/>
        <v>172761.372</v>
      </c>
      <c r="H475" s="295">
        <f t="shared" si="114"/>
        <v>-0.54047366560622123</v>
      </c>
      <c r="I475" s="294"/>
    </row>
    <row r="476" spans="2:14" x14ac:dyDescent="0.25">
      <c r="B476" s="541">
        <v>42430</v>
      </c>
      <c r="C476" s="314">
        <v>9678</v>
      </c>
      <c r="D476" s="543">
        <v>17.440000000000001</v>
      </c>
      <c r="E476" s="294">
        <v>7.96</v>
      </c>
      <c r="F476" s="294">
        <f t="shared" si="112"/>
        <v>-91747.44</v>
      </c>
      <c r="G476" s="294">
        <f t="shared" si="113"/>
        <v>168784.32</v>
      </c>
      <c r="H476" s="295">
        <f t="shared" si="114"/>
        <v>-0.54357798165137616</v>
      </c>
      <c r="I476" s="294"/>
    </row>
    <row r="477" spans="2:14" x14ac:dyDescent="0.25">
      <c r="B477" s="541">
        <v>42431</v>
      </c>
      <c r="C477" s="293">
        <v>8678</v>
      </c>
      <c r="D477" s="542">
        <v>18.405999999999999</v>
      </c>
      <c r="E477" s="294">
        <v>9.1</v>
      </c>
      <c r="F477" s="294">
        <f t="shared" si="112"/>
        <v>-80757.467999999993</v>
      </c>
      <c r="G477" s="294">
        <f t="shared" si="113"/>
        <v>159727.26799999998</v>
      </c>
      <c r="H477" s="296">
        <f t="shared" si="114"/>
        <v>-0.50559600130392257</v>
      </c>
      <c r="I477" s="294"/>
    </row>
    <row r="478" spans="2:14" ht="15" customHeight="1" x14ac:dyDescent="0.25">
      <c r="B478" s="541">
        <v>42432</v>
      </c>
      <c r="C478" s="293">
        <v>9278</v>
      </c>
      <c r="D478" s="542">
        <v>17.771999999999998</v>
      </c>
      <c r="E478" s="294">
        <v>9.9700000000000006</v>
      </c>
      <c r="F478" s="294">
        <f t="shared" si="112"/>
        <v>-72386.955999999976</v>
      </c>
      <c r="G478" s="294">
        <f t="shared" si="113"/>
        <v>164888.61599999998</v>
      </c>
      <c r="H478" s="296">
        <f t="shared" si="114"/>
        <v>-0.43900517668242173</v>
      </c>
      <c r="I478" s="294"/>
      <c r="N478" s="29"/>
    </row>
    <row r="479" spans="2:14" x14ac:dyDescent="0.25">
      <c r="B479" s="541">
        <v>42433</v>
      </c>
      <c r="C479" s="293">
        <v>9278</v>
      </c>
      <c r="D479" s="542">
        <v>17.771999999999998</v>
      </c>
      <c r="E479" s="294">
        <v>11</v>
      </c>
      <c r="F479" s="294">
        <f t="shared" si="112"/>
        <v>-62830.615999999987</v>
      </c>
      <c r="G479" s="294">
        <f t="shared" si="113"/>
        <v>164888.61599999998</v>
      </c>
      <c r="H479" s="296">
        <f t="shared" si="114"/>
        <v>-0.38104884087328378</v>
      </c>
      <c r="I479" s="294"/>
    </row>
    <row r="480" spans="2:14" x14ac:dyDescent="0.25">
      <c r="B480" s="541">
        <v>42439</v>
      </c>
      <c r="C480" s="293">
        <v>9278</v>
      </c>
      <c r="D480" s="542">
        <v>17.718</v>
      </c>
      <c r="E480" s="294">
        <v>10.59</v>
      </c>
      <c r="F480" s="294">
        <f t="shared" si="112"/>
        <v>-66133.584000000003</v>
      </c>
      <c r="G480" s="294">
        <f t="shared" si="113"/>
        <v>164387.60399999999</v>
      </c>
      <c r="H480" s="296">
        <f t="shared" si="114"/>
        <v>-0.40230274297324753</v>
      </c>
      <c r="I480" s="294" t="s">
        <v>184</v>
      </c>
    </row>
    <row r="481" spans="2:9" x14ac:dyDescent="0.25">
      <c r="B481" s="541">
        <v>42440</v>
      </c>
      <c r="C481" s="293">
        <v>9278</v>
      </c>
      <c r="D481" s="542">
        <v>17.712</v>
      </c>
      <c r="E481" s="294">
        <v>11.12</v>
      </c>
      <c r="F481" s="294">
        <f t="shared" si="112"/>
        <v>-61160.576000000008</v>
      </c>
      <c r="G481" s="294">
        <f t="shared" si="113"/>
        <v>164331.93599999999</v>
      </c>
      <c r="H481" s="296">
        <f t="shared" si="114"/>
        <v>-0.37217705510388438</v>
      </c>
      <c r="I481" s="294"/>
    </row>
    <row r="482" spans="2:9" x14ac:dyDescent="0.25">
      <c r="B482" s="541">
        <v>42446</v>
      </c>
      <c r="C482" s="293">
        <v>9278</v>
      </c>
      <c r="D482" s="542">
        <v>17.704999999999998</v>
      </c>
      <c r="E482" s="294">
        <v>11.45</v>
      </c>
      <c r="F482" s="294">
        <f t="shared" si="112"/>
        <v>-58033.889999999992</v>
      </c>
      <c r="G482" s="294">
        <f t="shared" si="113"/>
        <v>164266.99</v>
      </c>
      <c r="H482" s="296">
        <f t="shared" si="114"/>
        <v>-0.353290031064671</v>
      </c>
      <c r="I482" s="294"/>
    </row>
    <row r="483" spans="2:9" x14ac:dyDescent="0.25">
      <c r="B483" s="541">
        <v>42447</v>
      </c>
      <c r="C483" s="293">
        <v>7928</v>
      </c>
      <c r="D483" s="542">
        <v>18.734999999999999</v>
      </c>
      <c r="E483" s="294">
        <v>11.63</v>
      </c>
      <c r="F483" s="294">
        <f t="shared" si="112"/>
        <v>-56328.439999999988</v>
      </c>
      <c r="G483" s="294">
        <f t="shared" si="113"/>
        <v>148531.07999999999</v>
      </c>
      <c r="H483" s="296">
        <f t="shared" si="114"/>
        <v>-0.37923672271150249</v>
      </c>
      <c r="I483" s="294"/>
    </row>
    <row r="484" spans="2:9" x14ac:dyDescent="0.25">
      <c r="B484" s="541">
        <v>42450</v>
      </c>
      <c r="C484" s="293">
        <v>9278</v>
      </c>
      <c r="D484" s="542">
        <v>17.670000000000002</v>
      </c>
      <c r="E484" s="294">
        <v>11.43</v>
      </c>
      <c r="F484" s="294">
        <f t="shared" si="112"/>
        <v>-57894.720000000016</v>
      </c>
      <c r="G484" s="294">
        <f t="shared" si="113"/>
        <v>163942.26</v>
      </c>
      <c r="H484" s="295">
        <f t="shared" si="114"/>
        <v>-0.35314091680814946</v>
      </c>
      <c r="I484" s="294"/>
    </row>
    <row r="485" spans="2:9" x14ac:dyDescent="0.25">
      <c r="B485" s="541">
        <v>42451</v>
      </c>
      <c r="C485" s="293">
        <v>9628</v>
      </c>
      <c r="D485" s="542">
        <v>17.428000000000001</v>
      </c>
      <c r="E485" s="294">
        <v>11.31</v>
      </c>
      <c r="F485" s="294">
        <f t="shared" si="112"/>
        <v>-58904.104000000007</v>
      </c>
      <c r="G485" s="294">
        <f t="shared" si="113"/>
        <v>167796.78400000001</v>
      </c>
      <c r="H485" s="295">
        <f t="shared" si="114"/>
        <v>-0.35104429653431263</v>
      </c>
      <c r="I485" s="294"/>
    </row>
    <row r="486" spans="2:9" x14ac:dyDescent="0.25">
      <c r="B486" s="541">
        <v>42453</v>
      </c>
      <c r="C486" s="293">
        <v>13278</v>
      </c>
      <c r="D486" s="542">
        <v>15.5565</v>
      </c>
      <c r="E486" s="294">
        <v>10.29</v>
      </c>
      <c r="F486" s="294">
        <f t="shared" ref="F486:F525" si="115">C486*(E486-D486)</f>
        <v>-69928.587000000014</v>
      </c>
      <c r="G486" s="294">
        <f t="shared" ref="G486:G525" si="116">IF(C486=0, 0,D486*C486)</f>
        <v>206559.20699999999</v>
      </c>
      <c r="H486" s="295">
        <f t="shared" si="114"/>
        <v>-0.33854016006171056</v>
      </c>
      <c r="I486" s="294"/>
    </row>
    <row r="487" spans="2:9" ht="15" customHeight="1" x14ac:dyDescent="0.25">
      <c r="B487" s="541">
        <v>42459</v>
      </c>
      <c r="C487" s="293">
        <v>11278</v>
      </c>
      <c r="D487" s="542">
        <v>16.408899999999999</v>
      </c>
      <c r="E487" s="294">
        <v>10.53</v>
      </c>
      <c r="F487" s="294">
        <f t="shared" si="115"/>
        <v>-66302.234199999992</v>
      </c>
      <c r="G487" s="294">
        <f t="shared" si="116"/>
        <v>185059.5742</v>
      </c>
      <c r="H487" s="295">
        <f t="shared" si="114"/>
        <v>-0.35827508242478168</v>
      </c>
      <c r="I487" s="294"/>
    </row>
    <row r="488" spans="2:9" x14ac:dyDescent="0.25">
      <c r="B488" s="541">
        <v>42460</v>
      </c>
      <c r="C488" s="293">
        <v>9678</v>
      </c>
      <c r="D488" s="542">
        <v>17.311699999999998</v>
      </c>
      <c r="E488" s="294">
        <v>11.14</v>
      </c>
      <c r="F488" s="294">
        <f t="shared" si="115"/>
        <v>-59729.712599999977</v>
      </c>
      <c r="G488" s="294">
        <f t="shared" si="116"/>
        <v>167542.63259999998</v>
      </c>
      <c r="H488" s="295">
        <f t="shared" si="114"/>
        <v>-0.35650456049954643</v>
      </c>
      <c r="I488" s="294"/>
    </row>
    <row r="489" spans="2:9" x14ac:dyDescent="0.25">
      <c r="B489" s="541">
        <v>42461</v>
      </c>
      <c r="C489" s="293">
        <v>11678</v>
      </c>
      <c r="D489" s="542">
        <v>16.116</v>
      </c>
      <c r="E489" s="294">
        <v>10.53</v>
      </c>
      <c r="F489" s="294">
        <f t="shared" si="115"/>
        <v>-65233.308000000005</v>
      </c>
      <c r="G489" s="294">
        <f t="shared" si="116"/>
        <v>188202.64799999999</v>
      </c>
      <c r="H489" s="295">
        <f t="shared" si="114"/>
        <v>-0.34661206254653765</v>
      </c>
      <c r="I489" s="294"/>
    </row>
    <row r="490" spans="2:9" x14ac:dyDescent="0.25">
      <c r="B490" s="541">
        <v>42461</v>
      </c>
      <c r="C490" s="293">
        <v>9678</v>
      </c>
      <c r="D490" s="542">
        <v>17.266200000000001</v>
      </c>
      <c r="E490" s="294">
        <v>10.56</v>
      </c>
      <c r="F490" s="294">
        <f t="shared" si="115"/>
        <v>-64902.603600000009</v>
      </c>
      <c r="G490" s="294">
        <f t="shared" si="116"/>
        <v>167102.28360000002</v>
      </c>
      <c r="H490" s="295">
        <f t="shared" si="114"/>
        <v>-0.388400458699656</v>
      </c>
      <c r="I490" s="294"/>
    </row>
    <row r="491" spans="2:9" x14ac:dyDescent="0.25">
      <c r="B491" s="541">
        <v>42464</v>
      </c>
      <c r="C491" s="293">
        <v>9778</v>
      </c>
      <c r="D491" s="542">
        <v>17.196100000000001</v>
      </c>
      <c r="E491" s="294">
        <v>10.4</v>
      </c>
      <c r="F491" s="294">
        <f t="shared" si="115"/>
        <v>-66452.265800000008</v>
      </c>
      <c r="G491" s="294">
        <f t="shared" si="116"/>
        <v>168143.46580000001</v>
      </c>
      <c r="H491" s="295">
        <f t="shared" si="114"/>
        <v>-0.3952117049796175</v>
      </c>
      <c r="I491" s="294"/>
    </row>
    <row r="492" spans="2:9" x14ac:dyDescent="0.25">
      <c r="B492" s="541">
        <v>42465</v>
      </c>
      <c r="C492" s="293">
        <v>9678</v>
      </c>
      <c r="D492" s="542">
        <v>17.262699999999999</v>
      </c>
      <c r="E492" s="294">
        <v>10.63</v>
      </c>
      <c r="F492" s="294">
        <f t="shared" si="115"/>
        <v>-64191.270599999982</v>
      </c>
      <c r="G492" s="294">
        <f t="shared" si="116"/>
        <v>167068.4106</v>
      </c>
      <c r="H492" s="295">
        <f t="shared" si="114"/>
        <v>-0.38422147172806098</v>
      </c>
      <c r="I492" s="294"/>
    </row>
    <row r="493" spans="2:9" x14ac:dyDescent="0.25">
      <c r="B493" s="541">
        <v>42469</v>
      </c>
      <c r="C493" s="293">
        <v>8678</v>
      </c>
      <c r="D493" s="542">
        <v>17.895700000000001</v>
      </c>
      <c r="E493" s="294">
        <v>11.78</v>
      </c>
      <c r="F493" s="294">
        <f t="shared" si="115"/>
        <v>-53072.044600000016</v>
      </c>
      <c r="G493" s="294">
        <f t="shared" si="116"/>
        <v>155298.88460000002</v>
      </c>
      <c r="H493" s="295">
        <f t="shared" si="114"/>
        <v>-0.34174131215878684</v>
      </c>
      <c r="I493" s="294"/>
    </row>
    <row r="494" spans="2:9" x14ac:dyDescent="0.25">
      <c r="B494" s="541">
        <v>42471</v>
      </c>
      <c r="C494" s="293">
        <v>9678</v>
      </c>
      <c r="D494" s="542">
        <v>17.2514</v>
      </c>
      <c r="E494" s="294">
        <v>11.67</v>
      </c>
      <c r="F494" s="294">
        <f t="shared" si="115"/>
        <v>-54016.789200000007</v>
      </c>
      <c r="G494" s="294">
        <f t="shared" si="116"/>
        <v>166959.04920000001</v>
      </c>
      <c r="H494" s="295">
        <f t="shared" si="114"/>
        <v>-0.32353316252593994</v>
      </c>
      <c r="I494" s="294"/>
    </row>
    <row r="495" spans="2:9" x14ac:dyDescent="0.25">
      <c r="B495" s="541">
        <v>42472</v>
      </c>
      <c r="C495" s="293">
        <v>8288</v>
      </c>
      <c r="D495" s="542">
        <v>17.96</v>
      </c>
      <c r="E495" s="294">
        <v>13.05</v>
      </c>
      <c r="F495" s="294">
        <f t="shared" si="115"/>
        <v>-40694.080000000002</v>
      </c>
      <c r="G495" s="294">
        <f t="shared" si="116"/>
        <v>148852.48000000001</v>
      </c>
      <c r="H495" s="295">
        <f t="shared" si="114"/>
        <v>-0.27338530066815142</v>
      </c>
      <c r="I495" s="294"/>
    </row>
    <row r="496" spans="2:9" x14ac:dyDescent="0.25">
      <c r="B496" s="541">
        <v>42473</v>
      </c>
      <c r="C496" s="293">
        <v>9258</v>
      </c>
      <c r="D496" s="542">
        <v>17.415800000000001</v>
      </c>
      <c r="E496" s="294">
        <v>12.92</v>
      </c>
      <c r="F496" s="294">
        <f t="shared" si="115"/>
        <v>-41622.116400000006</v>
      </c>
      <c r="G496" s="294">
        <f t="shared" si="116"/>
        <v>161235.47640000001</v>
      </c>
      <c r="H496" s="295">
        <f t="shared" si="114"/>
        <v>-0.2581449029042594</v>
      </c>
      <c r="I496" s="294"/>
    </row>
    <row r="497" spans="2:9" x14ac:dyDescent="0.25">
      <c r="B497" s="541">
        <v>42474</v>
      </c>
      <c r="C497" s="293">
        <v>9678</v>
      </c>
      <c r="D497" s="542">
        <v>17.2135</v>
      </c>
      <c r="E497" s="294">
        <v>13.11</v>
      </c>
      <c r="F497" s="294">
        <f t="shared" si="115"/>
        <v>-39713.673000000003</v>
      </c>
      <c r="G497" s="294">
        <f t="shared" si="116"/>
        <v>166592.253</v>
      </c>
      <c r="H497" s="295">
        <f t="shared" si="114"/>
        <v>-0.23838847416272113</v>
      </c>
      <c r="I497" s="294"/>
    </row>
    <row r="498" spans="2:9" x14ac:dyDescent="0.25">
      <c r="B498" s="541">
        <v>42474</v>
      </c>
      <c r="C498" s="293">
        <v>9178</v>
      </c>
      <c r="D498" s="542">
        <v>17.433299999999999</v>
      </c>
      <c r="E498" s="294">
        <v>13.11</v>
      </c>
      <c r="F498" s="294">
        <f t="shared" si="115"/>
        <v>-39679.2474</v>
      </c>
      <c r="G498" s="294">
        <f t="shared" si="116"/>
        <v>160002.82739999998</v>
      </c>
      <c r="H498" s="295">
        <f t="shared" si="114"/>
        <v>-0.24799091394056202</v>
      </c>
      <c r="I498" s="294"/>
    </row>
    <row r="499" spans="2:9" x14ac:dyDescent="0.25">
      <c r="B499" s="541">
        <v>42475</v>
      </c>
      <c r="C499" s="293">
        <v>9678</v>
      </c>
      <c r="D499" s="542">
        <v>17.205100000000002</v>
      </c>
      <c r="E499" s="294">
        <v>13.01</v>
      </c>
      <c r="F499" s="294">
        <f t="shared" si="115"/>
        <v>-40600.177800000019</v>
      </c>
      <c r="G499" s="294">
        <f t="shared" si="116"/>
        <v>166510.9578</v>
      </c>
      <c r="H499" s="295">
        <f t="shared" si="114"/>
        <v>-0.24382886469709572</v>
      </c>
      <c r="I499" s="294"/>
    </row>
    <row r="500" spans="2:9" x14ac:dyDescent="0.25">
      <c r="B500" s="541">
        <v>42478</v>
      </c>
      <c r="C500" s="293">
        <v>9178</v>
      </c>
      <c r="D500" s="542">
        <v>17.412400000000002</v>
      </c>
      <c r="E500" s="294">
        <v>13.36</v>
      </c>
      <c r="F500" s="294">
        <f t="shared" si="115"/>
        <v>-37192.92720000002</v>
      </c>
      <c r="G500" s="294">
        <f t="shared" si="116"/>
        <v>159811.00720000002</v>
      </c>
      <c r="H500" s="295">
        <f t="shared" si="114"/>
        <v>-0.232730697663734</v>
      </c>
      <c r="I500" s="294"/>
    </row>
    <row r="501" spans="2:9" x14ac:dyDescent="0.25">
      <c r="B501" s="541">
        <v>42484</v>
      </c>
      <c r="C501" s="314">
        <v>9178</v>
      </c>
      <c r="D501" s="543">
        <v>17.412400000000002</v>
      </c>
      <c r="E501" s="294">
        <v>14.34</v>
      </c>
      <c r="F501" s="294">
        <f t="shared" si="115"/>
        <v>-28198.487200000018</v>
      </c>
      <c r="G501" s="294">
        <f t="shared" si="116"/>
        <v>159811.00720000002</v>
      </c>
      <c r="H501" s="295">
        <f t="shared" si="114"/>
        <v>-0.17644896740254082</v>
      </c>
      <c r="I501" s="294"/>
    </row>
    <row r="502" spans="2:9" x14ac:dyDescent="0.25">
      <c r="B502" s="541">
        <v>42485</v>
      </c>
      <c r="C502" s="314">
        <v>9678</v>
      </c>
      <c r="D502" s="543">
        <v>17.233499999999999</v>
      </c>
      <c r="E502" s="294">
        <v>13.83</v>
      </c>
      <c r="F502" s="294">
        <f t="shared" si="115"/>
        <v>-32939.072999999997</v>
      </c>
      <c r="G502" s="294">
        <f t="shared" si="116"/>
        <v>166785.81299999999</v>
      </c>
      <c r="H502" s="295">
        <f t="shared" si="114"/>
        <v>-0.19749325441726867</v>
      </c>
      <c r="I502" s="294"/>
    </row>
    <row r="503" spans="2:9" x14ac:dyDescent="0.25">
      <c r="B503" s="541">
        <v>42486</v>
      </c>
      <c r="C503" s="293">
        <v>9178</v>
      </c>
      <c r="D503" s="542">
        <v>17.390599999999999</v>
      </c>
      <c r="E503" s="294">
        <v>14.44</v>
      </c>
      <c r="F503" s="294">
        <f t="shared" si="115"/>
        <v>-27080.606799999998</v>
      </c>
      <c r="G503" s="294">
        <f t="shared" si="116"/>
        <v>159610.92679999999</v>
      </c>
      <c r="H503" s="296">
        <f t="shared" si="114"/>
        <v>-0.16966637148804525</v>
      </c>
      <c r="I503" s="294"/>
    </row>
    <row r="504" spans="2:9" x14ac:dyDescent="0.25">
      <c r="B504" s="541">
        <v>42487</v>
      </c>
      <c r="C504" s="293">
        <v>9178</v>
      </c>
      <c r="D504" s="542">
        <v>17.376300000000001</v>
      </c>
      <c r="E504" s="294">
        <v>14.84</v>
      </c>
      <c r="F504" s="294">
        <f t="shared" si="115"/>
        <v>-23278.161400000005</v>
      </c>
      <c r="G504" s="294">
        <f t="shared" si="116"/>
        <v>159479.6814</v>
      </c>
      <c r="H504" s="296">
        <f t="shared" si="114"/>
        <v>-0.14596317973331496</v>
      </c>
      <c r="I504" s="294"/>
    </row>
    <row r="505" spans="2:9" x14ac:dyDescent="0.25">
      <c r="B505" s="541">
        <v>42488</v>
      </c>
      <c r="C505" s="293">
        <v>9678</v>
      </c>
      <c r="D505" s="542">
        <v>17.2287</v>
      </c>
      <c r="E505" s="294">
        <v>14.35</v>
      </c>
      <c r="F505" s="294">
        <f t="shared" si="115"/>
        <v>-27860.058600000004</v>
      </c>
      <c r="G505" s="294">
        <f t="shared" si="116"/>
        <v>166739.35860000001</v>
      </c>
      <c r="H505" s="296">
        <f t="shared" si="114"/>
        <v>-0.16708747612994598</v>
      </c>
      <c r="I505" s="294"/>
    </row>
    <row r="506" spans="2:9" x14ac:dyDescent="0.25">
      <c r="B506" s="541">
        <v>42489</v>
      </c>
      <c r="C506" s="293">
        <v>9678</v>
      </c>
      <c r="D506" s="542">
        <v>17.179200000000002</v>
      </c>
      <c r="E506" s="294">
        <v>14.09</v>
      </c>
      <c r="F506" s="294">
        <f t="shared" si="115"/>
        <v>-29897.277600000016</v>
      </c>
      <c r="G506" s="294">
        <f t="shared" si="116"/>
        <v>166260.29760000002</v>
      </c>
      <c r="H506" s="296">
        <f t="shared" si="114"/>
        <v>-0.17982211045916</v>
      </c>
      <c r="I506" s="294"/>
    </row>
    <row r="507" spans="2:9" x14ac:dyDescent="0.25">
      <c r="B507" s="541">
        <v>42492</v>
      </c>
      <c r="C507" s="293">
        <v>9678</v>
      </c>
      <c r="D507" s="542">
        <v>17.136399999999998</v>
      </c>
      <c r="E507" s="294">
        <v>13.55</v>
      </c>
      <c r="F507" s="294">
        <f t="shared" si="115"/>
        <v>-34709.179199999977</v>
      </c>
      <c r="G507" s="294">
        <f t="shared" si="116"/>
        <v>165846.07919999998</v>
      </c>
      <c r="H507" s="296">
        <f t="shared" si="114"/>
        <v>-0.20928549753740563</v>
      </c>
      <c r="I507" s="294"/>
    </row>
    <row r="508" spans="2:9" x14ac:dyDescent="0.25">
      <c r="B508" s="541">
        <v>42493</v>
      </c>
      <c r="C508" s="293">
        <v>9678</v>
      </c>
      <c r="D508" s="542">
        <v>17.1221</v>
      </c>
      <c r="E508" s="294">
        <v>12.79</v>
      </c>
      <c r="F508" s="294">
        <f t="shared" si="115"/>
        <v>-41926.063800000004</v>
      </c>
      <c r="G508" s="294">
        <f t="shared" si="116"/>
        <v>165707.6838</v>
      </c>
      <c r="H508" s="296">
        <f t="shared" si="114"/>
        <v>-0.25301218892542388</v>
      </c>
      <c r="I508" s="294"/>
    </row>
    <row r="509" spans="2:9" x14ac:dyDescent="0.25">
      <c r="B509" s="541">
        <v>42494</v>
      </c>
      <c r="C509" s="293">
        <v>11678</v>
      </c>
      <c r="D509" s="542">
        <v>16.316800000000001</v>
      </c>
      <c r="E509" s="294">
        <v>12.17</v>
      </c>
      <c r="F509" s="294">
        <f t="shared" si="115"/>
        <v>-48426.330400000006</v>
      </c>
      <c r="G509" s="294">
        <f t="shared" si="116"/>
        <v>190547.59040000002</v>
      </c>
      <c r="H509" s="296">
        <f t="shared" si="114"/>
        <v>-0.25414296920964896</v>
      </c>
      <c r="I509" s="294"/>
    </row>
    <row r="510" spans="2:9" x14ac:dyDescent="0.25">
      <c r="B510" s="541">
        <v>42495</v>
      </c>
      <c r="C510" s="293">
        <v>9678</v>
      </c>
      <c r="D510" s="542">
        <v>17.0684</v>
      </c>
      <c r="E510" s="294">
        <v>12.07</v>
      </c>
      <c r="F510" s="294">
        <f t="shared" si="115"/>
        <v>-48374.515200000002</v>
      </c>
      <c r="G510" s="294">
        <f t="shared" si="116"/>
        <v>165187.97520000002</v>
      </c>
      <c r="H510" s="295">
        <f t="shared" si="114"/>
        <v>-0.29284525790349419</v>
      </c>
      <c r="I510" s="294"/>
    </row>
    <row r="511" spans="2:9" x14ac:dyDescent="0.25">
      <c r="B511" s="541">
        <v>42499</v>
      </c>
      <c r="C511" s="293">
        <v>10678</v>
      </c>
      <c r="D511" s="542">
        <v>16.537600000000001</v>
      </c>
      <c r="E511" s="294">
        <v>11.44</v>
      </c>
      <c r="F511" s="294">
        <f t="shared" si="115"/>
        <v>-54432.172800000015</v>
      </c>
      <c r="G511" s="294">
        <f t="shared" si="116"/>
        <v>176588.49280000001</v>
      </c>
      <c r="H511" s="295">
        <f t="shared" si="114"/>
        <v>-0.30824303405572762</v>
      </c>
      <c r="I511" s="294"/>
    </row>
    <row r="512" spans="2:9" ht="15" customHeight="1" x14ac:dyDescent="0.25">
      <c r="B512" s="541">
        <v>42500</v>
      </c>
      <c r="C512" s="293">
        <v>9678</v>
      </c>
      <c r="D512" s="542">
        <v>17.042100000000001</v>
      </c>
      <c r="E512" s="294">
        <v>11.94</v>
      </c>
      <c r="F512" s="294">
        <f t="shared" si="115"/>
        <v>-49378.123800000016</v>
      </c>
      <c r="G512" s="294">
        <f t="shared" si="116"/>
        <v>164933.44380000001</v>
      </c>
      <c r="H512" s="295">
        <f t="shared" si="114"/>
        <v>-0.2993821184009014</v>
      </c>
      <c r="I512" s="294"/>
    </row>
    <row r="513" spans="2:9" x14ac:dyDescent="0.25">
      <c r="B513" s="541">
        <v>42502</v>
      </c>
      <c r="C513" s="293">
        <v>10678</v>
      </c>
      <c r="D513" s="542">
        <v>16.601800000000001</v>
      </c>
      <c r="E513" s="294">
        <v>12.33</v>
      </c>
      <c r="F513" s="294">
        <f t="shared" si="115"/>
        <v>-45614.280400000011</v>
      </c>
      <c r="G513" s="294">
        <f t="shared" si="116"/>
        <v>177274.02040000001</v>
      </c>
      <c r="H513" s="295">
        <f t="shared" si="114"/>
        <v>-0.25730944837306802</v>
      </c>
      <c r="I513" s="294"/>
    </row>
    <row r="514" spans="2:9" x14ac:dyDescent="0.25">
      <c r="B514" s="541">
        <v>42502</v>
      </c>
      <c r="C514" s="293">
        <v>9678</v>
      </c>
      <c r="D514" s="542">
        <v>17.0334</v>
      </c>
      <c r="E514" s="294">
        <v>12.33</v>
      </c>
      <c r="F514" s="294">
        <f t="shared" si="115"/>
        <v>-45519.5052</v>
      </c>
      <c r="G514" s="294">
        <f t="shared" si="116"/>
        <v>164849.2452</v>
      </c>
      <c r="H514" s="295">
        <f t="shared" si="114"/>
        <v>-0.27612807777660364</v>
      </c>
      <c r="I514" s="294"/>
    </row>
    <row r="515" spans="2:9" x14ac:dyDescent="0.25">
      <c r="B515" s="541">
        <v>42503</v>
      </c>
      <c r="C515" s="293">
        <v>9678</v>
      </c>
      <c r="D515" s="542">
        <v>17.029299999999999</v>
      </c>
      <c r="E515" s="294">
        <v>12.3</v>
      </c>
      <c r="F515" s="294">
        <f t="shared" si="115"/>
        <v>-45770.165399999983</v>
      </c>
      <c r="G515" s="294">
        <f t="shared" si="116"/>
        <v>164809.56539999999</v>
      </c>
      <c r="H515" s="295">
        <f t="shared" si="114"/>
        <v>-0.27771546687180321</v>
      </c>
      <c r="I515" s="294"/>
    </row>
    <row r="516" spans="2:9" x14ac:dyDescent="0.25">
      <c r="B516" s="541">
        <v>42506</v>
      </c>
      <c r="C516" s="293">
        <v>9678</v>
      </c>
      <c r="D516" s="542">
        <v>17.027699999999999</v>
      </c>
      <c r="E516" s="294">
        <v>12.78</v>
      </c>
      <c r="F516" s="294">
        <f t="shared" si="115"/>
        <v>-41109.240599999997</v>
      </c>
      <c r="G516" s="294">
        <f t="shared" si="116"/>
        <v>164794.08059999999</v>
      </c>
      <c r="H516" s="295">
        <f t="shared" si="114"/>
        <v>-0.24945823569830336</v>
      </c>
      <c r="I516" s="294"/>
    </row>
    <row r="517" spans="2:9" x14ac:dyDescent="0.25">
      <c r="B517" s="541">
        <v>42513</v>
      </c>
      <c r="C517" s="293">
        <v>9178</v>
      </c>
      <c r="D517" s="542">
        <v>17.244399999999999</v>
      </c>
      <c r="E517" s="294">
        <v>13.19</v>
      </c>
      <c r="F517" s="294">
        <f t="shared" si="115"/>
        <v>-37211.283199999991</v>
      </c>
      <c r="G517" s="294">
        <f t="shared" si="116"/>
        <v>158269.10319999998</v>
      </c>
      <c r="H517" s="295">
        <f t="shared" si="114"/>
        <v>-0.23511400802579385</v>
      </c>
      <c r="I517" s="294"/>
    </row>
    <row r="518" spans="2:9" x14ac:dyDescent="0.25">
      <c r="B518" s="541">
        <v>42514</v>
      </c>
      <c r="C518" s="293">
        <v>9678</v>
      </c>
      <c r="D518" s="542">
        <v>17.026</v>
      </c>
      <c r="E518" s="294">
        <v>13.02</v>
      </c>
      <c r="F518" s="294">
        <f t="shared" si="115"/>
        <v>-38770.067999999999</v>
      </c>
      <c r="G518" s="294">
        <f t="shared" si="116"/>
        <v>164777.628</v>
      </c>
      <c r="H518" s="295">
        <f t="shared" si="114"/>
        <v>-0.23528720779983556</v>
      </c>
      <c r="I518" s="294"/>
    </row>
    <row r="519" spans="2:9" x14ac:dyDescent="0.25">
      <c r="B519" s="541">
        <v>42515</v>
      </c>
      <c r="C519" s="293">
        <v>9178</v>
      </c>
      <c r="D519" s="542">
        <v>17.206800000000001</v>
      </c>
      <c r="E519" s="294">
        <v>13.54</v>
      </c>
      <c r="F519" s="294">
        <f t="shared" si="115"/>
        <v>-33653.890400000018</v>
      </c>
      <c r="G519" s="294">
        <f t="shared" si="116"/>
        <v>157924.0104</v>
      </c>
      <c r="H519" s="295">
        <f t="shared" si="114"/>
        <v>-0.21310179696399109</v>
      </c>
      <c r="I519" s="294"/>
    </row>
    <row r="520" spans="2:9" x14ac:dyDescent="0.25">
      <c r="B520" s="541">
        <v>42516</v>
      </c>
      <c r="C520" s="293">
        <v>9678</v>
      </c>
      <c r="D520" s="542">
        <v>17.003799999999998</v>
      </c>
      <c r="E520" s="294">
        <v>13.17</v>
      </c>
      <c r="F520" s="294">
        <f t="shared" si="115"/>
        <v>-37103.516399999986</v>
      </c>
      <c r="G520" s="294">
        <f t="shared" si="116"/>
        <v>164562.77639999997</v>
      </c>
      <c r="H520" s="295">
        <f t="shared" si="114"/>
        <v>-0.22546724849739463</v>
      </c>
      <c r="I520" s="294"/>
    </row>
    <row r="521" spans="2:9" x14ac:dyDescent="0.25">
      <c r="B521" s="541">
        <v>42517</v>
      </c>
      <c r="C521" s="293">
        <v>9678</v>
      </c>
      <c r="D521" s="542">
        <v>16.999700000000001</v>
      </c>
      <c r="E521" s="294">
        <v>12.9</v>
      </c>
      <c r="F521" s="294">
        <f t="shared" si="115"/>
        <v>-39676.8966</v>
      </c>
      <c r="G521" s="294">
        <f t="shared" si="116"/>
        <v>164523.09660000002</v>
      </c>
      <c r="H521" s="295">
        <f t="shared" si="114"/>
        <v>-0.2411630793484591</v>
      </c>
      <c r="I521" s="294"/>
    </row>
    <row r="522" spans="2:9" x14ac:dyDescent="0.25">
      <c r="B522" s="541">
        <v>42525</v>
      </c>
      <c r="C522" s="293">
        <v>9678</v>
      </c>
      <c r="D522" s="542">
        <v>16.9956</v>
      </c>
      <c r="E522" s="294">
        <v>13.32</v>
      </c>
      <c r="F522" s="294">
        <f t="shared" si="115"/>
        <v>-35572.456799999993</v>
      </c>
      <c r="G522" s="294">
        <f t="shared" si="116"/>
        <v>164483.41680000001</v>
      </c>
      <c r="H522" s="295">
        <f t="shared" si="114"/>
        <v>-0.21626773988561743</v>
      </c>
      <c r="I522" s="294"/>
    </row>
    <row r="523" spans="2:9" x14ac:dyDescent="0.25">
      <c r="B523" s="541">
        <v>42527</v>
      </c>
      <c r="C523" s="293">
        <v>8178</v>
      </c>
      <c r="D523" s="542">
        <v>17.568999999999999</v>
      </c>
      <c r="E523" s="294">
        <v>13.96</v>
      </c>
      <c r="F523" s="294">
        <f t="shared" si="115"/>
        <v>-29514.401999999984</v>
      </c>
      <c r="G523" s="294">
        <f t="shared" si="116"/>
        <v>143679.28200000001</v>
      </c>
      <c r="H523" s="295">
        <f t="shared" si="114"/>
        <v>-0.20541863509590746</v>
      </c>
      <c r="I523" s="294"/>
    </row>
    <row r="524" spans="2:9" x14ac:dyDescent="0.25">
      <c r="B524" s="541">
        <v>42528</v>
      </c>
      <c r="C524" s="293">
        <v>7678</v>
      </c>
      <c r="D524" s="542">
        <v>17.759599999999999</v>
      </c>
      <c r="E524" s="294">
        <v>14.62</v>
      </c>
      <c r="F524" s="294">
        <f t="shared" si="115"/>
        <v>-24105.848799999996</v>
      </c>
      <c r="G524" s="294">
        <f t="shared" si="116"/>
        <v>136358.20879999999</v>
      </c>
      <c r="H524" s="295">
        <f t="shared" si="114"/>
        <v>-0.17678326088425414</v>
      </c>
      <c r="I524" s="294"/>
    </row>
    <row r="525" spans="2:9" x14ac:dyDescent="0.25">
      <c r="B525" s="541">
        <v>42529</v>
      </c>
      <c r="C525" s="293">
        <v>8178</v>
      </c>
      <c r="D525" s="542">
        <v>17.5654</v>
      </c>
      <c r="E525" s="294">
        <v>14.53</v>
      </c>
      <c r="F525" s="294">
        <f t="shared" si="115"/>
        <v>-24823.50120000001</v>
      </c>
      <c r="G525" s="294">
        <f t="shared" si="116"/>
        <v>143649.8412</v>
      </c>
      <c r="H525" s="295">
        <f t="shared" si="114"/>
        <v>-0.17280562924840887</v>
      </c>
      <c r="I525" s="294"/>
    </row>
    <row r="526" spans="2:9" x14ac:dyDescent="0.25">
      <c r="B526" s="541">
        <v>42531</v>
      </c>
      <c r="C526" s="293">
        <v>8978</v>
      </c>
      <c r="D526" s="542">
        <v>17.1751</v>
      </c>
      <c r="E526" s="294">
        <v>13.42</v>
      </c>
      <c r="F526" s="294">
        <f t="shared" ref="F526:F534" si="117">C526*(E526-D526)</f>
        <v>-33713.287800000006</v>
      </c>
      <c r="G526" s="294">
        <f t="shared" ref="G526:G534" si="118">IF(C526=0, 0,D526*C526)</f>
        <v>154198.0478</v>
      </c>
      <c r="H526" s="295">
        <f t="shared" ref="H526:H534" si="119">IF(C526=0, D526, (E526-D526)/D526)</f>
        <v>-0.21863628159370255</v>
      </c>
      <c r="I526" s="294"/>
    </row>
    <row r="527" spans="2:9" x14ac:dyDescent="0.25">
      <c r="B527" s="541">
        <v>42531</v>
      </c>
      <c r="C527" s="314">
        <v>9278</v>
      </c>
      <c r="D527" s="543">
        <v>17.1052</v>
      </c>
      <c r="E527" s="294">
        <v>13.42</v>
      </c>
      <c r="F527" s="294">
        <f t="shared" si="117"/>
        <v>-34191.285600000003</v>
      </c>
      <c r="G527" s="294">
        <f t="shared" si="118"/>
        <v>158702.04560000001</v>
      </c>
      <c r="H527" s="295">
        <f t="shared" si="119"/>
        <v>-0.21544325702125669</v>
      </c>
      <c r="I527" s="294"/>
    </row>
    <row r="528" spans="2:9" x14ac:dyDescent="0.25">
      <c r="B528" s="541">
        <v>42532</v>
      </c>
      <c r="C528" s="293">
        <v>9278</v>
      </c>
      <c r="D528" s="542">
        <v>17.053000000000001</v>
      </c>
      <c r="E528" s="294">
        <v>13.42</v>
      </c>
      <c r="F528" s="294">
        <f t="shared" si="117"/>
        <v>-33706.974000000009</v>
      </c>
      <c r="G528" s="294">
        <f t="shared" si="118"/>
        <v>158217.734</v>
      </c>
      <c r="H528" s="295">
        <f t="shared" si="119"/>
        <v>-0.21304169354365804</v>
      </c>
      <c r="I528" s="294" t="s">
        <v>181</v>
      </c>
    </row>
    <row r="529" spans="2:9" x14ac:dyDescent="0.25">
      <c r="B529" s="541">
        <v>42535</v>
      </c>
      <c r="C529" s="293">
        <v>9678</v>
      </c>
      <c r="D529" s="542">
        <v>16.879300000000001</v>
      </c>
      <c r="E529" s="294">
        <v>13.23</v>
      </c>
      <c r="F529" s="294">
        <f t="shared" si="117"/>
        <v>-35317.9254</v>
      </c>
      <c r="G529" s="294">
        <f t="shared" si="118"/>
        <v>163357.86540000001</v>
      </c>
      <c r="H529" s="295">
        <f t="shared" si="119"/>
        <v>-0.21619972392220058</v>
      </c>
      <c r="I529" s="294" t="s">
        <v>213</v>
      </c>
    </row>
    <row r="530" spans="2:9" x14ac:dyDescent="0.25">
      <c r="B530" s="541">
        <v>42536</v>
      </c>
      <c r="C530" s="293">
        <v>9278</v>
      </c>
      <c r="D530" s="542">
        <v>17.027999999999999</v>
      </c>
      <c r="E530" s="294">
        <v>13.06</v>
      </c>
      <c r="F530" s="294">
        <f t="shared" si="117"/>
        <v>-36815.103999999985</v>
      </c>
      <c r="G530" s="294">
        <f t="shared" si="118"/>
        <v>157985.78399999999</v>
      </c>
      <c r="H530" s="295">
        <f t="shared" si="119"/>
        <v>-0.23302795395818643</v>
      </c>
      <c r="I530" s="294"/>
    </row>
    <row r="531" spans="2:9" x14ac:dyDescent="0.25">
      <c r="B531" s="541">
        <v>42537</v>
      </c>
      <c r="C531" s="314">
        <v>9278</v>
      </c>
      <c r="D531" s="543">
        <v>17.0168</v>
      </c>
      <c r="E531" s="294">
        <v>12.67</v>
      </c>
      <c r="F531" s="294">
        <f t="shared" si="117"/>
        <v>-40329.610399999998</v>
      </c>
      <c r="G531" s="294">
        <f t="shared" si="118"/>
        <v>157881.87039999999</v>
      </c>
      <c r="H531" s="295">
        <f t="shared" si="119"/>
        <v>-0.25544168116214566</v>
      </c>
      <c r="I531" s="294"/>
    </row>
    <row r="532" spans="2:9" x14ac:dyDescent="0.25">
      <c r="B532" s="541">
        <v>42538</v>
      </c>
      <c r="C532" s="314">
        <v>9278</v>
      </c>
      <c r="D532" s="543">
        <v>17.0061</v>
      </c>
      <c r="E532" s="294">
        <v>13.16</v>
      </c>
      <c r="F532" s="294">
        <f t="shared" si="117"/>
        <v>-35684.1158</v>
      </c>
      <c r="G532" s="294">
        <f t="shared" si="118"/>
        <v>157782.59580000001</v>
      </c>
      <c r="H532" s="295">
        <f t="shared" si="119"/>
        <v>-0.2261600249322302</v>
      </c>
      <c r="I532" s="294"/>
    </row>
    <row r="533" spans="2:9" x14ac:dyDescent="0.25">
      <c r="B533" s="541">
        <v>42541</v>
      </c>
      <c r="C533" s="293">
        <v>7678</v>
      </c>
      <c r="D533" s="542">
        <v>17.568000000000001</v>
      </c>
      <c r="E533" s="294">
        <v>14.48</v>
      </c>
      <c r="F533" s="294">
        <f t="shared" si="117"/>
        <v>-23709.664000000008</v>
      </c>
      <c r="G533" s="294">
        <f t="shared" si="118"/>
        <v>134887.10400000002</v>
      </c>
      <c r="H533" s="296">
        <f t="shared" si="119"/>
        <v>-0.17577413479052828</v>
      </c>
      <c r="I533" s="294"/>
    </row>
    <row r="534" spans="2:9" x14ac:dyDescent="0.25">
      <c r="B534" s="541">
        <v>42542</v>
      </c>
      <c r="C534" s="293">
        <v>6800</v>
      </c>
      <c r="D534" s="542">
        <v>17.892099999999999</v>
      </c>
      <c r="E534" s="294">
        <v>15.09</v>
      </c>
      <c r="F534" s="294">
        <f t="shared" si="117"/>
        <v>-19054.279999999995</v>
      </c>
      <c r="G534" s="294">
        <f t="shared" si="118"/>
        <v>121666.28</v>
      </c>
      <c r="H534" s="296">
        <f t="shared" si="119"/>
        <v>-0.15661101827063337</v>
      </c>
      <c r="I534" s="294"/>
    </row>
    <row r="535" spans="2:9" x14ac:dyDescent="0.25">
      <c r="B535" s="541">
        <v>42543</v>
      </c>
      <c r="C535" s="293">
        <v>7300</v>
      </c>
      <c r="D535" s="542">
        <v>17.6769</v>
      </c>
      <c r="E535" s="294">
        <v>14.75</v>
      </c>
      <c r="F535" s="294">
        <f t="shared" ref="F535:F543" si="120">C535*(E535-D535)</f>
        <v>-21366.37</v>
      </c>
      <c r="G535" s="294">
        <f t="shared" ref="G535:G543" si="121">IF(C535=0, 0,D535*C535)</f>
        <v>129041.37</v>
      </c>
      <c r="H535" s="296">
        <f t="shared" ref="H535:H543" si="122">IF(C535=0, D535, (E535-D535)/D535)</f>
        <v>-0.16557767481854849</v>
      </c>
      <c r="I535" s="294"/>
    </row>
    <row r="536" spans="2:9" x14ac:dyDescent="0.25">
      <c r="B536" s="541">
        <v>42544</v>
      </c>
      <c r="C536" s="293">
        <v>6800</v>
      </c>
      <c r="D536" s="542">
        <v>17.856100000000001</v>
      </c>
      <c r="E536" s="294">
        <v>15.27</v>
      </c>
      <c r="F536" s="294">
        <f t="shared" si="120"/>
        <v>-17585.480000000014</v>
      </c>
      <c r="G536" s="294">
        <f t="shared" si="121"/>
        <v>121421.48000000001</v>
      </c>
      <c r="H536" s="296">
        <f t="shared" si="122"/>
        <v>-0.1448300580753917</v>
      </c>
      <c r="I536" s="294"/>
    </row>
    <row r="537" spans="2:9" x14ac:dyDescent="0.25">
      <c r="B537" s="541">
        <v>42545</v>
      </c>
      <c r="C537" s="293">
        <v>7678</v>
      </c>
      <c r="D537" s="542">
        <v>17.462</v>
      </c>
      <c r="E537" s="294">
        <v>14.41</v>
      </c>
      <c r="F537" s="294">
        <f t="shared" si="120"/>
        <v>-23433.255999999998</v>
      </c>
      <c r="G537" s="294">
        <f t="shared" si="121"/>
        <v>134073.236</v>
      </c>
      <c r="H537" s="296">
        <f t="shared" si="122"/>
        <v>-0.17477952124613444</v>
      </c>
      <c r="I537" s="294"/>
    </row>
    <row r="538" spans="2:9" x14ac:dyDescent="0.25">
      <c r="B538" s="541">
        <v>42545</v>
      </c>
      <c r="C538" s="293">
        <v>8013</v>
      </c>
      <c r="D538" s="542">
        <v>17.32</v>
      </c>
      <c r="E538" s="294">
        <v>14.68</v>
      </c>
      <c r="F538" s="294">
        <f t="shared" si="120"/>
        <v>-21154.320000000003</v>
      </c>
      <c r="G538" s="294">
        <f t="shared" si="121"/>
        <v>138785.16</v>
      </c>
      <c r="H538" s="296">
        <f t="shared" si="122"/>
        <v>-0.15242494226327949</v>
      </c>
      <c r="I538" s="294"/>
    </row>
    <row r="539" spans="2:9" x14ac:dyDescent="0.25">
      <c r="B539" s="541">
        <v>42548</v>
      </c>
      <c r="C539" s="293">
        <v>8978</v>
      </c>
      <c r="D539" s="542">
        <v>16.943300000000001</v>
      </c>
      <c r="E539" s="294">
        <v>13.66</v>
      </c>
      <c r="F539" s="294">
        <f t="shared" si="120"/>
        <v>-29477.467400000005</v>
      </c>
      <c r="G539" s="294">
        <f t="shared" si="121"/>
        <v>152116.9474</v>
      </c>
      <c r="H539" s="296">
        <f t="shared" si="122"/>
        <v>-0.19378161279089673</v>
      </c>
      <c r="I539" s="294"/>
    </row>
    <row r="540" spans="2:9" x14ac:dyDescent="0.25">
      <c r="B540" s="541">
        <v>42548</v>
      </c>
      <c r="C540" s="293">
        <v>9278</v>
      </c>
      <c r="D540" s="542">
        <v>16.834599999999998</v>
      </c>
      <c r="E540" s="294">
        <v>13.66</v>
      </c>
      <c r="F540" s="294">
        <f t="shared" si="120"/>
        <v>-29453.938799999982</v>
      </c>
      <c r="G540" s="294">
        <f t="shared" si="121"/>
        <v>156191.41879999998</v>
      </c>
      <c r="H540" s="295">
        <f t="shared" si="122"/>
        <v>-0.18857590913951019</v>
      </c>
      <c r="I540" s="294"/>
    </row>
    <row r="541" spans="2:9" x14ac:dyDescent="0.25">
      <c r="B541" s="541">
        <v>42549</v>
      </c>
      <c r="C541" s="293">
        <v>8178</v>
      </c>
      <c r="D541" s="542">
        <v>17.124400000000001</v>
      </c>
      <c r="E541" s="294">
        <v>14.78</v>
      </c>
      <c r="F541" s="294">
        <f t="shared" si="120"/>
        <v>-19172.503200000017</v>
      </c>
      <c r="G541" s="294">
        <f t="shared" si="121"/>
        <v>140043.3432</v>
      </c>
      <c r="H541" s="295">
        <f t="shared" si="122"/>
        <v>-0.13690406671182651</v>
      </c>
      <c r="I541" s="294">
        <v>17</v>
      </c>
    </row>
    <row r="542" spans="2:9" x14ac:dyDescent="0.25">
      <c r="B542" s="541">
        <v>42552</v>
      </c>
      <c r="C542" s="293">
        <v>7678</v>
      </c>
      <c r="D542" s="542">
        <v>17.2315</v>
      </c>
      <c r="E542" s="294">
        <v>15.48</v>
      </c>
      <c r="F542" s="294">
        <f t="shared" si="120"/>
        <v>-13448.017</v>
      </c>
      <c r="G542" s="294">
        <f t="shared" si="121"/>
        <v>132303.45699999999</v>
      </c>
      <c r="H542" s="295">
        <f t="shared" si="122"/>
        <v>-0.1016452427240809</v>
      </c>
      <c r="I542" s="294">
        <v>17</v>
      </c>
    </row>
    <row r="543" spans="2:9" x14ac:dyDescent="0.25">
      <c r="B543" s="541">
        <v>42552</v>
      </c>
      <c r="C543" s="293">
        <v>7300</v>
      </c>
      <c r="D543" s="542">
        <v>17.313400000000001</v>
      </c>
      <c r="E543" s="294">
        <v>15.65</v>
      </c>
      <c r="F543" s="294">
        <f t="shared" si="120"/>
        <v>-12142.820000000009</v>
      </c>
      <c r="G543" s="294">
        <f t="shared" si="121"/>
        <v>126387.82</v>
      </c>
      <c r="H543" s="295">
        <f t="shared" si="122"/>
        <v>-9.6075871868032903E-2</v>
      </c>
      <c r="I543" s="294"/>
    </row>
    <row r="544" spans="2:9" x14ac:dyDescent="0.25">
      <c r="B544" s="541">
        <v>42552</v>
      </c>
      <c r="C544" s="293">
        <v>6800</v>
      </c>
      <c r="D544" s="542">
        <v>17.446100000000001</v>
      </c>
      <c r="E544" s="294">
        <v>15.7</v>
      </c>
      <c r="F544" s="294">
        <f t="shared" ref="F544:F565" si="123">C544*(E544-D544)</f>
        <v>-11873.480000000014</v>
      </c>
      <c r="G544" s="294">
        <f t="shared" ref="G544:G565" si="124">IF(C544=0, 0,D544*C544)</f>
        <v>118633.48000000001</v>
      </c>
      <c r="H544" s="295">
        <f t="shared" ref="H544:H565" si="125">IF(C544=0, D544, (E544-D544)/D544)</f>
        <v>-0.10008540590733757</v>
      </c>
      <c r="I544" s="294"/>
    </row>
    <row r="545" spans="2:9" x14ac:dyDescent="0.25">
      <c r="B545" s="541">
        <v>42552</v>
      </c>
      <c r="C545" s="293">
        <v>6000</v>
      </c>
      <c r="D545" s="542">
        <v>17.668199999999999</v>
      </c>
      <c r="E545" s="294">
        <v>15.68</v>
      </c>
      <c r="F545" s="294">
        <f t="shared" si="123"/>
        <v>-11929.199999999995</v>
      </c>
      <c r="G545" s="294">
        <f t="shared" si="124"/>
        <v>106009.2</v>
      </c>
      <c r="H545" s="295">
        <f t="shared" si="125"/>
        <v>-0.11252985589929926</v>
      </c>
      <c r="I545" s="294"/>
    </row>
    <row r="546" spans="2:9" x14ac:dyDescent="0.25">
      <c r="B546" s="541">
        <v>42556</v>
      </c>
      <c r="C546" s="293">
        <v>8178</v>
      </c>
      <c r="D546" s="542">
        <v>16.978899999999999</v>
      </c>
      <c r="E546" s="294">
        <v>14.72</v>
      </c>
      <c r="F546" s="294">
        <f t="shared" si="123"/>
        <v>-18473.284199999991</v>
      </c>
      <c r="G546" s="294">
        <f t="shared" si="124"/>
        <v>138853.4442</v>
      </c>
      <c r="H546" s="295">
        <f t="shared" si="125"/>
        <v>-0.13304159869013887</v>
      </c>
      <c r="I546" s="294">
        <v>16.75</v>
      </c>
    </row>
    <row r="547" spans="2:9" x14ac:dyDescent="0.25">
      <c r="B547" s="541">
        <v>42556</v>
      </c>
      <c r="C547" s="293">
        <v>8678</v>
      </c>
      <c r="D547" s="542">
        <v>16.843</v>
      </c>
      <c r="E547" s="294">
        <v>14.72</v>
      </c>
      <c r="F547" s="294">
        <f t="shared" si="123"/>
        <v>-18423.393999999993</v>
      </c>
      <c r="G547" s="294">
        <f t="shared" si="124"/>
        <v>146163.554</v>
      </c>
      <c r="H547" s="295">
        <f t="shared" si="125"/>
        <v>-0.12604642878347083</v>
      </c>
      <c r="I547" s="294"/>
    </row>
    <row r="548" spans="2:9" x14ac:dyDescent="0.25">
      <c r="B548" s="541">
        <v>42557</v>
      </c>
      <c r="C548" s="293">
        <v>8178</v>
      </c>
      <c r="D548" s="542">
        <v>16.960599999999999</v>
      </c>
      <c r="E548" s="294">
        <v>14.84</v>
      </c>
      <c r="F548" s="294">
        <f t="shared" si="123"/>
        <v>-17342.266799999998</v>
      </c>
      <c r="G548" s="294">
        <f t="shared" si="124"/>
        <v>138703.7868</v>
      </c>
      <c r="H548" s="295">
        <f t="shared" si="125"/>
        <v>-0.12503095409360515</v>
      </c>
      <c r="I548" s="294">
        <v>16.75</v>
      </c>
    </row>
    <row r="549" spans="2:9" x14ac:dyDescent="0.25">
      <c r="B549" s="541">
        <v>42557</v>
      </c>
      <c r="C549" s="293">
        <v>8678</v>
      </c>
      <c r="D549" s="542">
        <v>16.835000000000001</v>
      </c>
      <c r="E549" s="294">
        <v>14.84</v>
      </c>
      <c r="F549" s="294">
        <f t="shared" si="123"/>
        <v>-17312.610000000008</v>
      </c>
      <c r="G549" s="294">
        <f t="shared" si="124"/>
        <v>146094.13</v>
      </c>
      <c r="H549" s="295">
        <f t="shared" si="125"/>
        <v>-0.11850311850311855</v>
      </c>
      <c r="I549" s="294"/>
    </row>
    <row r="550" spans="2:9" x14ac:dyDescent="0.25">
      <c r="B550" s="541">
        <v>42559</v>
      </c>
      <c r="C550" s="293">
        <v>8678</v>
      </c>
      <c r="D550" s="542">
        <v>16.835000000000001</v>
      </c>
      <c r="E550" s="294">
        <v>14.92</v>
      </c>
      <c r="F550" s="294">
        <f t="shared" si="123"/>
        <v>-16618.370000000006</v>
      </c>
      <c r="G550" s="294">
        <f t="shared" si="124"/>
        <v>146094.13</v>
      </c>
      <c r="H550" s="295">
        <f t="shared" si="125"/>
        <v>-0.1137511137511138</v>
      </c>
      <c r="I550" s="294"/>
    </row>
    <row r="551" spans="2:9" x14ac:dyDescent="0.25">
      <c r="B551" s="541">
        <v>42562</v>
      </c>
      <c r="C551" s="293">
        <v>8678</v>
      </c>
      <c r="D551" s="542">
        <v>16.835000000000001</v>
      </c>
      <c r="E551" s="294">
        <v>14.69</v>
      </c>
      <c r="F551" s="294">
        <f t="shared" si="123"/>
        <v>-18614.310000000012</v>
      </c>
      <c r="G551" s="294">
        <f t="shared" si="124"/>
        <v>146094.13</v>
      </c>
      <c r="H551" s="295">
        <f t="shared" si="125"/>
        <v>-0.12741312741312749</v>
      </c>
      <c r="I551" s="294"/>
    </row>
    <row r="552" spans="2:9" x14ac:dyDescent="0.25">
      <c r="B552" s="541">
        <v>42563</v>
      </c>
      <c r="C552" s="293">
        <v>8678</v>
      </c>
      <c r="D552" s="542">
        <v>16.835000000000001</v>
      </c>
      <c r="E552" s="294">
        <v>15.6</v>
      </c>
      <c r="F552" s="294">
        <f t="shared" si="123"/>
        <v>-10717.330000000011</v>
      </c>
      <c r="G552" s="294">
        <f t="shared" si="124"/>
        <v>146094.13</v>
      </c>
      <c r="H552" s="295">
        <f t="shared" si="125"/>
        <v>-7.3359073359073421E-2</v>
      </c>
      <c r="I552" s="294"/>
    </row>
    <row r="553" spans="2:9" x14ac:dyDescent="0.25">
      <c r="B553" s="541">
        <v>42564</v>
      </c>
      <c r="C553" s="293">
        <v>8738</v>
      </c>
      <c r="D553" s="542">
        <v>16.816099999999999</v>
      </c>
      <c r="E553" s="294">
        <v>15.29</v>
      </c>
      <c r="F553" s="294">
        <f t="shared" si="123"/>
        <v>-13335.061799999996</v>
      </c>
      <c r="G553" s="294">
        <f t="shared" si="124"/>
        <v>146939.08179999999</v>
      </c>
      <c r="H553" s="295">
        <f t="shared" si="125"/>
        <v>-9.0752314745987453E-2</v>
      </c>
      <c r="I553" s="294"/>
    </row>
    <row r="554" spans="2:9" x14ac:dyDescent="0.25">
      <c r="B554" s="541">
        <v>42566</v>
      </c>
      <c r="C554" s="293">
        <v>8738</v>
      </c>
      <c r="D554" s="542">
        <v>16.816099999999999</v>
      </c>
      <c r="E554" s="294">
        <v>15.21</v>
      </c>
      <c r="F554" s="294">
        <f t="shared" si="123"/>
        <v>-14034.101799999982</v>
      </c>
      <c r="G554" s="294">
        <f t="shared" si="124"/>
        <v>146939.08179999999</v>
      </c>
      <c r="H554" s="295">
        <f t="shared" si="125"/>
        <v>-9.5509660384988079E-2</v>
      </c>
      <c r="I554" s="294"/>
    </row>
    <row r="555" spans="2:9" x14ac:dyDescent="0.25">
      <c r="B555" s="541">
        <v>42570</v>
      </c>
      <c r="C555" s="293">
        <v>9138</v>
      </c>
      <c r="D555" s="542">
        <v>16.733499999999999</v>
      </c>
      <c r="E555" s="294">
        <v>14.75</v>
      </c>
      <c r="F555" s="294">
        <f t="shared" si="123"/>
        <v>-18125.222999999994</v>
      </c>
      <c r="G555" s="294">
        <f t="shared" si="124"/>
        <v>152910.723</v>
      </c>
      <c r="H555" s="295">
        <f t="shared" si="125"/>
        <v>-0.1185346759494427</v>
      </c>
      <c r="I555" s="294"/>
    </row>
    <row r="556" spans="2:9" x14ac:dyDescent="0.25">
      <c r="B556" s="541">
        <v>42571</v>
      </c>
      <c r="C556" s="314">
        <v>9138</v>
      </c>
      <c r="D556" s="543">
        <v>16.7227</v>
      </c>
      <c r="E556" s="294">
        <v>14.84</v>
      </c>
      <c r="F556" s="294">
        <f t="shared" si="123"/>
        <v>-17204.112599999997</v>
      </c>
      <c r="G556" s="294">
        <f t="shared" si="124"/>
        <v>152812.03260000001</v>
      </c>
      <c r="H556" s="295">
        <f t="shared" si="125"/>
        <v>-0.11258349429218965</v>
      </c>
      <c r="I556" s="294"/>
    </row>
    <row r="557" spans="2:9" x14ac:dyDescent="0.25">
      <c r="B557" s="541">
        <v>42572</v>
      </c>
      <c r="C557" s="293">
        <v>9138</v>
      </c>
      <c r="D557" s="542">
        <v>16.718900000000001</v>
      </c>
      <c r="E557" s="294">
        <v>14.42</v>
      </c>
      <c r="F557" s="294">
        <f t="shared" si="123"/>
        <v>-21007.348200000015</v>
      </c>
      <c r="G557" s="294">
        <f t="shared" si="124"/>
        <v>152777.3082</v>
      </c>
      <c r="H557" s="295">
        <f t="shared" si="125"/>
        <v>-0.13750306539305823</v>
      </c>
      <c r="I557" s="294"/>
    </row>
    <row r="558" spans="2:9" x14ac:dyDescent="0.25">
      <c r="B558" s="541">
        <v>42573</v>
      </c>
      <c r="C558" s="293">
        <v>9278</v>
      </c>
      <c r="D558" s="542">
        <v>16.679099999999998</v>
      </c>
      <c r="E558" s="294">
        <v>14.11</v>
      </c>
      <c r="F558" s="294">
        <f t="shared" si="123"/>
        <v>-23836.109799999987</v>
      </c>
      <c r="G558" s="294">
        <f t="shared" si="124"/>
        <v>154748.68979999999</v>
      </c>
      <c r="H558" s="295">
        <f t="shared" si="125"/>
        <v>-0.15403109280476759</v>
      </c>
      <c r="I558" s="294"/>
    </row>
    <row r="559" spans="2:9" x14ac:dyDescent="0.25">
      <c r="B559" s="541">
        <v>42576</v>
      </c>
      <c r="C559" s="293">
        <v>9478</v>
      </c>
      <c r="D559" s="542">
        <v>16.613099999999999</v>
      </c>
      <c r="E559" s="294">
        <v>13.58</v>
      </c>
      <c r="F559" s="294">
        <f t="shared" si="123"/>
        <v>-28747.721799999992</v>
      </c>
      <c r="G559" s="294">
        <f t="shared" si="124"/>
        <v>157458.96179999999</v>
      </c>
      <c r="H559" s="295">
        <f t="shared" si="125"/>
        <v>-0.18257278894366491</v>
      </c>
      <c r="I559" s="294"/>
    </row>
    <row r="560" spans="2:9" x14ac:dyDescent="0.25">
      <c r="B560" s="541">
        <v>42577</v>
      </c>
      <c r="C560" s="314">
        <v>9278</v>
      </c>
      <c r="D560" s="543">
        <v>16.674199999999999</v>
      </c>
      <c r="E560" s="294">
        <v>13.78</v>
      </c>
      <c r="F560" s="294">
        <f t="shared" si="123"/>
        <v>-26852.387599999998</v>
      </c>
      <c r="G560" s="294">
        <f t="shared" si="124"/>
        <v>154703.22759999998</v>
      </c>
      <c r="H560" s="295">
        <f t="shared" si="125"/>
        <v>-0.17357354475776948</v>
      </c>
      <c r="I560" s="294">
        <v>16.53</v>
      </c>
    </row>
    <row r="561" spans="2:9" x14ac:dyDescent="0.25">
      <c r="B561" s="541">
        <v>42578</v>
      </c>
      <c r="C561" s="314">
        <v>9478</v>
      </c>
      <c r="D561" s="543">
        <v>16.6004</v>
      </c>
      <c r="E561" s="294">
        <v>13.13</v>
      </c>
      <c r="F561" s="294">
        <f t="shared" si="123"/>
        <v>-32892.451199999996</v>
      </c>
      <c r="G561" s="294">
        <f t="shared" si="124"/>
        <v>157338.5912</v>
      </c>
      <c r="H561" s="295">
        <f t="shared" si="125"/>
        <v>-0.20905520348907253</v>
      </c>
      <c r="I561" s="294"/>
    </row>
    <row r="562" spans="2:9" x14ac:dyDescent="0.25">
      <c r="B562" s="541">
        <v>42580</v>
      </c>
      <c r="C562" s="293">
        <v>9478</v>
      </c>
      <c r="D562" s="542">
        <v>16.599</v>
      </c>
      <c r="E562" s="294">
        <v>13.64</v>
      </c>
      <c r="F562" s="294">
        <f t="shared" si="123"/>
        <v>-28045.401999999998</v>
      </c>
      <c r="G562" s="294">
        <f t="shared" si="124"/>
        <v>157325.32200000001</v>
      </c>
      <c r="H562" s="296">
        <f t="shared" si="125"/>
        <v>-0.17826375082836313</v>
      </c>
      <c r="I562" s="294"/>
    </row>
    <row r="563" spans="2:9" x14ac:dyDescent="0.25">
      <c r="B563" s="541">
        <v>42580</v>
      </c>
      <c r="C563" s="293">
        <v>9278</v>
      </c>
      <c r="D563" s="542">
        <v>16.664000000000001</v>
      </c>
      <c r="E563" s="294">
        <v>13.64</v>
      </c>
      <c r="F563" s="294">
        <f t="shared" si="123"/>
        <v>-28056.67200000001</v>
      </c>
      <c r="G563" s="294">
        <f t="shared" si="124"/>
        <v>154608.592</v>
      </c>
      <c r="H563" s="296">
        <f t="shared" si="125"/>
        <v>-0.18146903504560732</v>
      </c>
      <c r="I563" s="294">
        <v>16.53</v>
      </c>
    </row>
    <row r="564" spans="2:9" x14ac:dyDescent="0.25">
      <c r="B564" s="541">
        <v>42583</v>
      </c>
      <c r="C564" s="293">
        <v>9478</v>
      </c>
      <c r="D564" s="542">
        <v>16.5871</v>
      </c>
      <c r="E564" s="294">
        <v>12.92</v>
      </c>
      <c r="F564" s="294">
        <f t="shared" si="123"/>
        <v>-34756.773799999995</v>
      </c>
      <c r="G564" s="294">
        <f t="shared" si="124"/>
        <v>157212.5338</v>
      </c>
      <c r="H564" s="296">
        <f t="shared" si="125"/>
        <v>-0.22108144280796521</v>
      </c>
      <c r="I564" s="294"/>
    </row>
    <row r="565" spans="2:9" x14ac:dyDescent="0.25">
      <c r="B565" s="541">
        <v>42584</v>
      </c>
      <c r="C565" s="293">
        <v>9678</v>
      </c>
      <c r="D565" s="542">
        <v>16.5063</v>
      </c>
      <c r="E565" s="294">
        <v>12.9</v>
      </c>
      <c r="F565" s="294">
        <f t="shared" si="123"/>
        <v>-34901.771399999991</v>
      </c>
      <c r="G565" s="294">
        <f t="shared" si="124"/>
        <v>159747.97140000001</v>
      </c>
      <c r="H565" s="296">
        <f t="shared" si="125"/>
        <v>-0.21848021664455386</v>
      </c>
      <c r="I565" s="294"/>
    </row>
    <row r="566" spans="2:9" x14ac:dyDescent="0.25">
      <c r="B566" s="541">
        <v>42585</v>
      </c>
      <c r="C566" s="293">
        <v>10078</v>
      </c>
      <c r="D566" s="542">
        <v>16.5063</v>
      </c>
      <c r="E566" s="294">
        <v>12.9</v>
      </c>
      <c r="F566" s="294">
        <f t="shared" ref="F566:F581" si="126">C566*(E566-D566)</f>
        <v>-36344.291399999995</v>
      </c>
      <c r="G566" s="294">
        <f t="shared" ref="G566:G581" si="127">IF(C566=0, 0,D566*C566)</f>
        <v>166350.4914</v>
      </c>
      <c r="H566" s="296">
        <f t="shared" ref="H566:H581" si="128">IF(C566=0, D566, (E566-D566)/D566)</f>
        <v>-0.21848021664455386</v>
      </c>
      <c r="I566" s="294"/>
    </row>
    <row r="567" spans="2:9" x14ac:dyDescent="0.25">
      <c r="B567" s="541">
        <v>42586</v>
      </c>
      <c r="C567" s="293">
        <v>9678</v>
      </c>
      <c r="D567" s="542">
        <v>16.489799999999999</v>
      </c>
      <c r="E567" s="294">
        <v>13.41</v>
      </c>
      <c r="F567" s="294">
        <f t="shared" si="126"/>
        <v>-29806.304399999986</v>
      </c>
      <c r="G567" s="294">
        <f t="shared" si="127"/>
        <v>159588.28439999997</v>
      </c>
      <c r="H567" s="296">
        <f t="shared" si="128"/>
        <v>-0.1867700032747516</v>
      </c>
      <c r="I567" s="294"/>
    </row>
    <row r="568" spans="2:9" x14ac:dyDescent="0.25">
      <c r="B568" s="541">
        <v>42586</v>
      </c>
      <c r="C568" s="293">
        <v>9278</v>
      </c>
      <c r="D568" s="542">
        <v>16.609200000000001</v>
      </c>
      <c r="E568" s="294">
        <v>13.66</v>
      </c>
      <c r="F568" s="294">
        <f t="shared" si="126"/>
        <v>-27362.67760000001</v>
      </c>
      <c r="G568" s="294">
        <f t="shared" si="127"/>
        <v>154100.15760000001</v>
      </c>
      <c r="H568" s="296">
        <f t="shared" si="128"/>
        <v>-0.17756424150470829</v>
      </c>
      <c r="I568" s="294">
        <v>16.53</v>
      </c>
    </row>
    <row r="569" spans="2:9" x14ac:dyDescent="0.25">
      <c r="B569" s="541">
        <v>42586</v>
      </c>
      <c r="C569" s="293">
        <v>9138</v>
      </c>
      <c r="D569" s="542">
        <v>16.6511</v>
      </c>
      <c r="E569" s="294">
        <v>13.87</v>
      </c>
      <c r="F569" s="294">
        <f t="shared" si="126"/>
        <v>-25413.691800000004</v>
      </c>
      <c r="G569" s="294">
        <f t="shared" si="127"/>
        <v>152157.7518</v>
      </c>
      <c r="H569" s="295">
        <f t="shared" si="128"/>
        <v>-0.1670219985466426</v>
      </c>
      <c r="I569" s="294"/>
    </row>
    <row r="570" spans="2:9" x14ac:dyDescent="0.25">
      <c r="B570" s="541">
        <v>42593</v>
      </c>
      <c r="C570" s="293">
        <v>8678</v>
      </c>
      <c r="D570" s="542">
        <v>16.760300000000001</v>
      </c>
      <c r="E570" s="294">
        <v>14.61</v>
      </c>
      <c r="F570" s="294">
        <f t="shared" si="126"/>
        <v>-18660.303400000012</v>
      </c>
      <c r="G570" s="294">
        <f t="shared" si="127"/>
        <v>145445.88340000002</v>
      </c>
      <c r="H570" s="295">
        <f t="shared" si="128"/>
        <v>-0.12829722618330228</v>
      </c>
      <c r="I570" s="294"/>
    </row>
    <row r="571" spans="2:9" x14ac:dyDescent="0.25">
      <c r="B571" s="541">
        <v>42597</v>
      </c>
      <c r="C571" s="293">
        <v>8678</v>
      </c>
      <c r="D571" s="542">
        <v>16.7471</v>
      </c>
      <c r="E571" s="294">
        <v>14.9</v>
      </c>
      <c r="F571" s="294">
        <f t="shared" si="126"/>
        <v>-16029.133799999994</v>
      </c>
      <c r="G571" s="294">
        <f t="shared" si="127"/>
        <v>145331.33379999999</v>
      </c>
      <c r="H571" s="295">
        <f t="shared" si="128"/>
        <v>-0.11029372249523794</v>
      </c>
      <c r="I571" s="294"/>
    </row>
    <row r="572" spans="2:9" x14ac:dyDescent="0.25">
      <c r="B572" s="541">
        <v>42598</v>
      </c>
      <c r="C572" s="293">
        <v>8178</v>
      </c>
      <c r="D572" s="542">
        <v>16.8429</v>
      </c>
      <c r="E572" s="294">
        <v>15.17</v>
      </c>
      <c r="F572" s="294">
        <f t="shared" si="126"/>
        <v>-13680.976200000003</v>
      </c>
      <c r="G572" s="294">
        <f t="shared" si="127"/>
        <v>137741.23620000001</v>
      </c>
      <c r="H572" s="295">
        <f t="shared" si="128"/>
        <v>-9.9323750660515728E-2</v>
      </c>
      <c r="I572" s="294">
        <v>16.75</v>
      </c>
    </row>
    <row r="573" spans="2:9" x14ac:dyDescent="0.25">
      <c r="B573" s="541">
        <v>42599</v>
      </c>
      <c r="C573" s="293">
        <v>7178</v>
      </c>
      <c r="D573" s="542">
        <v>17.009899999999998</v>
      </c>
      <c r="E573" s="294">
        <v>15.7</v>
      </c>
      <c r="F573" s="294">
        <f t="shared" si="126"/>
        <v>-9402.4621999999927</v>
      </c>
      <c r="G573" s="294">
        <f t="shared" si="127"/>
        <v>122097.06219999999</v>
      </c>
      <c r="H573" s="295">
        <f t="shared" si="128"/>
        <v>-7.7008095285686515E-2</v>
      </c>
      <c r="I573" s="294"/>
    </row>
    <row r="574" spans="2:9" x14ac:dyDescent="0.25">
      <c r="B574" s="541">
        <v>42600</v>
      </c>
      <c r="C574" s="293">
        <v>5500</v>
      </c>
      <c r="D574" s="542">
        <v>17.185600000000001</v>
      </c>
      <c r="E574" s="294">
        <v>16.68</v>
      </c>
      <c r="F574" s="294">
        <f t="shared" si="126"/>
        <v>-2780.8000000000065</v>
      </c>
      <c r="G574" s="294">
        <f t="shared" si="127"/>
        <v>94520.8</v>
      </c>
      <c r="H574" s="295">
        <f t="shared" si="128"/>
        <v>-2.9419979517735846E-2</v>
      </c>
      <c r="I574" s="294"/>
    </row>
    <row r="575" spans="2:9" x14ac:dyDescent="0.25">
      <c r="B575" s="541">
        <v>42601</v>
      </c>
      <c r="C575" s="293">
        <v>5000</v>
      </c>
      <c r="D575" s="542">
        <v>17.222200000000001</v>
      </c>
      <c r="E575" s="294">
        <v>16.8</v>
      </c>
      <c r="F575" s="294">
        <f t="shared" si="126"/>
        <v>-2111.0000000000005</v>
      </c>
      <c r="G575" s="294">
        <f t="shared" si="127"/>
        <v>86111</v>
      </c>
      <c r="H575" s="295">
        <f t="shared" si="128"/>
        <v>-2.4514870341768188E-2</v>
      </c>
      <c r="I575" s="294"/>
    </row>
    <row r="576" spans="2:9" x14ac:dyDescent="0.25">
      <c r="B576" s="541">
        <v>42604</v>
      </c>
      <c r="C576" s="293">
        <v>6000</v>
      </c>
      <c r="D576" s="542">
        <v>16.9651</v>
      </c>
      <c r="E576" s="294">
        <v>15.64</v>
      </c>
      <c r="F576" s="294">
        <f t="shared" si="126"/>
        <v>-7950.599999999994</v>
      </c>
      <c r="G576" s="294">
        <f t="shared" si="127"/>
        <v>101790.59999999999</v>
      </c>
      <c r="H576" s="295">
        <f t="shared" si="128"/>
        <v>-7.8107408739117312E-2</v>
      </c>
      <c r="I576" s="294"/>
    </row>
    <row r="577" spans="2:9" x14ac:dyDescent="0.25">
      <c r="B577" s="541">
        <v>42604</v>
      </c>
      <c r="C577" s="293">
        <v>6500</v>
      </c>
      <c r="D577" s="542">
        <v>16.850899999999999</v>
      </c>
      <c r="E577" s="294">
        <v>15.64</v>
      </c>
      <c r="F577" s="294">
        <f t="shared" si="126"/>
        <v>-7870.8499999999922</v>
      </c>
      <c r="G577" s="294">
        <f t="shared" si="127"/>
        <v>109530.84999999999</v>
      </c>
      <c r="H577" s="295">
        <f t="shared" si="128"/>
        <v>-7.1859663282079822E-2</v>
      </c>
      <c r="I577" s="294"/>
    </row>
    <row r="578" spans="2:9" x14ac:dyDescent="0.25">
      <c r="B578" s="541">
        <v>42605</v>
      </c>
      <c r="C578" s="293">
        <v>6000</v>
      </c>
      <c r="D578" s="542">
        <v>16.923500000000001</v>
      </c>
      <c r="E578" s="294">
        <v>16.43</v>
      </c>
      <c r="F578" s="294">
        <f t="shared" si="126"/>
        <v>-2961.0000000000055</v>
      </c>
      <c r="G578" s="294">
        <f t="shared" si="127"/>
        <v>101541</v>
      </c>
      <c r="H578" s="295">
        <f t="shared" si="128"/>
        <v>-2.9160634620498178E-2</v>
      </c>
      <c r="I578" s="294"/>
    </row>
    <row r="579" spans="2:9" x14ac:dyDescent="0.25">
      <c r="B579" s="541">
        <v>42605</v>
      </c>
      <c r="C579" s="293">
        <v>5500</v>
      </c>
      <c r="D579" s="542">
        <v>16.9848</v>
      </c>
      <c r="E579" s="294">
        <v>16.43</v>
      </c>
      <c r="F579" s="294">
        <f t="shared" si="126"/>
        <v>-3051.400000000001</v>
      </c>
      <c r="G579" s="294">
        <f t="shared" si="127"/>
        <v>93416.4</v>
      </c>
      <c r="H579" s="295">
        <f t="shared" si="128"/>
        <v>-3.266450002355048E-2</v>
      </c>
      <c r="I579" s="294"/>
    </row>
    <row r="580" spans="2:9" x14ac:dyDescent="0.25">
      <c r="B580" s="541">
        <v>42605</v>
      </c>
      <c r="C580" s="293">
        <v>5000</v>
      </c>
      <c r="D580" s="542">
        <v>17.035299999999999</v>
      </c>
      <c r="E580" s="294">
        <v>16.43</v>
      </c>
      <c r="F580" s="294">
        <f t="shared" si="126"/>
        <v>-3026.4999999999986</v>
      </c>
      <c r="G580" s="294">
        <f t="shared" si="127"/>
        <v>85176.5</v>
      </c>
      <c r="H580" s="295">
        <f t="shared" si="128"/>
        <v>-3.5532100990296606E-2</v>
      </c>
      <c r="I580" s="294"/>
    </row>
    <row r="581" spans="2:9" x14ac:dyDescent="0.25">
      <c r="B581" s="541">
        <v>42606</v>
      </c>
      <c r="C581" s="293">
        <v>5178</v>
      </c>
      <c r="D581" s="542">
        <v>17.0017</v>
      </c>
      <c r="E581" s="294">
        <v>16.059999999999999</v>
      </c>
      <c r="F581" s="294">
        <f t="shared" si="126"/>
        <v>-4876.1226000000042</v>
      </c>
      <c r="G581" s="294">
        <f t="shared" si="127"/>
        <v>88034.802599999995</v>
      </c>
      <c r="H581" s="295">
        <f t="shared" si="128"/>
        <v>-5.5388578789179958E-2</v>
      </c>
      <c r="I581" s="294"/>
    </row>
    <row r="582" spans="2:9" x14ac:dyDescent="0.25">
      <c r="B582" s="541">
        <v>42607</v>
      </c>
      <c r="C582" s="293">
        <v>5178</v>
      </c>
      <c r="D582" s="542">
        <v>17.0017</v>
      </c>
      <c r="E582" s="294">
        <v>16.010000000000002</v>
      </c>
      <c r="F582" s="294">
        <f>C582*(E582-D582)</f>
        <v>-5135.0225999999902</v>
      </c>
      <c r="G582" s="294">
        <f>IF(C582=0, 0,D582*C582)</f>
        <v>88034.802599999995</v>
      </c>
      <c r="H582" s="295">
        <f>IF(C582=0, D582, (E582-D582)/D582)</f>
        <v>-5.8329461171529789E-2</v>
      </c>
      <c r="I582" s="294"/>
    </row>
    <row r="583" spans="2:9" x14ac:dyDescent="0.25">
      <c r="B583" s="541">
        <v>42608</v>
      </c>
      <c r="C583" s="293">
        <v>6178</v>
      </c>
      <c r="D583" s="542">
        <v>16.825800000000001</v>
      </c>
      <c r="E583" s="294">
        <v>15.95</v>
      </c>
      <c r="F583" s="294">
        <f>C583*(E583-D583)</f>
        <v>-5410.6924000000108</v>
      </c>
      <c r="G583" s="294">
        <f>IF(C583=0, 0,D583*C583)</f>
        <v>103949.79240000001</v>
      </c>
      <c r="H583" s="295">
        <f>IF(C583=0, D583, (E583-D583)/D583)</f>
        <v>-5.2051016890727435E-2</v>
      </c>
      <c r="I583" s="294"/>
    </row>
    <row r="584" spans="2:9" x14ac:dyDescent="0.25">
      <c r="B584" s="541">
        <v>42611</v>
      </c>
      <c r="C584" s="293">
        <v>6178</v>
      </c>
      <c r="D584" s="542">
        <v>16.825800000000001</v>
      </c>
      <c r="E584" s="294">
        <v>15.99</v>
      </c>
      <c r="F584" s="294">
        <f t="shared" ref="F584:F589" si="129">C584*(E584-D584)</f>
        <v>-5163.5724000000046</v>
      </c>
      <c r="G584" s="294">
        <f t="shared" ref="G584:G589" si="130">IF(C584=0, 0,D584*C584)</f>
        <v>103949.79240000001</v>
      </c>
      <c r="H584" s="295">
        <f t="shared" ref="H584:H589" si="131">IF(C584=0, D584, (E584-D584)/D584)</f>
        <v>-4.9673715365688452E-2</v>
      </c>
      <c r="I584" s="294"/>
    </row>
    <row r="585" spans="2:9" x14ac:dyDescent="0.25">
      <c r="B585" s="541">
        <v>42612</v>
      </c>
      <c r="C585" s="293">
        <v>6678</v>
      </c>
      <c r="D585" s="542">
        <v>16.739999999999998</v>
      </c>
      <c r="E585" s="294">
        <v>15.55</v>
      </c>
      <c r="F585" s="372">
        <f t="shared" si="129"/>
        <v>-7946.8199999999852</v>
      </c>
      <c r="G585" s="294">
        <f t="shared" si="130"/>
        <v>111789.71999999999</v>
      </c>
      <c r="H585" s="296">
        <f t="shared" si="131"/>
        <v>-7.1087216248506446E-2</v>
      </c>
      <c r="I585" s="313"/>
    </row>
    <row r="586" spans="2:9" x14ac:dyDescent="0.25">
      <c r="B586" s="541">
        <v>42612</v>
      </c>
      <c r="C586" s="293">
        <v>7178</v>
      </c>
      <c r="D586" s="542">
        <v>16.6571</v>
      </c>
      <c r="E586" s="294">
        <v>15.55</v>
      </c>
      <c r="F586" s="294">
        <f t="shared" si="129"/>
        <v>-7946.7637999999934</v>
      </c>
      <c r="G586" s="294">
        <f t="shared" si="130"/>
        <v>119564.66379999999</v>
      </c>
      <c r="H586" s="295">
        <f t="shared" si="131"/>
        <v>-6.6464150422342369E-2</v>
      </c>
      <c r="I586" s="294"/>
    </row>
    <row r="587" spans="2:9" x14ac:dyDescent="0.25">
      <c r="B587" s="541">
        <v>42613</v>
      </c>
      <c r="C587" s="293">
        <v>7678</v>
      </c>
      <c r="D587" s="542">
        <v>16.565200000000001</v>
      </c>
      <c r="E587" s="294">
        <v>15.02</v>
      </c>
      <c r="F587" s="294">
        <f t="shared" si="129"/>
        <v>-11864.04560000001</v>
      </c>
      <c r="G587" s="294">
        <f t="shared" si="130"/>
        <v>127187.60560000001</v>
      </c>
      <c r="H587" s="295">
        <f t="shared" si="131"/>
        <v>-9.3279887957887692E-2</v>
      </c>
      <c r="I587" s="294" t="s">
        <v>252</v>
      </c>
    </row>
    <row r="588" spans="2:9" x14ac:dyDescent="0.25">
      <c r="B588" s="541">
        <v>42613</v>
      </c>
      <c r="C588" s="293">
        <v>8178</v>
      </c>
      <c r="D588" s="542">
        <v>16.474399999999999</v>
      </c>
      <c r="E588" s="294">
        <v>15.02</v>
      </c>
      <c r="F588" s="294">
        <f t="shared" si="129"/>
        <v>-11894.083199999997</v>
      </c>
      <c r="G588" s="294">
        <f t="shared" si="130"/>
        <v>134727.64319999999</v>
      </c>
      <c r="H588" s="295">
        <f t="shared" si="131"/>
        <v>-8.8282426067110162E-2</v>
      </c>
      <c r="I588" s="294" t="s">
        <v>253</v>
      </c>
    </row>
    <row r="589" spans="2:9" x14ac:dyDescent="0.25">
      <c r="B589" s="541">
        <v>42615</v>
      </c>
      <c r="C589" s="293">
        <v>7678</v>
      </c>
      <c r="D589" s="542">
        <v>16.528099999999998</v>
      </c>
      <c r="E589" s="294">
        <v>15.49</v>
      </c>
      <c r="F589" s="294">
        <f t="shared" si="129"/>
        <v>-7970.5317999999861</v>
      </c>
      <c r="G589" s="294">
        <f t="shared" si="130"/>
        <v>126902.75179999998</v>
      </c>
      <c r="H589" s="295">
        <f t="shared" si="131"/>
        <v>-6.2808187268953986E-2</v>
      </c>
      <c r="I589" s="294">
        <v>16.350000000000001</v>
      </c>
    </row>
    <row r="590" spans="2:9" x14ac:dyDescent="0.25">
      <c r="B590" s="541">
        <v>42616</v>
      </c>
      <c r="C590" s="293">
        <v>7678</v>
      </c>
      <c r="D590" s="542">
        <v>16.528099999999998</v>
      </c>
      <c r="E590" s="294">
        <v>15.64</v>
      </c>
      <c r="F590" s="294">
        <f>C590*(E590-D590)</f>
        <v>-6818.8317999999836</v>
      </c>
      <c r="G590" s="294">
        <f>IF(C590=0, 0,D590*C590)</f>
        <v>126902.75179999998</v>
      </c>
      <c r="H590" s="295">
        <f>IF(C590=0, D590, (E590-D590)/D590)</f>
        <v>-5.3732733950060681E-2</v>
      </c>
      <c r="I590" s="294"/>
    </row>
    <row r="591" spans="2:9" x14ac:dyDescent="0.25">
      <c r="B591" s="541">
        <v>42621</v>
      </c>
      <c r="C591" s="293">
        <v>7178</v>
      </c>
      <c r="D591" s="542">
        <v>16.545400000000001</v>
      </c>
      <c r="E591" s="294">
        <v>16.739999999999998</v>
      </c>
      <c r="F591" s="294">
        <f>C591*(E591-D591)</f>
        <v>1396.8387999999832</v>
      </c>
      <c r="G591" s="294">
        <f>IF(C591=0, 0,D591*C591)</f>
        <v>118762.8812</v>
      </c>
      <c r="H591" s="295">
        <f>IF(C591=0, D591, (E591-D591)/D591)</f>
        <v>1.1761577235968768E-2</v>
      </c>
      <c r="I591" s="294"/>
    </row>
    <row r="592" spans="2:9" x14ac:dyDescent="0.25">
      <c r="B592" s="541">
        <v>42621</v>
      </c>
      <c r="C592" s="314">
        <v>6678</v>
      </c>
      <c r="D592" s="543">
        <v>16.532299999999999</v>
      </c>
      <c r="E592" s="294">
        <v>16.739999999999998</v>
      </c>
      <c r="F592" s="294">
        <f>C592*(E592-D592)</f>
        <v>1387.0205999999941</v>
      </c>
      <c r="G592" s="294">
        <f>IF(C592=0, 0,D592*C592)</f>
        <v>110402.6994</v>
      </c>
      <c r="H592" s="295">
        <f>IF(C592=0, D592, (E592-D592)/D592)</f>
        <v>1.256328520532528E-2</v>
      </c>
      <c r="I592" s="294"/>
    </row>
    <row r="593" spans="2:9" x14ac:dyDescent="0.25">
      <c r="B593" s="541">
        <v>42621</v>
      </c>
      <c r="C593" s="293">
        <v>6458</v>
      </c>
      <c r="D593" s="542">
        <v>16.524263999999999</v>
      </c>
      <c r="E593" s="294">
        <v>16.739999999999998</v>
      </c>
      <c r="F593" s="294">
        <f>C593*(E593-D593)</f>
        <v>1393.2230879999981</v>
      </c>
      <c r="G593" s="294">
        <f>IF(C593=0, 0,D593*C593)</f>
        <v>106713.69691199998</v>
      </c>
      <c r="H593" s="295">
        <f>IF(C593=0, D593, (E593-D593)/D593)</f>
        <v>1.3055710075801242E-2</v>
      </c>
      <c r="I593" s="294"/>
    </row>
    <row r="594" spans="2:9" x14ac:dyDescent="0.25">
      <c r="B594" s="541">
        <v>42622</v>
      </c>
      <c r="C594" s="293">
        <v>7178</v>
      </c>
      <c r="D594" s="542">
        <v>16.477945999999999</v>
      </c>
      <c r="E594" s="294">
        <v>15.67</v>
      </c>
      <c r="F594" s="294">
        <f>C594*(E594-D594)</f>
        <v>-5799.4363879999955</v>
      </c>
      <c r="G594" s="294">
        <f>IF(C594=0, 0,D594*C594)</f>
        <v>118278.696388</v>
      </c>
      <c r="H594" s="295">
        <f>IF(C594=0, D594, (E594-D594)/D594)</f>
        <v>-4.9031960658203359E-2</v>
      </c>
      <c r="I594" s="294"/>
    </row>
    <row r="595" spans="2:9" x14ac:dyDescent="0.25">
      <c r="B595" s="541">
        <v>42622</v>
      </c>
      <c r="C595" s="293">
        <v>7678</v>
      </c>
      <c r="D595" s="542">
        <v>16.430541999999999</v>
      </c>
      <c r="E595" s="294">
        <v>15.67</v>
      </c>
      <c r="F595" s="294">
        <f t="shared" ref="F595:F601" si="132">C595*(E595-D595)</f>
        <v>-5839.4414759999936</v>
      </c>
      <c r="G595" s="294">
        <f t="shared" ref="G595:G601" si="133">IF(C595=0, 0,D595*C595)</f>
        <v>126153.70147599999</v>
      </c>
      <c r="H595" s="295">
        <f t="shared" ref="H595:H601" si="134">IF(C595=0, D595, (E595-D595)/D595)</f>
        <v>-4.6288308687564853E-2</v>
      </c>
      <c r="I595" s="294">
        <v>16.350000000000001</v>
      </c>
    </row>
    <row r="596" spans="2:9" x14ac:dyDescent="0.25">
      <c r="B596" s="541">
        <v>42625</v>
      </c>
      <c r="C596" s="314">
        <v>7678</v>
      </c>
      <c r="D596" s="543">
        <v>16.412330000000001</v>
      </c>
      <c r="E596" s="294">
        <v>15.47</v>
      </c>
      <c r="F596" s="294">
        <f t="shared" si="132"/>
        <v>-7235.2097400000011</v>
      </c>
      <c r="G596" s="294">
        <f t="shared" si="133"/>
        <v>126013.86974000001</v>
      </c>
      <c r="H596" s="295">
        <f t="shared" si="134"/>
        <v>-5.7415979327737135E-2</v>
      </c>
      <c r="I596" s="294"/>
    </row>
    <row r="597" spans="2:9" x14ac:dyDescent="0.25">
      <c r="B597" s="541">
        <v>42625</v>
      </c>
      <c r="C597" s="314">
        <v>7678</v>
      </c>
      <c r="D597" s="543">
        <v>16.355817999999999</v>
      </c>
      <c r="E597" s="294">
        <v>15.47</v>
      </c>
      <c r="F597" s="294">
        <f t="shared" si="132"/>
        <v>-6801.3106039999893</v>
      </c>
      <c r="G597" s="294">
        <f t="shared" si="133"/>
        <v>125579.970604</v>
      </c>
      <c r="H597" s="295">
        <f t="shared" si="134"/>
        <v>-5.4159198885680847E-2</v>
      </c>
      <c r="I597" s="294" t="s">
        <v>267</v>
      </c>
    </row>
    <row r="598" spans="2:9" x14ac:dyDescent="0.25">
      <c r="B598" s="541">
        <v>42626</v>
      </c>
      <c r="C598" s="293">
        <v>8278</v>
      </c>
      <c r="D598" s="542">
        <v>16.25066</v>
      </c>
      <c r="E598" s="294">
        <v>14.34</v>
      </c>
      <c r="F598" s="294">
        <f t="shared" si="132"/>
        <v>-15816.44348</v>
      </c>
      <c r="G598" s="294">
        <f t="shared" si="133"/>
        <v>134522.96348000001</v>
      </c>
      <c r="H598" s="296">
        <f t="shared" si="134"/>
        <v>-0.11757430159759666</v>
      </c>
      <c r="I598" s="294"/>
    </row>
    <row r="599" spans="2:9" x14ac:dyDescent="0.25">
      <c r="B599" s="541">
        <v>42626</v>
      </c>
      <c r="C599" s="293">
        <v>8678</v>
      </c>
      <c r="D599" s="542">
        <v>16.18149</v>
      </c>
      <c r="E599" s="294">
        <v>14.34</v>
      </c>
      <c r="F599" s="294">
        <f t="shared" si="132"/>
        <v>-15980.450220000002</v>
      </c>
      <c r="G599" s="294">
        <f t="shared" si="133"/>
        <v>140422.97021999999</v>
      </c>
      <c r="H599" s="296">
        <f t="shared" si="134"/>
        <v>-0.11380225183218605</v>
      </c>
      <c r="I599" s="294"/>
    </row>
    <row r="600" spans="2:9" x14ac:dyDescent="0.25">
      <c r="B600" s="541">
        <v>42626</v>
      </c>
      <c r="C600" s="293">
        <v>8978</v>
      </c>
      <c r="D600" s="542">
        <v>16.124635000000001</v>
      </c>
      <c r="E600" s="294">
        <v>14.34</v>
      </c>
      <c r="F600" s="294">
        <f t="shared" si="132"/>
        <v>-16022.453030000013</v>
      </c>
      <c r="G600" s="294">
        <f t="shared" si="133"/>
        <v>144766.97303000002</v>
      </c>
      <c r="H600" s="296">
        <f t="shared" si="134"/>
        <v>-0.11067754401882594</v>
      </c>
      <c r="I600" s="294"/>
    </row>
    <row r="601" spans="2:9" x14ac:dyDescent="0.25">
      <c r="B601" s="541">
        <v>42626</v>
      </c>
      <c r="C601" s="293">
        <v>9278</v>
      </c>
      <c r="D601" s="542">
        <v>16.064019999999999</v>
      </c>
      <c r="E601" s="294">
        <v>14.34</v>
      </c>
      <c r="F601" s="294">
        <f t="shared" si="132"/>
        <v>-15995.457559999995</v>
      </c>
      <c r="G601" s="294">
        <f t="shared" si="133"/>
        <v>149041.97756</v>
      </c>
      <c r="H601" s="296">
        <f t="shared" si="134"/>
        <v>-0.10732182853357998</v>
      </c>
      <c r="I601" s="294" t="s">
        <v>268</v>
      </c>
    </row>
    <row r="602" spans="2:9" x14ac:dyDescent="0.25">
      <c r="B602" s="541">
        <v>42627</v>
      </c>
      <c r="C602" s="293">
        <v>9478</v>
      </c>
      <c r="D602" s="542">
        <v>16.020790999999999</v>
      </c>
      <c r="E602" s="294">
        <v>14.01</v>
      </c>
      <c r="F602" s="294">
        <f t="shared" ref="F602:F609" si="135">C602*(E602-D602)</f>
        <v>-19058.277097999995</v>
      </c>
      <c r="G602" s="294">
        <f t="shared" ref="G602:G609" si="136">IF(C602=0, 0,D602*C602)</f>
        <v>151845.05709799999</v>
      </c>
      <c r="H602" s="296">
        <f t="shared" ref="H602:H609" si="137">IF(C602=0, D602, (E602-D602)/D602)</f>
        <v>-0.1255113433537707</v>
      </c>
      <c r="I602" s="294"/>
    </row>
    <row r="603" spans="2:9" x14ac:dyDescent="0.25">
      <c r="B603" s="541">
        <v>42628</v>
      </c>
      <c r="C603" s="293">
        <v>9478</v>
      </c>
      <c r="D603" s="542">
        <v>16.015726999999998</v>
      </c>
      <c r="E603" s="294">
        <v>14.26</v>
      </c>
      <c r="F603" s="294">
        <f t="shared" si="135"/>
        <v>-16640.780505999985</v>
      </c>
      <c r="G603" s="294">
        <f t="shared" si="136"/>
        <v>151797.06050599998</v>
      </c>
      <c r="H603" s="296">
        <f t="shared" si="137"/>
        <v>-0.1096251827968845</v>
      </c>
      <c r="I603" s="294"/>
    </row>
    <row r="604" spans="2:9" x14ac:dyDescent="0.25">
      <c r="B604" s="541">
        <v>42629</v>
      </c>
      <c r="C604" s="293">
        <v>9478</v>
      </c>
      <c r="D604" s="542">
        <v>16.015726999999998</v>
      </c>
      <c r="E604" s="294">
        <v>14.24</v>
      </c>
      <c r="F604" s="294">
        <f t="shared" si="135"/>
        <v>-16830.340505999982</v>
      </c>
      <c r="G604" s="294">
        <f t="shared" si="136"/>
        <v>151797.06050599998</v>
      </c>
      <c r="H604" s="296">
        <f t="shared" si="137"/>
        <v>-0.1108739553315312</v>
      </c>
      <c r="I604" s="294"/>
    </row>
    <row r="605" spans="2:9" x14ac:dyDescent="0.25">
      <c r="B605" s="541">
        <v>42632</v>
      </c>
      <c r="C605" s="293">
        <v>9678</v>
      </c>
      <c r="D605" s="542">
        <v>15.975311</v>
      </c>
      <c r="E605" s="294">
        <v>14.09</v>
      </c>
      <c r="F605" s="294">
        <f t="shared" si="135"/>
        <v>-18246.039857999996</v>
      </c>
      <c r="G605" s="294">
        <f t="shared" si="136"/>
        <v>154609.05985799999</v>
      </c>
      <c r="H605" s="295">
        <f t="shared" si="137"/>
        <v>-0.11801404054043141</v>
      </c>
      <c r="I605" s="294"/>
    </row>
    <row r="606" spans="2:9" x14ac:dyDescent="0.25">
      <c r="B606" s="541">
        <v>42633</v>
      </c>
      <c r="C606" s="293">
        <v>9878</v>
      </c>
      <c r="D606" s="542">
        <v>15.937544000000001</v>
      </c>
      <c r="E606" s="294">
        <v>13.87</v>
      </c>
      <c r="F606" s="294">
        <f t="shared" si="135"/>
        <v>-20423.199632000014</v>
      </c>
      <c r="G606" s="294">
        <f t="shared" si="136"/>
        <v>157431.05963200002</v>
      </c>
      <c r="H606" s="295">
        <f t="shared" si="137"/>
        <v>-0.12972789282966068</v>
      </c>
      <c r="I606" s="294"/>
    </row>
    <row r="607" spans="2:9" x14ac:dyDescent="0.25">
      <c r="B607" s="541">
        <v>42633</v>
      </c>
      <c r="C607" s="293">
        <v>10000</v>
      </c>
      <c r="D607" s="542">
        <v>15.915126000000001</v>
      </c>
      <c r="E607" s="294">
        <v>13.87</v>
      </c>
      <c r="F607" s="294">
        <f t="shared" si="135"/>
        <v>-20451.260000000017</v>
      </c>
      <c r="G607" s="294">
        <f t="shared" si="136"/>
        <v>159151.26</v>
      </c>
      <c r="H607" s="295">
        <f t="shared" si="137"/>
        <v>-0.12850203008132022</v>
      </c>
      <c r="I607" s="294"/>
    </row>
    <row r="608" spans="2:9" x14ac:dyDescent="0.25">
      <c r="B608" s="541">
        <v>42634</v>
      </c>
      <c r="C608" s="293">
        <v>9678</v>
      </c>
      <c r="D608" s="542">
        <v>15.969538999999999</v>
      </c>
      <c r="E608" s="294">
        <v>14.65</v>
      </c>
      <c r="F608" s="294">
        <f t="shared" si="135"/>
        <v>-12770.498441999989</v>
      </c>
      <c r="G608" s="294">
        <f t="shared" si="136"/>
        <v>154553.19844199999</v>
      </c>
      <c r="H608" s="295">
        <f t="shared" si="137"/>
        <v>-8.2628496664806608E-2</v>
      </c>
      <c r="I608" s="294"/>
    </row>
    <row r="609" spans="2:9" x14ac:dyDescent="0.25">
      <c r="B609" s="541">
        <v>42634</v>
      </c>
      <c r="C609" s="293">
        <v>9278</v>
      </c>
      <c r="D609" s="542">
        <v>16.026872999999998</v>
      </c>
      <c r="E609" s="294">
        <v>14.65</v>
      </c>
      <c r="F609" s="294">
        <f t="shared" si="135"/>
        <v>-12774.627693999981</v>
      </c>
      <c r="G609" s="294">
        <f t="shared" si="136"/>
        <v>148697.32769399998</v>
      </c>
      <c r="H609" s="295">
        <f t="shared" si="137"/>
        <v>-8.5910270830747718E-2</v>
      </c>
      <c r="I609" s="294">
        <v>16</v>
      </c>
    </row>
    <row r="610" spans="2:9" x14ac:dyDescent="0.25">
      <c r="B610" s="541">
        <v>42635</v>
      </c>
      <c r="C610" s="293">
        <v>9278</v>
      </c>
      <c r="D610" s="542">
        <v>16.026872999999998</v>
      </c>
      <c r="E610" s="294">
        <v>14.87</v>
      </c>
      <c r="F610" s="294">
        <f t="shared" ref="F610:F621" si="138">C610*(E610-D610)</f>
        <v>-10733.467693999992</v>
      </c>
      <c r="G610" s="294">
        <f t="shared" ref="G610:G621" si="139">IF(C610=0, 0,D610*C610)</f>
        <v>148697.32769399998</v>
      </c>
      <c r="H610" s="295">
        <f t="shared" ref="H610:H621" si="140">IF(C610=0, D610, (E610-D610)/D610)</f>
        <v>-7.2183326092369937E-2</v>
      </c>
      <c r="I610" s="294"/>
    </row>
    <row r="611" spans="2:9" x14ac:dyDescent="0.25">
      <c r="B611" s="541">
        <v>42636</v>
      </c>
      <c r="C611" s="293">
        <v>9478</v>
      </c>
      <c r="D611" s="542">
        <v>15.992122</v>
      </c>
      <c r="E611" s="294">
        <v>14.49</v>
      </c>
      <c r="F611" s="294">
        <f t="shared" si="138"/>
        <v>-14237.112315999999</v>
      </c>
      <c r="G611" s="294">
        <f t="shared" si="139"/>
        <v>151573.33231600001</v>
      </c>
      <c r="H611" s="295">
        <f t="shared" si="140"/>
        <v>-9.39288732289561E-2</v>
      </c>
      <c r="I611" s="294"/>
    </row>
    <row r="612" spans="2:9" x14ac:dyDescent="0.25">
      <c r="B612" s="541">
        <v>42639</v>
      </c>
      <c r="C612" s="293">
        <v>9278</v>
      </c>
      <c r="D612" s="542">
        <v>16.019549999999999</v>
      </c>
      <c r="E612" s="294">
        <v>14.41</v>
      </c>
      <c r="F612" s="294">
        <f t="shared" si="138"/>
        <v>-14933.404899999989</v>
      </c>
      <c r="G612" s="294">
        <f t="shared" si="139"/>
        <v>148629.38489999998</v>
      </c>
      <c r="H612" s="295">
        <f t="shared" si="140"/>
        <v>-0.10047410819904422</v>
      </c>
      <c r="I612" s="294">
        <v>16</v>
      </c>
    </row>
    <row r="613" spans="2:9" x14ac:dyDescent="0.25">
      <c r="B613" s="541">
        <v>42639</v>
      </c>
      <c r="C613" s="293">
        <v>9478</v>
      </c>
      <c r="D613" s="542">
        <v>15.987468</v>
      </c>
      <c r="E613" s="294">
        <v>14.41</v>
      </c>
      <c r="F613" s="294">
        <f t="shared" si="138"/>
        <v>-14951.241703999996</v>
      </c>
      <c r="G613" s="294">
        <f t="shared" si="139"/>
        <v>151529.221704</v>
      </c>
      <c r="H613" s="295">
        <f t="shared" si="140"/>
        <v>-9.8669032519721048E-2</v>
      </c>
      <c r="I613" s="294"/>
    </row>
    <row r="614" spans="2:9" x14ac:dyDescent="0.25">
      <c r="B614" s="541">
        <v>42639</v>
      </c>
      <c r="C614" s="293">
        <v>9678</v>
      </c>
      <c r="D614" s="542">
        <v>15.954266000000001</v>
      </c>
      <c r="E614" s="294">
        <v>14.41</v>
      </c>
      <c r="F614" s="294">
        <f t="shared" si="138"/>
        <v>-14945.406348000004</v>
      </c>
      <c r="G614" s="294">
        <f t="shared" si="139"/>
        <v>154405.386348</v>
      </c>
      <c r="H614" s="295">
        <f t="shared" si="140"/>
        <v>-9.6793296538994669E-2</v>
      </c>
      <c r="I614" s="294"/>
    </row>
    <row r="615" spans="2:9" x14ac:dyDescent="0.25">
      <c r="B615" s="541">
        <v>42640</v>
      </c>
      <c r="C615" s="293">
        <v>10000</v>
      </c>
      <c r="D615" s="542">
        <v>15.890373</v>
      </c>
      <c r="E615" s="294">
        <v>14.06</v>
      </c>
      <c r="F615" s="294">
        <f t="shared" si="138"/>
        <v>-18303.73</v>
      </c>
      <c r="G615" s="294">
        <f t="shared" si="139"/>
        <v>158903.73000000001</v>
      </c>
      <c r="H615" s="295">
        <f t="shared" si="140"/>
        <v>-0.11518754153851517</v>
      </c>
      <c r="I615" s="294"/>
    </row>
    <row r="616" spans="2:9" x14ac:dyDescent="0.25">
      <c r="B616" s="541">
        <v>42641</v>
      </c>
      <c r="C616" s="293">
        <v>9278</v>
      </c>
      <c r="D616" s="542">
        <v>15.968</v>
      </c>
      <c r="E616" s="294">
        <v>15.18</v>
      </c>
      <c r="F616" s="294">
        <f t="shared" si="138"/>
        <v>-7311.0640000000021</v>
      </c>
      <c r="G616" s="294">
        <f t="shared" si="139"/>
        <v>148151.10399999999</v>
      </c>
      <c r="H616" s="295">
        <f t="shared" si="140"/>
        <v>-4.9348697394789594E-2</v>
      </c>
      <c r="I616" s="294" t="s">
        <v>279</v>
      </c>
    </row>
    <row r="617" spans="2:9" x14ac:dyDescent="0.25">
      <c r="B617" s="541">
        <v>42641</v>
      </c>
      <c r="C617" s="293">
        <v>8978</v>
      </c>
      <c r="D617" s="542">
        <v>15.991466000000001</v>
      </c>
      <c r="E617" s="294">
        <v>15.18</v>
      </c>
      <c r="F617" s="294">
        <f t="shared" si="138"/>
        <v>-7285.3417480000098</v>
      </c>
      <c r="G617" s="294">
        <f t="shared" si="139"/>
        <v>143571.38174800001</v>
      </c>
      <c r="H617" s="295">
        <f t="shared" si="140"/>
        <v>-5.0743690415875634E-2</v>
      </c>
      <c r="I617" s="294"/>
    </row>
    <row r="618" spans="2:9" x14ac:dyDescent="0.25">
      <c r="B618" s="541">
        <v>42642</v>
      </c>
      <c r="C618" s="293">
        <v>8678</v>
      </c>
      <c r="D618" s="542">
        <v>16.016100000000002</v>
      </c>
      <c r="E618" s="294">
        <v>15.9</v>
      </c>
      <c r="F618" s="294">
        <f t="shared" si="138"/>
        <v>-1007.5158000000105</v>
      </c>
      <c r="G618" s="294">
        <f t="shared" si="139"/>
        <v>138987.71580000001</v>
      </c>
      <c r="H618" s="295">
        <f t="shared" si="140"/>
        <v>-7.2489557382884214E-3</v>
      </c>
      <c r="I618" s="294"/>
    </row>
    <row r="619" spans="2:9" x14ac:dyDescent="0.25">
      <c r="B619" s="541">
        <v>42642</v>
      </c>
      <c r="C619" s="293">
        <v>7978</v>
      </c>
      <c r="D619" s="542">
        <v>16.036825</v>
      </c>
      <c r="E619" s="294">
        <v>15.9</v>
      </c>
      <c r="F619" s="294">
        <f t="shared" si="138"/>
        <v>-1091.5898499999998</v>
      </c>
      <c r="G619" s="294">
        <f t="shared" si="139"/>
        <v>127941.78985</v>
      </c>
      <c r="H619" s="295">
        <f t="shared" si="140"/>
        <v>-8.5319257396648009E-3</v>
      </c>
      <c r="I619" s="294"/>
    </row>
    <row r="620" spans="2:9" x14ac:dyDescent="0.25">
      <c r="B620" s="541">
        <v>42642</v>
      </c>
      <c r="C620" s="293">
        <v>7764</v>
      </c>
      <c r="D620" s="542">
        <v>16.038399999999999</v>
      </c>
      <c r="E620" s="294">
        <v>15.9</v>
      </c>
      <c r="F620" s="294">
        <f t="shared" si="138"/>
        <v>-1074.5375999999919</v>
      </c>
      <c r="G620" s="294">
        <f t="shared" si="139"/>
        <v>124522.1376</v>
      </c>
      <c r="H620" s="295">
        <f t="shared" si="140"/>
        <v>-8.6292897047086353E-3</v>
      </c>
      <c r="I620" s="294"/>
    </row>
    <row r="621" spans="2:9" x14ac:dyDescent="0.25">
      <c r="B621" s="541">
        <v>42642</v>
      </c>
      <c r="C621" s="293">
        <v>8178</v>
      </c>
      <c r="D621" s="542">
        <v>16.019235999999999</v>
      </c>
      <c r="E621" s="294">
        <v>15.9</v>
      </c>
      <c r="F621" s="294">
        <f t="shared" si="138"/>
        <v>-975.11200799999187</v>
      </c>
      <c r="G621" s="294">
        <f t="shared" si="139"/>
        <v>131005.31200799999</v>
      </c>
      <c r="H621" s="295">
        <f t="shared" si="140"/>
        <v>-7.4433012910228059E-3</v>
      </c>
      <c r="I621" s="294" t="s">
        <v>280</v>
      </c>
    </row>
    <row r="622" spans="2:9" x14ac:dyDescent="0.25">
      <c r="B622" s="541">
        <v>42643</v>
      </c>
      <c r="C622" s="293">
        <v>8178</v>
      </c>
      <c r="D622" s="542">
        <v>16.019235999999999</v>
      </c>
      <c r="E622" s="294">
        <v>15.81</v>
      </c>
      <c r="F622" s="294">
        <f>C622*(E622-D622)</f>
        <v>-1711.1320079999907</v>
      </c>
      <c r="G622" s="294">
        <f>IF(C622=0, 0,D622*C622)</f>
        <v>131005.31200799999</v>
      </c>
      <c r="H622" s="295">
        <f>IF(C622=0, D622, (E622-D622)/D622)</f>
        <v>-1.3061546755413234E-2</v>
      </c>
      <c r="I622" s="294"/>
    </row>
    <row r="623" spans="2:9" x14ac:dyDescent="0.25">
      <c r="B623" s="541">
        <v>42646</v>
      </c>
      <c r="C623" s="293">
        <v>8178</v>
      </c>
      <c r="D623" s="542">
        <v>16.019235999999999</v>
      </c>
      <c r="E623" s="294">
        <v>15.98</v>
      </c>
      <c r="F623" s="294">
        <f t="shared" ref="F623:F632" si="141">C623*(E623-D623)</f>
        <v>-320.8720079999913</v>
      </c>
      <c r="G623" s="294">
        <f t="shared" ref="G623:G632" si="142">IF(C623=0, 0,D623*C623)</f>
        <v>131005.31200799999</v>
      </c>
      <c r="H623" s="295">
        <f t="shared" ref="H623:H632" si="143">IF(C623=0, D623, (E623-D623)/D623)</f>
        <v>-2.4493053226757469E-3</v>
      </c>
      <c r="I623" s="294"/>
    </row>
    <row r="624" spans="2:9" x14ac:dyDescent="0.25">
      <c r="B624" s="541">
        <v>42647</v>
      </c>
      <c r="C624" s="293">
        <v>8678</v>
      </c>
      <c r="D624" s="542">
        <v>16.010061</v>
      </c>
      <c r="E624" s="294">
        <v>15.63</v>
      </c>
      <c r="F624" s="294">
        <f t="shared" si="141"/>
        <v>-3298.169357999996</v>
      </c>
      <c r="G624" s="294">
        <f t="shared" si="142"/>
        <v>138935.309358</v>
      </c>
      <c r="H624" s="295">
        <f t="shared" si="143"/>
        <v>-2.3738885192255015E-2</v>
      </c>
      <c r="I624" s="294"/>
    </row>
    <row r="625" spans="2:9" x14ac:dyDescent="0.25">
      <c r="B625" s="541">
        <v>42647</v>
      </c>
      <c r="C625" s="293">
        <v>9178</v>
      </c>
      <c r="D625" s="542">
        <v>15.988811</v>
      </c>
      <c r="E625" s="294">
        <v>15.63</v>
      </c>
      <c r="F625" s="294">
        <f t="shared" si="141"/>
        <v>-3293.1673579999938</v>
      </c>
      <c r="G625" s="294">
        <f t="shared" si="142"/>
        <v>146745.30735799999</v>
      </c>
      <c r="H625" s="295">
        <f t="shared" si="143"/>
        <v>-2.2441381038277287E-2</v>
      </c>
      <c r="I625" s="294"/>
    </row>
    <row r="626" spans="2:9" x14ac:dyDescent="0.25">
      <c r="B626" s="541">
        <v>42648</v>
      </c>
      <c r="C626" s="293">
        <v>8178</v>
      </c>
      <c r="D626" s="542">
        <v>15.977725</v>
      </c>
      <c r="E626" s="294">
        <v>16.12</v>
      </c>
      <c r="F626" s="294">
        <f t="shared" si="141"/>
        <v>1163.524950000012</v>
      </c>
      <c r="G626" s="294">
        <f t="shared" si="142"/>
        <v>130665.83504999999</v>
      </c>
      <c r="H626" s="295">
        <f t="shared" si="143"/>
        <v>8.904584351026288E-3</v>
      </c>
      <c r="I626" s="294">
        <v>15.75</v>
      </c>
    </row>
    <row r="627" spans="2:9" x14ac:dyDescent="0.25">
      <c r="B627" s="541">
        <v>42648</v>
      </c>
      <c r="C627" s="314">
        <v>7678</v>
      </c>
      <c r="D627" s="543">
        <v>15.951529000000001</v>
      </c>
      <c r="E627" s="294">
        <v>16.12</v>
      </c>
      <c r="F627" s="294">
        <f t="shared" si="141"/>
        <v>1293.5203380000021</v>
      </c>
      <c r="G627" s="294">
        <f t="shared" si="142"/>
        <v>122475.839662</v>
      </c>
      <c r="H627" s="295">
        <f t="shared" si="143"/>
        <v>1.0561432700275958E-2</v>
      </c>
      <c r="I627" s="294" t="s">
        <v>284</v>
      </c>
    </row>
    <row r="628" spans="2:9" x14ac:dyDescent="0.25">
      <c r="B628" s="541">
        <v>42649</v>
      </c>
      <c r="C628" s="293">
        <v>8678</v>
      </c>
      <c r="D628" s="542">
        <v>15.941579000000001</v>
      </c>
      <c r="E628" s="294">
        <v>16.079999999999998</v>
      </c>
      <c r="F628" s="294">
        <f t="shared" si="141"/>
        <v>1201.2174379999781</v>
      </c>
      <c r="G628" s="294">
        <f t="shared" si="142"/>
        <v>138341.022562</v>
      </c>
      <c r="H628" s="295">
        <f t="shared" si="143"/>
        <v>8.683016908174369E-3</v>
      </c>
      <c r="I628" s="294"/>
    </row>
    <row r="629" spans="2:9" x14ac:dyDescent="0.25">
      <c r="B629" s="541">
        <v>42650</v>
      </c>
      <c r="C629" s="293">
        <v>8978</v>
      </c>
      <c r="D629" s="542">
        <v>15.935176999999999</v>
      </c>
      <c r="E629" s="294">
        <v>15.56</v>
      </c>
      <c r="F629" s="294">
        <f t="shared" si="141"/>
        <v>-3368.3391059999908</v>
      </c>
      <c r="G629" s="294">
        <f t="shared" si="142"/>
        <v>143066.01910599999</v>
      </c>
      <c r="H629" s="295">
        <f t="shared" si="143"/>
        <v>-2.354394933925108E-2</v>
      </c>
      <c r="I629" s="294"/>
    </row>
    <row r="630" spans="2:9" x14ac:dyDescent="0.25">
      <c r="B630" s="541">
        <v>42650</v>
      </c>
      <c r="C630" s="293">
        <v>9278</v>
      </c>
      <c r="D630" s="542">
        <v>15.923692000000001</v>
      </c>
      <c r="E630" s="294">
        <v>15.56</v>
      </c>
      <c r="F630" s="294">
        <f t="shared" si="141"/>
        <v>-3374.3343760000034</v>
      </c>
      <c r="G630" s="294">
        <f t="shared" si="142"/>
        <v>147740.01437600001</v>
      </c>
      <c r="H630" s="295">
        <f t="shared" si="143"/>
        <v>-2.2839678134945106E-2</v>
      </c>
      <c r="I630" s="294">
        <v>15.8</v>
      </c>
    </row>
    <row r="631" spans="2:9" x14ac:dyDescent="0.25">
      <c r="B631" s="541">
        <v>42653</v>
      </c>
      <c r="C631" s="314">
        <v>9678</v>
      </c>
      <c r="D631" s="543">
        <v>15.9153</v>
      </c>
      <c r="E631" s="294">
        <v>15.72</v>
      </c>
      <c r="F631" s="294">
        <f t="shared" si="141"/>
        <v>-1890.1133999999961</v>
      </c>
      <c r="G631" s="294">
        <f t="shared" si="142"/>
        <v>154028.27340000001</v>
      </c>
      <c r="H631" s="295">
        <f t="shared" si="143"/>
        <v>-1.2271210721758281E-2</v>
      </c>
      <c r="I631" s="294"/>
    </row>
    <row r="632" spans="2:9" x14ac:dyDescent="0.25">
      <c r="B632" s="541">
        <v>42661</v>
      </c>
      <c r="C632" s="314">
        <v>10000</v>
      </c>
      <c r="D632" s="543">
        <v>15.901258</v>
      </c>
      <c r="E632" s="294">
        <v>14.2</v>
      </c>
      <c r="F632" s="294">
        <f t="shared" si="141"/>
        <v>-17012.580000000009</v>
      </c>
      <c r="G632" s="294">
        <f t="shared" si="142"/>
        <v>159012.58000000002</v>
      </c>
      <c r="H632" s="295">
        <f t="shared" si="143"/>
        <v>-0.10698889358313669</v>
      </c>
      <c r="I632" s="294"/>
    </row>
    <row r="633" spans="2:9" x14ac:dyDescent="0.25">
      <c r="B633" s="541">
        <v>42663</v>
      </c>
      <c r="C633" s="293">
        <v>10000</v>
      </c>
      <c r="D633" s="542">
        <v>15.901258</v>
      </c>
      <c r="E633" s="294">
        <v>14.7</v>
      </c>
      <c r="F633" s="294">
        <f>C633*(E633-D633)</f>
        <v>-12012.580000000011</v>
      </c>
      <c r="G633" s="294">
        <f>IF(C633=0, 0,D633*C633)</f>
        <v>159012.58000000002</v>
      </c>
      <c r="H633" s="296">
        <f>IF(C633=0, D633, (E633-D633)/D633)</f>
        <v>-7.5544840540289399E-2</v>
      </c>
      <c r="I633" s="294"/>
    </row>
    <row r="634" spans="2:9" x14ac:dyDescent="0.25">
      <c r="B634" s="541">
        <v>42668</v>
      </c>
      <c r="C634" s="293">
        <v>11000</v>
      </c>
      <c r="D634" s="542">
        <v>15.74728</v>
      </c>
      <c r="E634" s="294">
        <v>14.18</v>
      </c>
      <c r="F634" s="294">
        <f>C634*(E634-D634)</f>
        <v>-17240.080000000002</v>
      </c>
      <c r="G634" s="294">
        <f>IF(C634=0, 0,D634*C634)</f>
        <v>173220.08</v>
      </c>
      <c r="H634" s="296">
        <f>IF(C634=0, D634, (E634-D634)/D634)</f>
        <v>-9.9527029429844413E-2</v>
      </c>
      <c r="I634" s="294"/>
    </row>
    <row r="635" spans="2:9" x14ac:dyDescent="0.25">
      <c r="B635" s="541">
        <v>42670</v>
      </c>
      <c r="C635" s="293">
        <v>11500</v>
      </c>
      <c r="D635" s="542">
        <v>15.679137000000001</v>
      </c>
      <c r="E635" s="294">
        <v>13.95</v>
      </c>
      <c r="F635" s="294">
        <f>C635*(E635-D635)</f>
        <v>-19885.075500000017</v>
      </c>
      <c r="G635" s="294">
        <f>IF(C635=0, 0,D635*C635)</f>
        <v>180310.07550000001</v>
      </c>
      <c r="H635" s="296">
        <f>IF(C635=0, D635, (E635-D635)/D635)</f>
        <v>-0.11028266415428357</v>
      </c>
      <c r="I635" s="294"/>
    </row>
    <row r="636" spans="2:9" x14ac:dyDescent="0.25">
      <c r="B636" s="541">
        <v>42670</v>
      </c>
      <c r="C636" s="293">
        <v>12000</v>
      </c>
      <c r="D636" s="542">
        <v>15.6113</v>
      </c>
      <c r="E636" s="294">
        <v>13.95</v>
      </c>
      <c r="F636" s="294">
        <f t="shared" ref="F636:F643" si="144">C636*(E636-D636)</f>
        <v>-19935.600000000009</v>
      </c>
      <c r="G636" s="294">
        <f t="shared" ref="G636:G643" si="145">IF(C636=0, 0,D636*C636)</f>
        <v>187335.6</v>
      </c>
      <c r="H636" s="296">
        <f t="shared" ref="H636:H643" si="146">IF(C636=0, D636, (E636-D636)/D636)</f>
        <v>-0.10641650599245422</v>
      </c>
      <c r="I636" s="294"/>
    </row>
    <row r="637" spans="2:9" x14ac:dyDescent="0.25">
      <c r="B637" s="541">
        <v>42670</v>
      </c>
      <c r="C637" s="293">
        <v>12500</v>
      </c>
      <c r="D637" s="542">
        <v>15.542006000000001</v>
      </c>
      <c r="E637" s="294">
        <v>13.95</v>
      </c>
      <c r="F637" s="294">
        <f t="shared" si="144"/>
        <v>-19900.075000000015</v>
      </c>
      <c r="G637" s="294">
        <f t="shared" si="145"/>
        <v>194275.07500000001</v>
      </c>
      <c r="H637" s="296">
        <f t="shared" si="146"/>
        <v>-0.10243246592492637</v>
      </c>
      <c r="I637" s="294"/>
    </row>
    <row r="638" spans="2:9" x14ac:dyDescent="0.25">
      <c r="B638" s="541">
        <v>42671</v>
      </c>
      <c r="C638" s="293">
        <v>12500</v>
      </c>
      <c r="D638" s="542">
        <v>15.536431</v>
      </c>
      <c r="E638" s="294">
        <v>13.72</v>
      </c>
      <c r="F638" s="294">
        <f t="shared" si="144"/>
        <v>-22705.387499999997</v>
      </c>
      <c r="G638" s="294">
        <f t="shared" si="145"/>
        <v>194205.38750000001</v>
      </c>
      <c r="H638" s="296">
        <f t="shared" si="146"/>
        <v>-0.11691430290521676</v>
      </c>
      <c r="I638" s="294"/>
    </row>
    <row r="639" spans="2:9" x14ac:dyDescent="0.25">
      <c r="B639" s="541">
        <v>42674</v>
      </c>
      <c r="C639" s="293">
        <v>12500</v>
      </c>
      <c r="D639" s="542">
        <v>15.5313</v>
      </c>
      <c r="E639" s="294">
        <v>13.18</v>
      </c>
      <c r="F639" s="294">
        <f t="shared" si="144"/>
        <v>-29391.250000000004</v>
      </c>
      <c r="G639" s="294">
        <f t="shared" si="145"/>
        <v>194141.25</v>
      </c>
      <c r="H639" s="296">
        <f t="shared" si="146"/>
        <v>-0.15139106192012261</v>
      </c>
      <c r="I639" s="294"/>
    </row>
    <row r="640" spans="2:9" x14ac:dyDescent="0.25">
      <c r="B640" s="541">
        <v>42676</v>
      </c>
      <c r="C640" s="293">
        <v>12500</v>
      </c>
      <c r="D640" s="542">
        <v>15.528746</v>
      </c>
      <c r="E640" s="294">
        <v>12.78</v>
      </c>
      <c r="F640" s="294">
        <f t="shared" si="144"/>
        <v>-34359.325000000004</v>
      </c>
      <c r="G640" s="294">
        <f t="shared" si="145"/>
        <v>194109.32500000001</v>
      </c>
      <c r="H640" s="295">
        <f t="shared" si="146"/>
        <v>-0.17701017197396368</v>
      </c>
      <c r="I640" s="294"/>
    </row>
    <row r="641" spans="2:10" x14ac:dyDescent="0.25">
      <c r="B641" s="541">
        <v>42677</v>
      </c>
      <c r="C641" s="293">
        <v>10000</v>
      </c>
      <c r="D641" s="542">
        <v>15.813000000000001</v>
      </c>
      <c r="E641" s="294">
        <v>14.15</v>
      </c>
      <c r="F641" s="294">
        <f t="shared" si="144"/>
        <v>-16630.000000000004</v>
      </c>
      <c r="G641" s="294">
        <f t="shared" si="145"/>
        <v>158130</v>
      </c>
      <c r="H641" s="295">
        <f t="shared" si="146"/>
        <v>-0.10516663504711314</v>
      </c>
      <c r="I641" s="294"/>
    </row>
    <row r="642" spans="2:10" x14ac:dyDescent="0.25">
      <c r="B642" s="541">
        <v>42678</v>
      </c>
      <c r="C642" s="293">
        <v>11000</v>
      </c>
      <c r="D642" s="542">
        <v>15.62</v>
      </c>
      <c r="E642" s="294">
        <v>13.69</v>
      </c>
      <c r="F642" s="294">
        <f t="shared" si="144"/>
        <v>-21229.999999999996</v>
      </c>
      <c r="G642" s="294">
        <f t="shared" si="145"/>
        <v>171820</v>
      </c>
      <c r="H642" s="295">
        <f t="shared" si="146"/>
        <v>-0.12355953905249678</v>
      </c>
      <c r="I642" s="294"/>
    </row>
    <row r="643" spans="2:10" x14ac:dyDescent="0.25">
      <c r="B643" s="541">
        <v>42701</v>
      </c>
      <c r="C643" s="293">
        <v>7678</v>
      </c>
      <c r="D643" s="542">
        <v>15.484220000000001</v>
      </c>
      <c r="E643" s="294">
        <v>16.28</v>
      </c>
      <c r="F643" s="294">
        <f t="shared" si="144"/>
        <v>6109.9988400000047</v>
      </c>
      <c r="G643" s="294">
        <f t="shared" si="145"/>
        <v>118887.84116000001</v>
      </c>
      <c r="H643" s="295">
        <f t="shared" si="146"/>
        <v>5.1392966516879801E-2</v>
      </c>
      <c r="I643" s="294" t="s">
        <v>295</v>
      </c>
    </row>
    <row r="644" spans="2:10" x14ac:dyDescent="0.25">
      <c r="B644" s="541">
        <v>42702</v>
      </c>
      <c r="C644" s="293">
        <v>8178</v>
      </c>
      <c r="D644" s="542">
        <v>15.519399999999999</v>
      </c>
      <c r="E644" s="294">
        <v>15.62</v>
      </c>
      <c r="F644" s="294">
        <f t="shared" ref="F644:F661" si="147">C644*(E644-D644)</f>
        <v>822.70680000000016</v>
      </c>
      <c r="G644" s="294">
        <f t="shared" ref="G644:G661" si="148">IF(C644=0, 0,D644*C644)</f>
        <v>126917.6532</v>
      </c>
      <c r="H644" s="295">
        <f t="shared" ref="H644:H661" si="149">IF(C644=0, D644, (E644-D644)/D644)</f>
        <v>6.4822093637640649E-3</v>
      </c>
      <c r="I644" s="294" t="s">
        <v>299</v>
      </c>
    </row>
    <row r="645" spans="2:10" x14ac:dyDescent="0.25">
      <c r="B645" s="541">
        <v>42702</v>
      </c>
      <c r="C645" s="293">
        <v>8678</v>
      </c>
      <c r="D645" s="542">
        <v>15.5304</v>
      </c>
      <c r="E645" s="294">
        <v>15.54</v>
      </c>
      <c r="F645" s="294">
        <f t="shared" si="147"/>
        <v>83.308799999990825</v>
      </c>
      <c r="G645" s="294">
        <f t="shared" si="148"/>
        <v>134772.8112</v>
      </c>
      <c r="H645" s="295">
        <f t="shared" si="149"/>
        <v>6.1814248184199655E-4</v>
      </c>
      <c r="I645" s="294"/>
    </row>
    <row r="646" spans="2:10" x14ac:dyDescent="0.25">
      <c r="B646" s="541">
        <v>42703</v>
      </c>
      <c r="C646" s="293">
        <v>8978</v>
      </c>
      <c r="D646" s="542">
        <v>15.5053</v>
      </c>
      <c r="E646" s="294">
        <v>14.95</v>
      </c>
      <c r="F646" s="294">
        <f t="shared" si="147"/>
        <v>-4985.4834000000074</v>
      </c>
      <c r="G646" s="294">
        <f t="shared" si="148"/>
        <v>139206.5834</v>
      </c>
      <c r="H646" s="295">
        <f t="shared" si="149"/>
        <v>-3.5813560524465882E-2</v>
      </c>
      <c r="I646" s="294"/>
    </row>
    <row r="647" spans="2:10" x14ac:dyDescent="0.25">
      <c r="B647" s="541">
        <v>42704</v>
      </c>
      <c r="C647" s="293">
        <v>5178</v>
      </c>
      <c r="D647" s="542">
        <v>14.3947</v>
      </c>
      <c r="E647" s="294">
        <v>18.059999999999999</v>
      </c>
      <c r="F647" s="294">
        <f t="shared" si="147"/>
        <v>18978.923399999992</v>
      </c>
      <c r="G647" s="294">
        <f t="shared" si="148"/>
        <v>74535.756600000008</v>
      </c>
      <c r="H647" s="295">
        <f t="shared" si="149"/>
        <v>0.25462843963403187</v>
      </c>
      <c r="I647" s="294"/>
    </row>
    <row r="648" spans="2:10" x14ac:dyDescent="0.25">
      <c r="B648" s="541">
        <v>42705</v>
      </c>
      <c r="C648" s="293">
        <v>4678</v>
      </c>
      <c r="D648" s="542">
        <v>13.905799999999999</v>
      </c>
      <c r="E648" s="294">
        <v>17.89</v>
      </c>
      <c r="F648" s="294">
        <f t="shared" si="147"/>
        <v>18638.087600000006</v>
      </c>
      <c r="G648" s="294">
        <f t="shared" si="148"/>
        <v>65051.332399999999</v>
      </c>
      <c r="H648" s="295">
        <f t="shared" si="149"/>
        <v>0.28651354111234173</v>
      </c>
      <c r="I648" s="294"/>
    </row>
    <row r="649" spans="2:10" x14ac:dyDescent="0.25">
      <c r="B649" s="541">
        <v>42705</v>
      </c>
      <c r="C649" s="293">
        <v>5000</v>
      </c>
      <c r="D649" s="542">
        <v>14.1645</v>
      </c>
      <c r="E649" s="294">
        <v>17.89</v>
      </c>
      <c r="F649" s="294">
        <f t="shared" si="147"/>
        <v>18627.5</v>
      </c>
      <c r="G649" s="294">
        <f t="shared" si="148"/>
        <v>70822.5</v>
      </c>
      <c r="H649" s="295">
        <f t="shared" si="149"/>
        <v>0.2630166966712556</v>
      </c>
      <c r="I649" s="294"/>
    </row>
    <row r="650" spans="2:10" x14ac:dyDescent="0.25">
      <c r="B650" s="541">
        <v>42708</v>
      </c>
      <c r="C650" s="293">
        <v>5000</v>
      </c>
      <c r="D650" s="542">
        <v>14.1645</v>
      </c>
      <c r="E650" s="294">
        <v>18.2</v>
      </c>
      <c r="F650" s="294">
        <f t="shared" si="147"/>
        <v>20177.499999999996</v>
      </c>
      <c r="G650" s="294">
        <f t="shared" si="148"/>
        <v>70822.5</v>
      </c>
      <c r="H650" s="295">
        <f t="shared" si="149"/>
        <v>0.28490239683716323</v>
      </c>
      <c r="I650" s="294"/>
    </row>
    <row r="651" spans="2:10" x14ac:dyDescent="0.25">
      <c r="B651" s="541">
        <v>42711</v>
      </c>
      <c r="C651" s="293">
        <v>5000</v>
      </c>
      <c r="D651" s="542">
        <v>14.143514</v>
      </c>
      <c r="E651" s="294">
        <v>18.420000000000002</v>
      </c>
      <c r="F651" s="294">
        <f t="shared" si="147"/>
        <v>21382.430000000011</v>
      </c>
      <c r="G651" s="294">
        <f t="shared" si="148"/>
        <v>70717.569999999992</v>
      </c>
      <c r="H651" s="295">
        <f t="shared" si="149"/>
        <v>0.3023637548631834</v>
      </c>
      <c r="I651" s="294"/>
    </row>
    <row r="652" spans="2:10" x14ac:dyDescent="0.25">
      <c r="B652" s="541">
        <v>42713</v>
      </c>
      <c r="C652" s="293">
        <v>5000</v>
      </c>
      <c r="D652" s="542">
        <v>14.127554</v>
      </c>
      <c r="E652" s="294">
        <v>18.25</v>
      </c>
      <c r="F652" s="294">
        <f t="shared" si="147"/>
        <v>20612.23</v>
      </c>
      <c r="G652" s="294">
        <f t="shared" si="148"/>
        <v>70637.77</v>
      </c>
      <c r="H652" s="295">
        <f t="shared" si="149"/>
        <v>0.29180182216964096</v>
      </c>
      <c r="I652" s="294"/>
    </row>
    <row r="653" spans="2:10" x14ac:dyDescent="0.25">
      <c r="B653" s="541">
        <v>42716</v>
      </c>
      <c r="C653" s="293">
        <v>5000</v>
      </c>
      <c r="D653" s="542">
        <v>14.0276</v>
      </c>
      <c r="E653" s="294">
        <v>18.489999999999998</v>
      </c>
      <c r="F653" s="294">
        <f t="shared" si="147"/>
        <v>22311.999999999993</v>
      </c>
      <c r="G653" s="294">
        <f t="shared" si="148"/>
        <v>70138</v>
      </c>
      <c r="H653" s="295">
        <f t="shared" si="149"/>
        <v>0.3181157147338104</v>
      </c>
      <c r="I653" s="294" t="s">
        <v>184</v>
      </c>
    </row>
    <row r="654" spans="2:10" x14ac:dyDescent="0.25">
      <c r="B654" s="541">
        <v>42718</v>
      </c>
      <c r="C654" s="293">
        <v>5000</v>
      </c>
      <c r="D654" s="542">
        <v>14.025399999999999</v>
      </c>
      <c r="E654" s="294">
        <v>18.2</v>
      </c>
      <c r="F654" s="294">
        <f t="shared" si="147"/>
        <v>20873</v>
      </c>
      <c r="G654" s="294">
        <f t="shared" si="148"/>
        <v>70127</v>
      </c>
      <c r="H654" s="295">
        <f t="shared" si="149"/>
        <v>0.29764569994438661</v>
      </c>
      <c r="I654" s="294">
        <v>13.8</v>
      </c>
    </row>
    <row r="655" spans="2:10" x14ac:dyDescent="0.25">
      <c r="B655" s="541">
        <v>42726</v>
      </c>
      <c r="C655" s="293">
        <v>5000</v>
      </c>
      <c r="D655" s="542">
        <v>14.025399999999999</v>
      </c>
      <c r="E655" s="294">
        <v>18.04</v>
      </c>
      <c r="F655" s="294">
        <f t="shared" si="147"/>
        <v>20073</v>
      </c>
      <c r="G655" s="294">
        <f t="shared" si="148"/>
        <v>70127</v>
      </c>
      <c r="H655" s="295">
        <f t="shared" si="149"/>
        <v>0.28623782565916123</v>
      </c>
      <c r="I655" s="294"/>
    </row>
    <row r="656" spans="2:10" x14ac:dyDescent="0.25">
      <c r="B656" s="541">
        <v>42733</v>
      </c>
      <c r="C656" s="293">
        <v>6000</v>
      </c>
      <c r="D656" s="542">
        <v>14.627558000000001</v>
      </c>
      <c r="E656" s="294">
        <v>17.57</v>
      </c>
      <c r="F656" s="372">
        <f t="shared" si="147"/>
        <v>17654.651999999998</v>
      </c>
      <c r="G656" s="294">
        <f t="shared" si="148"/>
        <v>87765.347999999998</v>
      </c>
      <c r="H656" s="296">
        <f t="shared" si="149"/>
        <v>0.20115743174629694</v>
      </c>
      <c r="I656" s="294"/>
      <c r="J656" s="3"/>
    </row>
    <row r="657" spans="1:9" x14ac:dyDescent="0.25">
      <c r="B657" s="541">
        <v>42734</v>
      </c>
      <c r="C657" s="293">
        <v>6000</v>
      </c>
      <c r="D657" s="542">
        <v>14.562623</v>
      </c>
      <c r="E657" s="294">
        <v>17.309999999999999</v>
      </c>
      <c r="F657" s="372">
        <f t="shared" si="147"/>
        <v>16484.261999999992</v>
      </c>
      <c r="G657" s="294">
        <f t="shared" si="148"/>
        <v>87375.737999999998</v>
      </c>
      <c r="H657" s="296">
        <f t="shared" si="149"/>
        <v>0.18865948806063293</v>
      </c>
      <c r="I657" s="294"/>
    </row>
    <row r="658" spans="1:9" x14ac:dyDescent="0.25">
      <c r="B658" s="541">
        <v>42739</v>
      </c>
      <c r="C658" s="293">
        <v>5500</v>
      </c>
      <c r="D658" s="542">
        <v>14.242898</v>
      </c>
      <c r="E658" s="294">
        <v>18.05</v>
      </c>
      <c r="F658" s="372">
        <f t="shared" si="147"/>
        <v>20939.061000000002</v>
      </c>
      <c r="G658" s="294">
        <f t="shared" si="148"/>
        <v>78335.938999999998</v>
      </c>
      <c r="H658" s="296">
        <f t="shared" si="149"/>
        <v>0.26729827033796072</v>
      </c>
      <c r="I658" s="294"/>
    </row>
    <row r="659" spans="1:9" x14ac:dyDescent="0.25">
      <c r="B659" s="541">
        <v>42741</v>
      </c>
      <c r="C659" s="293">
        <v>6000</v>
      </c>
      <c r="D659" s="542">
        <v>14.54599</v>
      </c>
      <c r="E659" s="294">
        <v>17.98</v>
      </c>
      <c r="F659" s="372">
        <f t="shared" si="147"/>
        <v>20604.060000000005</v>
      </c>
      <c r="G659" s="294">
        <f t="shared" si="148"/>
        <v>87275.94</v>
      </c>
      <c r="H659" s="296">
        <f t="shared" si="149"/>
        <v>0.23607949682352322</v>
      </c>
      <c r="I659" s="294"/>
    </row>
    <row r="660" spans="1:9" x14ac:dyDescent="0.25">
      <c r="B660" s="541">
        <v>42748</v>
      </c>
      <c r="C660" s="293">
        <v>6000</v>
      </c>
      <c r="D660" s="542">
        <v>14.527687999999999</v>
      </c>
      <c r="E660" s="294">
        <v>17.46</v>
      </c>
      <c r="F660" s="372">
        <f t="shared" si="147"/>
        <v>17593.872000000007</v>
      </c>
      <c r="G660" s="294">
        <f t="shared" si="148"/>
        <v>87166.127999999997</v>
      </c>
      <c r="H660" s="296">
        <f t="shared" si="149"/>
        <v>0.20184299112150547</v>
      </c>
      <c r="I660" s="294"/>
    </row>
    <row r="661" spans="1:9" x14ac:dyDescent="0.25">
      <c r="A661" s="181" t="s">
        <v>322</v>
      </c>
      <c r="B661" s="541">
        <v>42754</v>
      </c>
      <c r="C661" s="293">
        <v>6000</v>
      </c>
      <c r="D661" s="542">
        <v>14.527687999999999</v>
      </c>
      <c r="E661" s="294">
        <v>17.27</v>
      </c>
      <c r="F661" s="372">
        <f t="shared" si="147"/>
        <v>16453.871999999999</v>
      </c>
      <c r="G661" s="294">
        <f t="shared" si="148"/>
        <v>87166.127999999997</v>
      </c>
      <c r="H661" s="296">
        <f t="shared" si="149"/>
        <v>0.1887645164185795</v>
      </c>
      <c r="I661" s="294"/>
    </row>
    <row r="662" spans="1:9" x14ac:dyDescent="0.25">
      <c r="A662" t="s">
        <v>322</v>
      </c>
      <c r="B662" s="541">
        <v>42760</v>
      </c>
      <c r="C662" s="293">
        <v>6000</v>
      </c>
      <c r="D662" s="542">
        <v>14.527687999999999</v>
      </c>
      <c r="E662" s="294">
        <v>17.75</v>
      </c>
      <c r="F662" s="372">
        <f t="shared" ref="F662:F676" si="150">C662*(E662-D662)</f>
        <v>19333.872000000003</v>
      </c>
      <c r="G662" s="294">
        <f t="shared" ref="G662:G676" si="151">IF(C662=0, 0,D662*C662)</f>
        <v>87166.127999999997</v>
      </c>
      <c r="H662" s="296">
        <f t="shared" ref="H662:H676" si="152">IF(C662=0, D662, (E662-D662)/D662)</f>
        <v>0.22180487356281334</v>
      </c>
      <c r="I662" s="294"/>
    </row>
    <row r="663" spans="1:9" x14ac:dyDescent="0.25">
      <c r="A663" t="s">
        <v>354</v>
      </c>
      <c r="B663" s="541">
        <v>42761</v>
      </c>
      <c r="C663" s="293">
        <v>6000</v>
      </c>
      <c r="D663" s="542">
        <v>14.50817</v>
      </c>
      <c r="E663" s="294">
        <v>17.75</v>
      </c>
      <c r="F663" s="372">
        <f t="shared" si="150"/>
        <v>19450.98</v>
      </c>
      <c r="G663" s="294">
        <f t="shared" si="151"/>
        <v>87049.02</v>
      </c>
      <c r="H663" s="296">
        <f t="shared" si="152"/>
        <v>0.22344858104088938</v>
      </c>
      <c r="I663" s="294"/>
    </row>
    <row r="664" spans="1:9" x14ac:dyDescent="0.25">
      <c r="A664" t="s">
        <v>357</v>
      </c>
      <c r="B664" s="541">
        <v>42762</v>
      </c>
      <c r="C664" s="293">
        <v>6100</v>
      </c>
      <c r="D664" s="542">
        <v>14.553610000000001</v>
      </c>
      <c r="E664" s="294">
        <v>17.41</v>
      </c>
      <c r="F664" s="372">
        <f t="shared" si="150"/>
        <v>17423.978999999996</v>
      </c>
      <c r="G664" s="294">
        <f t="shared" si="151"/>
        <v>88777.021000000008</v>
      </c>
      <c r="H664" s="296">
        <f t="shared" si="152"/>
        <v>0.19626676817641803</v>
      </c>
      <c r="I664" s="294"/>
    </row>
    <row r="665" spans="1:9" x14ac:dyDescent="0.25">
      <c r="A665" t="s">
        <v>367</v>
      </c>
      <c r="B665" s="541">
        <v>42765</v>
      </c>
      <c r="C665" s="293">
        <v>6900</v>
      </c>
      <c r="D665" s="542">
        <v>14.793915999999999</v>
      </c>
      <c r="E665" s="294">
        <v>16.53</v>
      </c>
      <c r="F665" s="372">
        <f t="shared" si="150"/>
        <v>11978.979600000011</v>
      </c>
      <c r="G665" s="294">
        <f t="shared" si="151"/>
        <v>102078.02039999999</v>
      </c>
      <c r="H665" s="296">
        <f t="shared" si="152"/>
        <v>0.11735121383682331</v>
      </c>
      <c r="I665" s="294"/>
    </row>
    <row r="666" spans="1:9" x14ac:dyDescent="0.25">
      <c r="A666" t="s">
        <v>368</v>
      </c>
      <c r="B666" s="541">
        <v>42766</v>
      </c>
      <c r="C666" s="293">
        <v>6900</v>
      </c>
      <c r="D666" s="542">
        <v>14.783497000000001</v>
      </c>
      <c r="E666" s="294">
        <v>16.75</v>
      </c>
      <c r="F666" s="372">
        <f t="shared" si="150"/>
        <v>13568.870699999996</v>
      </c>
      <c r="G666" s="294">
        <f t="shared" si="151"/>
        <v>102006.1293</v>
      </c>
      <c r="H666" s="296">
        <f t="shared" si="152"/>
        <v>0.13302015078029233</v>
      </c>
      <c r="I666" s="294"/>
    </row>
    <row r="667" spans="1:9" x14ac:dyDescent="0.25">
      <c r="B667" s="541">
        <v>42767</v>
      </c>
      <c r="C667" s="293">
        <v>6000</v>
      </c>
      <c r="D667" s="542">
        <v>14.442175000000001</v>
      </c>
      <c r="E667" s="294">
        <v>16.59</v>
      </c>
      <c r="F667" s="372">
        <f t="shared" si="150"/>
        <v>12886.949999999995</v>
      </c>
      <c r="G667" s="294">
        <f t="shared" si="151"/>
        <v>86653.05</v>
      </c>
      <c r="H667" s="296">
        <f t="shared" si="152"/>
        <v>0.14871894295699914</v>
      </c>
      <c r="I667" s="294"/>
    </row>
    <row r="668" spans="1:9" x14ac:dyDescent="0.25">
      <c r="B668" s="541">
        <v>42767</v>
      </c>
      <c r="C668" s="293">
        <v>7000</v>
      </c>
      <c r="D668" s="542">
        <v>14.725436</v>
      </c>
      <c r="E668" s="294">
        <v>16.59</v>
      </c>
      <c r="F668" s="372">
        <f t="shared" si="150"/>
        <v>13051.947999999999</v>
      </c>
      <c r="G668" s="294">
        <f t="shared" si="151"/>
        <v>103078.052</v>
      </c>
      <c r="H668" s="296">
        <f t="shared" si="152"/>
        <v>0.1266219893251378</v>
      </c>
      <c r="I668" s="294"/>
    </row>
    <row r="669" spans="1:9" x14ac:dyDescent="0.25">
      <c r="B669" s="541">
        <v>42767</v>
      </c>
      <c r="C669" s="293">
        <v>7200</v>
      </c>
      <c r="D669" s="542">
        <v>14.771951</v>
      </c>
      <c r="E669" s="294">
        <v>16.59</v>
      </c>
      <c r="F669" s="372">
        <f t="shared" si="150"/>
        <v>13089.952800000001</v>
      </c>
      <c r="G669" s="294">
        <f t="shared" si="151"/>
        <v>106358.0472</v>
      </c>
      <c r="H669" s="296">
        <f t="shared" si="152"/>
        <v>0.12307439958337259</v>
      </c>
      <c r="I669" s="294"/>
    </row>
    <row r="670" spans="1:9" x14ac:dyDescent="0.25">
      <c r="A670" t="s">
        <v>372</v>
      </c>
      <c r="B670" s="541">
        <v>42767</v>
      </c>
      <c r="C670" s="293">
        <v>6500</v>
      </c>
      <c r="D670" s="542">
        <v>14.578353999999999</v>
      </c>
      <c r="E670" s="294">
        <v>16.59</v>
      </c>
      <c r="F670" s="372">
        <f t="shared" si="150"/>
        <v>13075.699000000004</v>
      </c>
      <c r="G670" s="294">
        <f t="shared" si="151"/>
        <v>94759.300999999992</v>
      </c>
      <c r="H670" s="296">
        <f t="shared" si="152"/>
        <v>0.13798855481215511</v>
      </c>
      <c r="I670" s="294"/>
    </row>
    <row r="671" spans="1:9" x14ac:dyDescent="0.25">
      <c r="A671" t="s">
        <v>374</v>
      </c>
      <c r="B671" s="541">
        <v>42768</v>
      </c>
      <c r="C671" s="293">
        <v>6000</v>
      </c>
      <c r="D671" s="542">
        <v>14.368788</v>
      </c>
      <c r="E671" s="294">
        <v>16.68</v>
      </c>
      <c r="F671" s="372">
        <f t="shared" si="150"/>
        <v>13867.271999999995</v>
      </c>
      <c r="G671" s="294">
        <f>IF(C671=0, 0,D671*C671)</f>
        <v>86212.728000000003</v>
      </c>
      <c r="H671" s="296">
        <f t="shared" si="152"/>
        <v>0.16084947456946261</v>
      </c>
      <c r="I671" s="294"/>
    </row>
    <row r="672" spans="1:9" x14ac:dyDescent="0.25">
      <c r="A672" t="s">
        <v>381</v>
      </c>
      <c r="B672" s="541">
        <v>42769</v>
      </c>
      <c r="C672" s="293">
        <v>5300</v>
      </c>
      <c r="D672" s="542">
        <v>14.006677</v>
      </c>
      <c r="E672" s="294">
        <v>17.23</v>
      </c>
      <c r="F672" s="372">
        <f t="shared" si="150"/>
        <v>17083.611900000004</v>
      </c>
      <c r="G672" s="294">
        <f t="shared" si="151"/>
        <v>74235.388099999996</v>
      </c>
      <c r="H672" s="296">
        <f t="shared" si="152"/>
        <v>0.2301276027140485</v>
      </c>
      <c r="I672" s="294"/>
    </row>
    <row r="673" spans="1:13" x14ac:dyDescent="0.25">
      <c r="A673" t="s">
        <v>391</v>
      </c>
      <c r="B673" s="541">
        <v>42772</v>
      </c>
      <c r="C673" s="293">
        <v>6000</v>
      </c>
      <c r="D673" s="542">
        <v>14.311230999999999</v>
      </c>
      <c r="E673" s="294">
        <v>16.52</v>
      </c>
      <c r="F673" s="372">
        <f t="shared" si="150"/>
        <v>13252.614000000001</v>
      </c>
      <c r="G673" s="294">
        <f t="shared" si="151"/>
        <v>85867.385999999999</v>
      </c>
      <c r="H673" s="296">
        <f t="shared" si="152"/>
        <v>0.15433815581622576</v>
      </c>
      <c r="I673" s="294"/>
    </row>
    <row r="674" spans="1:13" x14ac:dyDescent="0.25">
      <c r="A674" t="s">
        <v>396</v>
      </c>
      <c r="B674" s="541">
        <v>42773</v>
      </c>
      <c r="C674" s="293">
        <v>6600</v>
      </c>
      <c r="D674" s="542">
        <v>14.461574000000001</v>
      </c>
      <c r="E674" s="294">
        <v>16.03</v>
      </c>
      <c r="F674" s="372">
        <f t="shared" si="150"/>
        <v>10351.611600000004</v>
      </c>
      <c r="G674" s="294">
        <f t="shared" si="151"/>
        <v>95446.388400000011</v>
      </c>
      <c r="H674" s="296">
        <f t="shared" si="152"/>
        <v>0.10845472283998965</v>
      </c>
      <c r="I674" s="294"/>
    </row>
    <row r="675" spans="1:13" x14ac:dyDescent="0.25">
      <c r="A675" t="s">
        <v>419</v>
      </c>
      <c r="B675" s="541">
        <v>42781</v>
      </c>
      <c r="C675" s="293">
        <v>5700</v>
      </c>
      <c r="D675" s="542">
        <v>14.140828000000001</v>
      </c>
      <c r="E675" s="294">
        <v>16.3</v>
      </c>
      <c r="F675" s="372">
        <f t="shared" si="150"/>
        <v>12307.2804</v>
      </c>
      <c r="G675" s="294">
        <f t="shared" si="151"/>
        <v>80602.719600000011</v>
      </c>
      <c r="H675" s="296">
        <f t="shared" si="152"/>
        <v>0.1526906345229572</v>
      </c>
      <c r="I675" s="294"/>
    </row>
    <row r="676" spans="1:13" x14ac:dyDescent="0.25">
      <c r="A676" t="s">
        <v>421</v>
      </c>
      <c r="B676" s="541">
        <v>42782</v>
      </c>
      <c r="C676" s="293">
        <v>5700</v>
      </c>
      <c r="D676" s="542">
        <v>14.103</v>
      </c>
      <c r="E676" s="294">
        <v>16.170000000000002</v>
      </c>
      <c r="F676" s="372">
        <f t="shared" si="150"/>
        <v>11781.900000000011</v>
      </c>
      <c r="G676" s="294">
        <f t="shared" si="151"/>
        <v>80387.100000000006</v>
      </c>
      <c r="H676" s="296">
        <f t="shared" si="152"/>
        <v>0.14656456073175933</v>
      </c>
      <c r="I676" s="294"/>
    </row>
    <row r="677" spans="1:13" x14ac:dyDescent="0.25">
      <c r="B677" s="541"/>
      <c r="C677" s="293"/>
      <c r="D677" s="542"/>
      <c r="E677" s="294"/>
      <c r="F677" s="372"/>
      <c r="G677" s="294"/>
      <c r="H677" s="296"/>
      <c r="I677" s="294"/>
    </row>
    <row r="678" spans="1:13" x14ac:dyDescent="0.25">
      <c r="B678" s="541"/>
      <c r="C678" s="293"/>
      <c r="D678" s="542"/>
      <c r="E678" s="294"/>
      <c r="F678" s="372"/>
      <c r="G678" s="294"/>
      <c r="H678" s="296"/>
      <c r="I678" s="294"/>
    </row>
    <row r="679" spans="1:13" x14ac:dyDescent="0.25">
      <c r="B679" s="541"/>
      <c r="C679" s="293"/>
      <c r="D679" s="542"/>
      <c r="E679" s="294"/>
      <c r="F679" s="372"/>
      <c r="G679" s="294"/>
      <c r="H679" s="296"/>
      <c r="I679" s="294"/>
    </row>
    <row r="680" spans="1:13" x14ac:dyDescent="0.25">
      <c r="B680" s="541"/>
      <c r="C680" s="293"/>
      <c r="D680" s="542"/>
      <c r="E680" s="294"/>
      <c r="F680" s="372"/>
      <c r="G680" s="294"/>
      <c r="H680" s="296"/>
      <c r="I680" s="294"/>
    </row>
    <row r="684" spans="1:13" x14ac:dyDescent="0.25">
      <c r="L684" t="s">
        <v>65</v>
      </c>
      <c r="M684" s="182">
        <f>K947+M947-F947</f>
        <v>14615.571000001626</v>
      </c>
    </row>
    <row r="685" spans="1:13" x14ac:dyDescent="0.25">
      <c r="A685" s="435" t="s">
        <v>1</v>
      </c>
      <c r="B685" s="508" t="s">
        <v>2</v>
      </c>
      <c r="C685" s="435" t="s">
        <v>4</v>
      </c>
      <c r="D685" s="509" t="s">
        <v>5</v>
      </c>
      <c r="E685" s="436" t="s">
        <v>90</v>
      </c>
      <c r="F685" s="436" t="s">
        <v>60</v>
      </c>
      <c r="G685" s="435" t="s">
        <v>3</v>
      </c>
      <c r="H685" s="510" t="s">
        <v>6</v>
      </c>
      <c r="I685" s="509" t="s">
        <v>7</v>
      </c>
      <c r="J685" s="436" t="s">
        <v>89</v>
      </c>
      <c r="K685" s="436" t="s">
        <v>61</v>
      </c>
      <c r="L685" s="435" t="s">
        <v>37</v>
      </c>
      <c r="M685" s="436" t="s">
        <v>38</v>
      </c>
    </row>
    <row r="686" spans="1:13" x14ac:dyDescent="0.25">
      <c r="A686" s="437" t="s">
        <v>50</v>
      </c>
      <c r="B686" s="468">
        <v>42187</v>
      </c>
      <c r="C686" s="422">
        <v>1000</v>
      </c>
      <c r="D686" s="423">
        <v>27.25</v>
      </c>
      <c r="E686" s="424">
        <v>0</v>
      </c>
      <c r="F686" s="424">
        <f>C686*D686+E686</f>
        <v>27250</v>
      </c>
      <c r="G686" s="421">
        <v>42187</v>
      </c>
      <c r="H686" s="438">
        <v>2000</v>
      </c>
      <c r="I686" s="423">
        <v>27.34</v>
      </c>
      <c r="J686" s="424">
        <v>-5.49</v>
      </c>
      <c r="K686" s="424">
        <f>H686*I686-J686</f>
        <v>54685.49</v>
      </c>
      <c r="L686" s="421">
        <v>42257</v>
      </c>
      <c r="M686" s="424">
        <v>850.5</v>
      </c>
    </row>
    <row r="687" spans="1:13" x14ac:dyDescent="0.25">
      <c r="A687" s="439" t="s">
        <v>71</v>
      </c>
      <c r="B687" s="468">
        <v>42187</v>
      </c>
      <c r="C687" s="422">
        <v>80</v>
      </c>
      <c r="D687" s="423">
        <v>27.152249999999999</v>
      </c>
      <c r="E687" s="424">
        <v>0</v>
      </c>
      <c r="F687" s="424">
        <f t="shared" ref="F687:F750" si="153">C687*D687+E687</f>
        <v>2172.1799999999998</v>
      </c>
      <c r="G687" s="421">
        <v>42199</v>
      </c>
      <c r="H687" s="438">
        <v>102</v>
      </c>
      <c r="I687" s="423">
        <v>25.28</v>
      </c>
      <c r="J687" s="424">
        <v>0.05</v>
      </c>
      <c r="K687" s="424">
        <f t="shared" ref="K687:K714" si="154">H687*I687-J687</f>
        <v>2578.5099999999998</v>
      </c>
      <c r="L687" s="421">
        <v>42439</v>
      </c>
      <c r="M687" s="424">
        <v>483.9</v>
      </c>
    </row>
    <row r="688" spans="1:13" x14ac:dyDescent="0.25">
      <c r="A688" s="422"/>
      <c r="B688" s="468">
        <v>42187</v>
      </c>
      <c r="C688" s="422">
        <v>1000</v>
      </c>
      <c r="D688" s="423">
        <v>27.1</v>
      </c>
      <c r="E688" s="424">
        <v>0</v>
      </c>
      <c r="F688" s="424">
        <f t="shared" si="153"/>
        <v>27100</v>
      </c>
      <c r="G688" s="421">
        <v>42227</v>
      </c>
      <c r="H688" s="438">
        <v>200</v>
      </c>
      <c r="I688" s="423">
        <v>19.649999999999999</v>
      </c>
      <c r="J688" s="424">
        <v>7.0000000000000007E-2</v>
      </c>
      <c r="K688" s="424">
        <f t="shared" si="154"/>
        <v>3929.9299999999994</v>
      </c>
      <c r="L688" s="421">
        <v>42531</v>
      </c>
      <c r="M688" s="424">
        <v>483.9</v>
      </c>
    </row>
    <row r="689" spans="1:13" x14ac:dyDescent="0.25">
      <c r="A689" s="422"/>
      <c r="B689" s="529">
        <v>42187</v>
      </c>
      <c r="C689" s="422">
        <v>500</v>
      </c>
      <c r="D689" s="423">
        <v>27.039332999999999</v>
      </c>
      <c r="E689" s="424">
        <v>0</v>
      </c>
      <c r="F689" s="424">
        <f t="shared" si="153"/>
        <v>13519.666499999999</v>
      </c>
      <c r="G689" s="421">
        <v>42227</v>
      </c>
      <c r="H689" s="438">
        <v>200</v>
      </c>
      <c r="I689" s="423">
        <v>18.7</v>
      </c>
      <c r="J689" s="424">
        <v>7.0000000000000007E-2</v>
      </c>
      <c r="K689" s="424">
        <f t="shared" si="154"/>
        <v>3739.93</v>
      </c>
      <c r="L689" s="421">
        <v>42625</v>
      </c>
      <c r="M689" s="424">
        <v>433.9</v>
      </c>
    </row>
    <row r="690" spans="1:13" x14ac:dyDescent="0.25">
      <c r="A690" s="422"/>
      <c r="B690" s="529"/>
      <c r="C690" s="422">
        <v>500</v>
      </c>
      <c r="D690" s="423">
        <v>27.039332999999999</v>
      </c>
      <c r="E690" s="424">
        <v>0</v>
      </c>
      <c r="F690" s="424">
        <f t="shared" si="153"/>
        <v>13519.666499999999</v>
      </c>
      <c r="G690" s="421">
        <v>42257</v>
      </c>
      <c r="H690" s="438">
        <v>1600</v>
      </c>
      <c r="I690" s="423">
        <v>16.445</v>
      </c>
      <c r="J690" s="424">
        <v>0.48</v>
      </c>
      <c r="K690" s="424">
        <f t="shared" si="154"/>
        <v>26311.52</v>
      </c>
      <c r="L690" s="421">
        <v>42716</v>
      </c>
      <c r="M690" s="424">
        <v>500</v>
      </c>
    </row>
    <row r="691" spans="1:13" x14ac:dyDescent="0.25">
      <c r="A691" s="422"/>
      <c r="B691" s="529"/>
      <c r="C691" s="422">
        <v>500</v>
      </c>
      <c r="D691" s="423">
        <v>27.039332999999999</v>
      </c>
      <c r="E691" s="424">
        <v>0</v>
      </c>
      <c r="F691" s="424">
        <f t="shared" si="153"/>
        <v>13519.666499999999</v>
      </c>
      <c r="G691" s="530">
        <v>42265</v>
      </c>
      <c r="H691" s="438">
        <v>200</v>
      </c>
      <c r="I691" s="423">
        <v>15.65</v>
      </c>
      <c r="J691" s="424">
        <v>0.05</v>
      </c>
      <c r="K691" s="424">
        <f t="shared" si="154"/>
        <v>3129.95</v>
      </c>
      <c r="L691" s="422"/>
      <c r="M691" s="424"/>
    </row>
    <row r="692" spans="1:13" x14ac:dyDescent="0.25">
      <c r="A692" s="422"/>
      <c r="B692" s="529"/>
      <c r="C692" s="422">
        <v>500</v>
      </c>
      <c r="D692" s="423">
        <v>27.039332999999999</v>
      </c>
      <c r="E692" s="424">
        <v>0</v>
      </c>
      <c r="F692" s="424">
        <f t="shared" si="153"/>
        <v>13519.666499999999</v>
      </c>
      <c r="G692" s="530"/>
      <c r="H692" s="438">
        <v>2400</v>
      </c>
      <c r="I692" s="423">
        <v>15.7</v>
      </c>
      <c r="J692" s="424">
        <v>0.7</v>
      </c>
      <c r="K692" s="424">
        <f t="shared" si="154"/>
        <v>37679.300000000003</v>
      </c>
      <c r="L692" s="422"/>
      <c r="M692" s="424"/>
    </row>
    <row r="693" spans="1:13" x14ac:dyDescent="0.25">
      <c r="A693" s="422"/>
      <c r="B693" s="529"/>
      <c r="C693" s="422">
        <v>1000</v>
      </c>
      <c r="D693" s="423">
        <v>27.039332999999999</v>
      </c>
      <c r="E693" s="424">
        <v>0</v>
      </c>
      <c r="F693" s="424">
        <f t="shared" si="153"/>
        <v>27039.332999999999</v>
      </c>
      <c r="G693" s="421">
        <v>42271</v>
      </c>
      <c r="H693" s="511">
        <v>918</v>
      </c>
      <c r="I693" s="512">
        <v>16.45</v>
      </c>
      <c r="J693" s="513">
        <v>0.28000000000000003</v>
      </c>
      <c r="K693" s="513">
        <f t="shared" si="154"/>
        <v>15100.819999999998</v>
      </c>
      <c r="L693" s="422"/>
      <c r="M693" s="424"/>
    </row>
    <row r="694" spans="1:13" ht="60" x14ac:dyDescent="0.25">
      <c r="A694" s="422"/>
      <c r="B694" s="468">
        <v>42198</v>
      </c>
      <c r="C694" s="422">
        <v>100</v>
      </c>
      <c r="D694" s="423">
        <v>24.77</v>
      </c>
      <c r="E694" s="424">
        <v>0</v>
      </c>
      <c r="F694" s="424">
        <f t="shared" si="153"/>
        <v>2477</v>
      </c>
      <c r="G694" s="531" t="s">
        <v>139</v>
      </c>
      <c r="H694" s="438">
        <v>500</v>
      </c>
      <c r="I694" s="423">
        <v>15.95</v>
      </c>
      <c r="J694" s="424">
        <v>0.15</v>
      </c>
      <c r="K694" s="513">
        <f t="shared" si="154"/>
        <v>7974.85</v>
      </c>
      <c r="L694" s="422"/>
      <c r="M694" s="424"/>
    </row>
    <row r="695" spans="1:13" x14ac:dyDescent="0.25">
      <c r="A695" s="422"/>
      <c r="B695" s="468">
        <v>42205</v>
      </c>
      <c r="C695" s="422">
        <v>50</v>
      </c>
      <c r="D695" s="423">
        <v>24.35</v>
      </c>
      <c r="E695" s="424">
        <v>0</v>
      </c>
      <c r="F695" s="424">
        <f t="shared" si="153"/>
        <v>1217.5</v>
      </c>
      <c r="G695" s="531"/>
      <c r="H695" s="438">
        <v>500</v>
      </c>
      <c r="I695" s="423">
        <v>16.100000000000001</v>
      </c>
      <c r="J695" s="424">
        <v>0.15</v>
      </c>
      <c r="K695" s="513">
        <f t="shared" si="154"/>
        <v>8049.8500000000013</v>
      </c>
      <c r="L695" s="422"/>
      <c r="M695" s="424"/>
    </row>
    <row r="696" spans="1:13" x14ac:dyDescent="0.25">
      <c r="A696" s="422"/>
      <c r="B696" s="468">
        <v>42207</v>
      </c>
      <c r="C696" s="422">
        <v>20</v>
      </c>
      <c r="D696" s="423">
        <v>24.02</v>
      </c>
      <c r="E696" s="424">
        <v>0</v>
      </c>
      <c r="F696" s="424">
        <f t="shared" si="153"/>
        <v>480.4</v>
      </c>
      <c r="G696" s="531"/>
      <c r="H696" s="438">
        <v>500</v>
      </c>
      <c r="I696" s="423">
        <v>16.170000000000002</v>
      </c>
      <c r="J696" s="424">
        <v>0.15</v>
      </c>
      <c r="K696" s="513">
        <f t="shared" si="154"/>
        <v>8084.8500000000013</v>
      </c>
      <c r="L696" s="422"/>
      <c r="M696" s="424"/>
    </row>
    <row r="697" spans="1:13" x14ac:dyDescent="0.25">
      <c r="A697" s="422"/>
      <c r="B697" s="468">
        <v>42207</v>
      </c>
      <c r="C697" s="422">
        <v>20</v>
      </c>
      <c r="D697" s="423">
        <v>23.91</v>
      </c>
      <c r="E697" s="424">
        <v>0</v>
      </c>
      <c r="F697" s="424">
        <f t="shared" si="153"/>
        <v>478.2</v>
      </c>
      <c r="G697" s="531"/>
      <c r="H697" s="438">
        <v>500</v>
      </c>
      <c r="I697" s="423">
        <v>16.28</v>
      </c>
      <c r="J697" s="424">
        <v>0.15</v>
      </c>
      <c r="K697" s="513">
        <f t="shared" si="154"/>
        <v>8139.8500000000013</v>
      </c>
      <c r="L697" s="424"/>
      <c r="M697" s="424"/>
    </row>
    <row r="698" spans="1:13" x14ac:dyDescent="0.25">
      <c r="A698" s="422"/>
      <c r="B698" s="468">
        <v>42207</v>
      </c>
      <c r="C698" s="422">
        <v>20</v>
      </c>
      <c r="D698" s="423">
        <v>23.7</v>
      </c>
      <c r="E698" s="424">
        <v>0</v>
      </c>
      <c r="F698" s="424">
        <f t="shared" si="153"/>
        <v>474</v>
      </c>
      <c r="G698" s="531"/>
      <c r="H698" s="438">
        <v>500</v>
      </c>
      <c r="I698" s="423">
        <v>16.39</v>
      </c>
      <c r="J698" s="424">
        <v>0.15</v>
      </c>
      <c r="K698" s="513">
        <f t="shared" si="154"/>
        <v>8194.85</v>
      </c>
      <c r="L698" s="422"/>
      <c r="M698" s="424"/>
    </row>
    <row r="699" spans="1:13" x14ac:dyDescent="0.25">
      <c r="A699" s="422"/>
      <c r="B699" s="468">
        <v>42207</v>
      </c>
      <c r="C699" s="422">
        <v>20</v>
      </c>
      <c r="D699" s="423">
        <v>23.6</v>
      </c>
      <c r="E699" s="424">
        <v>0</v>
      </c>
      <c r="F699" s="424">
        <f t="shared" si="153"/>
        <v>472</v>
      </c>
      <c r="G699" s="531"/>
      <c r="H699" s="438">
        <v>500</v>
      </c>
      <c r="I699" s="423">
        <v>16.55</v>
      </c>
      <c r="J699" s="424">
        <v>0.17</v>
      </c>
      <c r="K699" s="513">
        <f t="shared" si="154"/>
        <v>8274.83</v>
      </c>
      <c r="L699" s="422"/>
      <c r="M699" s="424"/>
    </row>
    <row r="700" spans="1:13" x14ac:dyDescent="0.25">
      <c r="A700" s="422"/>
      <c r="B700" s="468">
        <v>42209</v>
      </c>
      <c r="C700" s="422">
        <v>40</v>
      </c>
      <c r="D700" s="423">
        <v>22.3</v>
      </c>
      <c r="E700" s="424">
        <v>0</v>
      </c>
      <c r="F700" s="424">
        <f t="shared" si="153"/>
        <v>892</v>
      </c>
      <c r="G700" s="531"/>
      <c r="H700" s="438">
        <v>50</v>
      </c>
      <c r="I700" s="423">
        <v>16.55</v>
      </c>
      <c r="J700" s="424">
        <v>0</v>
      </c>
      <c r="K700" s="513">
        <f t="shared" si="154"/>
        <v>827.5</v>
      </c>
      <c r="L700" s="422"/>
      <c r="M700" s="424"/>
    </row>
    <row r="701" spans="1:13" x14ac:dyDescent="0.25">
      <c r="A701" s="424"/>
      <c r="B701" s="468">
        <v>42221</v>
      </c>
      <c r="C701" s="422">
        <v>12</v>
      </c>
      <c r="D701" s="423">
        <v>20.95</v>
      </c>
      <c r="E701" s="424">
        <v>0</v>
      </c>
      <c r="F701" s="424">
        <f t="shared" si="153"/>
        <v>251.39999999999998</v>
      </c>
      <c r="G701" s="531"/>
      <c r="H701" s="438">
        <v>28</v>
      </c>
      <c r="I701" s="423">
        <v>16.68</v>
      </c>
      <c r="J701" s="424">
        <v>0.01</v>
      </c>
      <c r="K701" s="513">
        <f t="shared" si="154"/>
        <v>467.03</v>
      </c>
      <c r="L701" s="438"/>
      <c r="M701" s="424"/>
    </row>
    <row r="702" spans="1:13" x14ac:dyDescent="0.25">
      <c r="A702" s="422"/>
      <c r="B702" s="468">
        <v>42223</v>
      </c>
      <c r="C702" s="422">
        <v>100</v>
      </c>
      <c r="D702" s="423">
        <v>20.399999999999999</v>
      </c>
      <c r="E702" s="424">
        <v>0</v>
      </c>
      <c r="F702" s="424">
        <f t="shared" si="153"/>
        <v>2039.9999999999998</v>
      </c>
      <c r="G702" s="421">
        <v>42285</v>
      </c>
      <c r="H702" s="438">
        <v>632</v>
      </c>
      <c r="I702" s="423">
        <v>17.850000000000001</v>
      </c>
      <c r="J702" s="424">
        <v>0.21</v>
      </c>
      <c r="K702" s="513">
        <f t="shared" si="154"/>
        <v>11280.990000000002</v>
      </c>
      <c r="L702" s="424"/>
      <c r="M702" s="424"/>
    </row>
    <row r="703" spans="1:13" x14ac:dyDescent="0.25">
      <c r="A703" s="424"/>
      <c r="B703" s="468">
        <v>42226</v>
      </c>
      <c r="C703" s="422">
        <v>200</v>
      </c>
      <c r="D703" s="423">
        <v>19.95</v>
      </c>
      <c r="E703" s="424">
        <v>0</v>
      </c>
      <c r="F703" s="424">
        <f t="shared" si="153"/>
        <v>3990</v>
      </c>
      <c r="G703" s="421">
        <v>42297</v>
      </c>
      <c r="H703" s="438">
        <v>500</v>
      </c>
      <c r="I703" s="423">
        <v>19.149999999999999</v>
      </c>
      <c r="J703" s="424">
        <v>0.18</v>
      </c>
      <c r="K703" s="513">
        <f t="shared" si="154"/>
        <v>9574.82</v>
      </c>
      <c r="L703" s="422"/>
      <c r="M703" s="424"/>
    </row>
    <row r="704" spans="1:13" x14ac:dyDescent="0.25">
      <c r="A704" s="422"/>
      <c r="B704" s="468">
        <v>42226</v>
      </c>
      <c r="C704" s="422">
        <v>50</v>
      </c>
      <c r="D704" s="423">
        <v>20.010000000000002</v>
      </c>
      <c r="E704" s="424">
        <v>0</v>
      </c>
      <c r="F704" s="424">
        <f t="shared" si="153"/>
        <v>1000.5000000000001</v>
      </c>
      <c r="G704" s="421">
        <v>42300</v>
      </c>
      <c r="H704" s="438">
        <v>1000</v>
      </c>
      <c r="I704" s="423">
        <v>18.62</v>
      </c>
      <c r="J704" s="424">
        <v>0.34</v>
      </c>
      <c r="K704" s="513">
        <f t="shared" si="154"/>
        <v>18619.66</v>
      </c>
      <c r="L704" s="422"/>
      <c r="M704" s="424"/>
    </row>
    <row r="705" spans="1:13" x14ac:dyDescent="0.25">
      <c r="A705" s="422"/>
      <c r="B705" s="468">
        <v>42226</v>
      </c>
      <c r="C705" s="422">
        <v>100</v>
      </c>
      <c r="D705" s="423">
        <v>20.2</v>
      </c>
      <c r="E705" s="424">
        <v>0</v>
      </c>
      <c r="F705" s="424">
        <f t="shared" si="153"/>
        <v>2020</v>
      </c>
      <c r="G705" s="421">
        <v>42312</v>
      </c>
      <c r="H705" s="438">
        <v>2500</v>
      </c>
      <c r="I705" s="423">
        <v>18.48</v>
      </c>
      <c r="J705" s="424">
        <v>7.8</v>
      </c>
      <c r="K705" s="424">
        <f t="shared" si="154"/>
        <v>46192.2</v>
      </c>
      <c r="L705" s="422"/>
      <c r="M705" s="424"/>
    </row>
    <row r="706" spans="1:13" x14ac:dyDescent="0.25">
      <c r="A706" s="422"/>
      <c r="B706" s="468">
        <v>42227</v>
      </c>
      <c r="C706" s="422">
        <v>200</v>
      </c>
      <c r="D706" s="423">
        <v>18.399999999999999</v>
      </c>
      <c r="E706" s="424">
        <v>0</v>
      </c>
      <c r="F706" s="424">
        <f t="shared" si="153"/>
        <v>3679.9999999999995</v>
      </c>
      <c r="G706" s="421">
        <v>42313</v>
      </c>
      <c r="H706" s="438">
        <v>3000</v>
      </c>
      <c r="I706" s="423">
        <v>19.059999999999999</v>
      </c>
      <c r="J706" s="424">
        <v>1.05</v>
      </c>
      <c r="K706" s="424">
        <f t="shared" si="154"/>
        <v>57178.94999999999</v>
      </c>
      <c r="L706" s="422"/>
      <c r="M706" s="424"/>
    </row>
    <row r="707" spans="1:13" x14ac:dyDescent="0.25">
      <c r="A707" s="422"/>
      <c r="B707" s="468">
        <v>42227</v>
      </c>
      <c r="C707" s="422">
        <v>200</v>
      </c>
      <c r="D707" s="423">
        <v>19.55</v>
      </c>
      <c r="E707" s="424">
        <v>0</v>
      </c>
      <c r="F707" s="424">
        <f t="shared" si="153"/>
        <v>3910</v>
      </c>
      <c r="G707" s="421">
        <v>42324</v>
      </c>
      <c r="H707" s="438">
        <v>2500</v>
      </c>
      <c r="I707" s="423">
        <v>18.8</v>
      </c>
      <c r="J707" s="424">
        <v>0.86</v>
      </c>
      <c r="K707" s="424">
        <f t="shared" si="154"/>
        <v>46999.14</v>
      </c>
      <c r="L707" s="424"/>
      <c r="M707" s="424"/>
    </row>
    <row r="708" spans="1:13" x14ac:dyDescent="0.25">
      <c r="A708" s="422"/>
      <c r="B708" s="468">
        <v>42234</v>
      </c>
      <c r="C708" s="422">
        <v>40</v>
      </c>
      <c r="D708" s="423">
        <v>18.149999999999999</v>
      </c>
      <c r="E708" s="424">
        <v>0</v>
      </c>
      <c r="F708" s="424">
        <f t="shared" si="153"/>
        <v>726</v>
      </c>
      <c r="G708" s="421">
        <v>42335</v>
      </c>
      <c r="H708" s="438">
        <v>3078</v>
      </c>
      <c r="I708" s="423">
        <v>17.649999999999999</v>
      </c>
      <c r="J708" s="424">
        <v>1</v>
      </c>
      <c r="K708" s="424">
        <f t="shared" si="154"/>
        <v>54325.7</v>
      </c>
      <c r="L708" s="422"/>
      <c r="M708" s="424"/>
    </row>
    <row r="709" spans="1:13" x14ac:dyDescent="0.25">
      <c r="A709" s="422"/>
      <c r="B709" s="468">
        <v>42234</v>
      </c>
      <c r="C709" s="422">
        <v>100</v>
      </c>
      <c r="D709" s="423">
        <v>18</v>
      </c>
      <c r="E709" s="424">
        <v>0</v>
      </c>
      <c r="F709" s="424">
        <f t="shared" si="153"/>
        <v>1800</v>
      </c>
      <c r="G709" s="421">
        <v>42347</v>
      </c>
      <c r="H709" s="438">
        <v>500</v>
      </c>
      <c r="I709" s="423">
        <v>16.149999999999999</v>
      </c>
      <c r="J709" s="424">
        <v>0.15</v>
      </c>
      <c r="K709" s="424">
        <f t="shared" si="154"/>
        <v>8074.8499999999995</v>
      </c>
      <c r="L709" s="422"/>
      <c r="M709" s="424"/>
    </row>
    <row r="710" spans="1:13" x14ac:dyDescent="0.25">
      <c r="A710" s="422"/>
      <c r="B710" s="468">
        <v>42235</v>
      </c>
      <c r="C710" s="422">
        <v>100</v>
      </c>
      <c r="D710" s="423">
        <v>17.78</v>
      </c>
      <c r="E710" s="424">
        <v>0</v>
      </c>
      <c r="F710" s="424">
        <f t="shared" si="153"/>
        <v>1778</v>
      </c>
      <c r="G710" s="421">
        <v>42353</v>
      </c>
      <c r="H710" s="438">
        <v>600</v>
      </c>
      <c r="I710" s="423">
        <v>14.95</v>
      </c>
      <c r="J710" s="424">
        <v>0.17</v>
      </c>
      <c r="K710" s="424">
        <f t="shared" si="154"/>
        <v>8969.83</v>
      </c>
      <c r="L710" s="422"/>
      <c r="M710" s="424"/>
    </row>
    <row r="711" spans="1:13" x14ac:dyDescent="0.25">
      <c r="A711" s="422"/>
      <c r="B711" s="468">
        <v>42235</v>
      </c>
      <c r="C711" s="422">
        <v>100</v>
      </c>
      <c r="D711" s="423">
        <v>17.68</v>
      </c>
      <c r="E711" s="424">
        <v>0</v>
      </c>
      <c r="F711" s="424">
        <f t="shared" si="153"/>
        <v>1768</v>
      </c>
      <c r="G711" s="421">
        <v>42354</v>
      </c>
      <c r="H711" s="438">
        <v>500</v>
      </c>
      <c r="I711" s="423">
        <v>14.32</v>
      </c>
      <c r="J711" s="424">
        <v>0.13</v>
      </c>
      <c r="K711" s="424">
        <f t="shared" si="154"/>
        <v>7159.87</v>
      </c>
      <c r="L711" s="422"/>
      <c r="M711" s="424"/>
    </row>
    <row r="712" spans="1:13" x14ac:dyDescent="0.25">
      <c r="A712" s="422"/>
      <c r="B712" s="468">
        <v>42240</v>
      </c>
      <c r="C712" s="422">
        <v>100</v>
      </c>
      <c r="D712" s="423">
        <v>16.649999999999999</v>
      </c>
      <c r="E712" s="424">
        <v>0</v>
      </c>
      <c r="F712" s="424">
        <f t="shared" si="153"/>
        <v>1664.9999999999998</v>
      </c>
      <c r="G712" s="421">
        <v>42361</v>
      </c>
      <c r="H712" s="438">
        <v>500</v>
      </c>
      <c r="I712" s="423">
        <v>12.83</v>
      </c>
      <c r="J712" s="424">
        <v>0.12</v>
      </c>
      <c r="K712" s="424">
        <f t="shared" si="154"/>
        <v>6414.88</v>
      </c>
      <c r="L712" s="422"/>
      <c r="M712" s="424"/>
    </row>
    <row r="713" spans="1:13" x14ac:dyDescent="0.25">
      <c r="A713" s="422"/>
      <c r="B713" s="468">
        <v>42240</v>
      </c>
      <c r="C713" s="422">
        <v>100</v>
      </c>
      <c r="D713" s="423">
        <v>16.100000000000001</v>
      </c>
      <c r="E713" s="424">
        <v>0</v>
      </c>
      <c r="F713" s="424">
        <f t="shared" si="153"/>
        <v>1610.0000000000002</v>
      </c>
      <c r="G713" s="421">
        <v>42362</v>
      </c>
      <c r="H713" s="438">
        <v>1222</v>
      </c>
      <c r="I713" s="423">
        <v>12.75</v>
      </c>
      <c r="J713" s="424">
        <v>0.28999999999999998</v>
      </c>
      <c r="K713" s="424">
        <f t="shared" si="154"/>
        <v>15580.21</v>
      </c>
      <c r="L713" s="422"/>
      <c r="M713" s="424"/>
    </row>
    <row r="714" spans="1:13" x14ac:dyDescent="0.25">
      <c r="A714" s="422"/>
      <c r="B714" s="468">
        <v>42257</v>
      </c>
      <c r="C714" s="422">
        <v>1500</v>
      </c>
      <c r="D714" s="423">
        <v>16.350000000000001</v>
      </c>
      <c r="E714" s="424">
        <v>0</v>
      </c>
      <c r="F714" s="424">
        <f t="shared" si="153"/>
        <v>24525.000000000004</v>
      </c>
      <c r="G714" s="421">
        <v>42367</v>
      </c>
      <c r="H714" s="438">
        <v>1000</v>
      </c>
      <c r="I714" s="423">
        <v>13.15</v>
      </c>
      <c r="J714" s="424">
        <v>0.24</v>
      </c>
      <c r="K714" s="424">
        <f t="shared" si="154"/>
        <v>13149.76</v>
      </c>
      <c r="L714" s="422"/>
      <c r="M714" s="424"/>
    </row>
    <row r="715" spans="1:13" x14ac:dyDescent="0.25">
      <c r="A715" s="422"/>
      <c r="B715" s="468">
        <v>42258</v>
      </c>
      <c r="C715" s="422">
        <v>100</v>
      </c>
      <c r="D715" s="423">
        <v>16.100000000000001</v>
      </c>
      <c r="E715" s="424">
        <v>0</v>
      </c>
      <c r="F715" s="424">
        <f t="shared" si="153"/>
        <v>1610.0000000000002</v>
      </c>
      <c r="G715" s="421">
        <v>42367</v>
      </c>
      <c r="H715" s="438">
        <v>2178</v>
      </c>
      <c r="I715" s="423">
        <v>13.75</v>
      </c>
      <c r="J715" s="424">
        <v>0.55000000000000004</v>
      </c>
      <c r="K715" s="424">
        <f>H715*I715-J715</f>
        <v>29946.95</v>
      </c>
      <c r="L715" s="422"/>
      <c r="M715" s="424"/>
    </row>
    <row r="716" spans="1:13" x14ac:dyDescent="0.25">
      <c r="A716" s="422"/>
      <c r="B716" s="468">
        <v>42261</v>
      </c>
      <c r="C716" s="422">
        <v>1000</v>
      </c>
      <c r="D716" s="423">
        <v>15.416</v>
      </c>
      <c r="E716" s="424">
        <v>0</v>
      </c>
      <c r="F716" s="424">
        <f t="shared" si="153"/>
        <v>15416</v>
      </c>
      <c r="G716" s="421">
        <v>42010</v>
      </c>
      <c r="H716" s="438">
        <v>1000</v>
      </c>
      <c r="I716" s="423">
        <v>12.63</v>
      </c>
      <c r="J716" s="424">
        <v>0.23</v>
      </c>
      <c r="K716" s="424">
        <f>H716*I716-J716</f>
        <v>12629.77</v>
      </c>
      <c r="L716" s="422"/>
      <c r="M716" s="424"/>
    </row>
    <row r="717" spans="1:13" x14ac:dyDescent="0.25">
      <c r="A717" s="422"/>
      <c r="B717" s="468">
        <v>42261</v>
      </c>
      <c r="C717" s="422">
        <v>1000</v>
      </c>
      <c r="D717" s="423">
        <v>15.1</v>
      </c>
      <c r="E717" s="424">
        <v>0</v>
      </c>
      <c r="F717" s="424">
        <f t="shared" si="153"/>
        <v>15100</v>
      </c>
      <c r="G717" s="514">
        <v>42374</v>
      </c>
      <c r="H717" s="438">
        <v>2000</v>
      </c>
      <c r="I717" s="423">
        <v>12.81</v>
      </c>
      <c r="J717" s="424">
        <v>0.47</v>
      </c>
      <c r="K717" s="424">
        <f t="shared" ref="K717:K729" si="155">H717*I717-J717</f>
        <v>25619.53</v>
      </c>
      <c r="L717" s="422"/>
      <c r="M717" s="424"/>
    </row>
    <row r="718" spans="1:13" x14ac:dyDescent="0.25">
      <c r="A718" s="422"/>
      <c r="B718" s="468">
        <v>42261</v>
      </c>
      <c r="C718" s="422">
        <v>200</v>
      </c>
      <c r="D718" s="423">
        <v>14.87</v>
      </c>
      <c r="E718" s="424">
        <v>0</v>
      </c>
      <c r="F718" s="424">
        <f t="shared" si="153"/>
        <v>2974</v>
      </c>
      <c r="G718" s="421">
        <v>42374</v>
      </c>
      <c r="H718" s="438">
        <v>1000</v>
      </c>
      <c r="I718" s="423">
        <v>12.82</v>
      </c>
      <c r="J718" s="424">
        <v>0.24</v>
      </c>
      <c r="K718" s="424">
        <f t="shared" si="155"/>
        <v>12819.76</v>
      </c>
      <c r="L718" s="422"/>
      <c r="M718" s="424"/>
    </row>
    <row r="719" spans="1:13" x14ac:dyDescent="0.25">
      <c r="A719" s="422"/>
      <c r="B719" s="468">
        <v>42261</v>
      </c>
      <c r="C719" s="422">
        <v>300</v>
      </c>
      <c r="D719" s="423">
        <v>14.87</v>
      </c>
      <c r="E719" s="424">
        <v>0</v>
      </c>
      <c r="F719" s="424">
        <f t="shared" si="153"/>
        <v>4461</v>
      </c>
      <c r="G719" s="421">
        <v>42398</v>
      </c>
      <c r="H719" s="438">
        <v>400</v>
      </c>
      <c r="I719" s="423">
        <v>9.5500000000000007</v>
      </c>
      <c r="J719" s="424">
        <v>7.0000000000000007E-2</v>
      </c>
      <c r="K719" s="424">
        <f t="shared" si="155"/>
        <v>3819.9300000000003</v>
      </c>
      <c r="L719" s="422"/>
      <c r="M719" s="424"/>
    </row>
    <row r="720" spans="1:13" x14ac:dyDescent="0.25">
      <c r="A720" s="422"/>
      <c r="B720" s="468">
        <v>42270</v>
      </c>
      <c r="C720" s="422">
        <v>478</v>
      </c>
      <c r="D720" s="423">
        <v>15.85</v>
      </c>
      <c r="E720" s="424">
        <v>0</v>
      </c>
      <c r="F720" s="424">
        <f t="shared" si="153"/>
        <v>7576.3</v>
      </c>
      <c r="G720" s="421">
        <v>42411</v>
      </c>
      <c r="H720" s="438">
        <v>500</v>
      </c>
      <c r="I720" s="423">
        <v>6.97</v>
      </c>
      <c r="J720" s="424">
        <v>0.08</v>
      </c>
      <c r="K720" s="424">
        <f t="shared" si="155"/>
        <v>3484.92</v>
      </c>
      <c r="L720" s="422"/>
      <c r="M720" s="424"/>
    </row>
    <row r="721" spans="1:13" x14ac:dyDescent="0.25">
      <c r="A721" s="422"/>
      <c r="B721" s="468">
        <v>42292</v>
      </c>
      <c r="C721" s="422">
        <v>500</v>
      </c>
      <c r="D721" s="423">
        <v>18.55</v>
      </c>
      <c r="E721" s="424">
        <v>0</v>
      </c>
      <c r="F721" s="424">
        <f t="shared" si="153"/>
        <v>9275</v>
      </c>
      <c r="G721" s="421">
        <v>42412</v>
      </c>
      <c r="H721" s="438">
        <v>200</v>
      </c>
      <c r="I721" s="423">
        <v>7.45</v>
      </c>
      <c r="J721" s="424">
        <v>0.03</v>
      </c>
      <c r="K721" s="424">
        <f t="shared" si="155"/>
        <v>1489.97</v>
      </c>
      <c r="L721" s="422"/>
      <c r="M721" s="424"/>
    </row>
    <row r="722" spans="1:13" x14ac:dyDescent="0.25">
      <c r="A722" s="422"/>
      <c r="B722" s="468">
        <v>42299</v>
      </c>
      <c r="C722" s="422">
        <v>500</v>
      </c>
      <c r="D722" s="423">
        <v>18.55</v>
      </c>
      <c r="E722" s="424">
        <v>0</v>
      </c>
      <c r="F722" s="424">
        <f t="shared" si="153"/>
        <v>9275</v>
      </c>
      <c r="G722" s="421">
        <v>42416</v>
      </c>
      <c r="H722" s="438">
        <v>500</v>
      </c>
      <c r="I722" s="423">
        <v>7.75</v>
      </c>
      <c r="J722" s="424">
        <v>0.08</v>
      </c>
      <c r="K722" s="424">
        <f t="shared" si="155"/>
        <v>3874.92</v>
      </c>
      <c r="L722" s="422"/>
      <c r="M722" s="424"/>
    </row>
    <row r="723" spans="1:13" x14ac:dyDescent="0.25">
      <c r="A723" s="422"/>
      <c r="B723" s="468">
        <v>42299</v>
      </c>
      <c r="C723" s="422">
        <v>500</v>
      </c>
      <c r="D723" s="423">
        <v>18.28</v>
      </c>
      <c r="E723" s="424">
        <v>0</v>
      </c>
      <c r="F723" s="424">
        <f t="shared" si="153"/>
        <v>9140</v>
      </c>
      <c r="G723" s="421">
        <v>42422</v>
      </c>
      <c r="H723" s="438">
        <v>2500</v>
      </c>
      <c r="I723" s="423">
        <v>7.47</v>
      </c>
      <c r="J723" s="424">
        <v>0.41</v>
      </c>
      <c r="K723" s="424">
        <f t="shared" si="155"/>
        <v>18674.59</v>
      </c>
      <c r="L723" s="422"/>
      <c r="M723" s="424"/>
    </row>
    <row r="724" spans="1:13" x14ac:dyDescent="0.25">
      <c r="A724" s="422"/>
      <c r="B724" s="468">
        <v>42299</v>
      </c>
      <c r="C724" s="422">
        <v>1000</v>
      </c>
      <c r="D724" s="423">
        <v>18.100000000000001</v>
      </c>
      <c r="E724" s="424">
        <v>0</v>
      </c>
      <c r="F724" s="424">
        <f t="shared" si="153"/>
        <v>18100</v>
      </c>
      <c r="G724" s="421">
        <v>42422</v>
      </c>
      <c r="H724" s="438">
        <v>1000</v>
      </c>
      <c r="I724" s="423">
        <v>7.49</v>
      </c>
      <c r="J724" s="424">
        <v>0.16</v>
      </c>
      <c r="K724" s="424">
        <f t="shared" si="155"/>
        <v>7489.84</v>
      </c>
      <c r="L724" s="422"/>
      <c r="M724" s="424"/>
    </row>
    <row r="725" spans="1:13" x14ac:dyDescent="0.25">
      <c r="A725" s="422"/>
      <c r="B725" s="529">
        <v>42306</v>
      </c>
      <c r="C725" s="422">
        <v>660</v>
      </c>
      <c r="D725" s="423">
        <v>17.8</v>
      </c>
      <c r="E725" s="424">
        <v>0</v>
      </c>
      <c r="F725" s="424">
        <f t="shared" si="153"/>
        <v>11748</v>
      </c>
      <c r="G725" s="421">
        <v>42426</v>
      </c>
      <c r="H725" s="438">
        <v>900</v>
      </c>
      <c r="I725" s="423">
        <v>7.7</v>
      </c>
      <c r="J725" s="424">
        <v>0.15</v>
      </c>
      <c r="K725" s="424">
        <f t="shared" si="155"/>
        <v>6929.85</v>
      </c>
      <c r="L725" s="422"/>
      <c r="M725" s="424"/>
    </row>
    <row r="726" spans="1:13" ht="30" x14ac:dyDescent="0.25">
      <c r="A726" s="422"/>
      <c r="B726" s="529"/>
      <c r="C726" s="422">
        <v>340</v>
      </c>
      <c r="D726" s="423">
        <v>17.8</v>
      </c>
      <c r="E726" s="424">
        <v>0</v>
      </c>
      <c r="F726" s="424">
        <f t="shared" si="153"/>
        <v>6052</v>
      </c>
      <c r="G726" s="532" t="s">
        <v>180</v>
      </c>
      <c r="H726" s="438">
        <v>500</v>
      </c>
      <c r="I726" s="423">
        <v>7.73</v>
      </c>
      <c r="J726" s="424">
        <v>0.08</v>
      </c>
      <c r="K726" s="424">
        <f t="shared" si="155"/>
        <v>3864.92</v>
      </c>
      <c r="L726" s="422"/>
      <c r="M726" s="424"/>
    </row>
    <row r="727" spans="1:13" x14ac:dyDescent="0.25">
      <c r="A727" s="422"/>
      <c r="B727" s="468">
        <v>42312</v>
      </c>
      <c r="C727" s="515">
        <v>500</v>
      </c>
      <c r="D727" s="512">
        <v>17.559999999999999</v>
      </c>
      <c r="E727" s="513">
        <v>6.95</v>
      </c>
      <c r="F727" s="513">
        <f t="shared" si="153"/>
        <v>8786.9500000000007</v>
      </c>
      <c r="G727" s="532"/>
      <c r="H727" s="438">
        <v>500</v>
      </c>
      <c r="I727" s="423">
        <v>7.96</v>
      </c>
      <c r="J727" s="424">
        <v>0.09</v>
      </c>
      <c r="K727" s="424">
        <f t="shared" si="155"/>
        <v>3979.91</v>
      </c>
      <c r="L727" s="422"/>
      <c r="M727" s="424"/>
    </row>
    <row r="728" spans="1:13" x14ac:dyDescent="0.25">
      <c r="A728" s="422"/>
      <c r="B728" s="468">
        <v>42313</v>
      </c>
      <c r="C728" s="422">
        <v>3000</v>
      </c>
      <c r="D728" s="423">
        <v>19.05</v>
      </c>
      <c r="E728" s="424">
        <v>0</v>
      </c>
      <c r="F728" s="424">
        <f t="shared" si="153"/>
        <v>57150</v>
      </c>
      <c r="G728" s="532"/>
      <c r="H728" s="438">
        <v>500</v>
      </c>
      <c r="I728" s="423">
        <v>8.0299999999999994</v>
      </c>
      <c r="J728" s="424">
        <v>0.09</v>
      </c>
      <c r="K728" s="424">
        <f t="shared" si="155"/>
        <v>4014.9099999999994</v>
      </c>
      <c r="L728" s="422"/>
      <c r="M728" s="423"/>
    </row>
    <row r="729" spans="1:13" x14ac:dyDescent="0.25">
      <c r="A729" s="422"/>
      <c r="B729" s="468">
        <v>42320</v>
      </c>
      <c r="C729" s="422">
        <v>500</v>
      </c>
      <c r="D729" s="423">
        <v>18.079999999999998</v>
      </c>
      <c r="E729" s="424">
        <v>0</v>
      </c>
      <c r="F729" s="424">
        <f t="shared" si="153"/>
        <v>9040</v>
      </c>
      <c r="G729" s="532"/>
      <c r="H729" s="438">
        <v>1500</v>
      </c>
      <c r="I729" s="423">
        <v>8.1</v>
      </c>
      <c r="J729" s="424">
        <v>0.26</v>
      </c>
      <c r="K729" s="424">
        <f t="shared" si="155"/>
        <v>12149.74</v>
      </c>
      <c r="L729" s="422"/>
      <c r="M729" s="424"/>
    </row>
    <row r="730" spans="1:13" x14ac:dyDescent="0.25">
      <c r="A730" s="422"/>
      <c r="B730" s="468">
        <v>42320</v>
      </c>
      <c r="C730" s="422">
        <v>1000</v>
      </c>
      <c r="D730" s="423">
        <v>18.05</v>
      </c>
      <c r="E730" s="424">
        <v>0</v>
      </c>
      <c r="F730" s="424">
        <f t="shared" si="153"/>
        <v>18050</v>
      </c>
      <c r="G730" s="421">
        <v>42429</v>
      </c>
      <c r="H730" s="438">
        <v>1000</v>
      </c>
      <c r="I730" s="423">
        <v>8.5399999999999991</v>
      </c>
      <c r="J730" s="424">
        <v>0.19</v>
      </c>
      <c r="K730" s="424">
        <f>H730*I730-J730</f>
        <v>8539.81</v>
      </c>
      <c r="L730" s="422"/>
      <c r="M730" s="516"/>
    </row>
    <row r="731" spans="1:13" x14ac:dyDescent="0.25">
      <c r="A731" s="422"/>
      <c r="B731" s="468">
        <v>42320</v>
      </c>
      <c r="C731" s="422">
        <v>1000</v>
      </c>
      <c r="D731" s="423">
        <v>17.82</v>
      </c>
      <c r="E731" s="424">
        <v>0</v>
      </c>
      <c r="F731" s="424">
        <f t="shared" si="153"/>
        <v>17820</v>
      </c>
      <c r="G731" s="421">
        <v>42429</v>
      </c>
      <c r="H731" s="438">
        <v>500</v>
      </c>
      <c r="I731" s="423">
        <v>7.95</v>
      </c>
      <c r="J731" s="424">
        <v>0.09</v>
      </c>
      <c r="K731" s="424">
        <f>H731*I731-J731</f>
        <v>3974.91</v>
      </c>
      <c r="L731" s="422"/>
      <c r="M731" s="424"/>
    </row>
    <row r="732" spans="1:13" x14ac:dyDescent="0.25">
      <c r="A732" s="422"/>
      <c r="B732" s="468">
        <v>42328</v>
      </c>
      <c r="C732" s="422">
        <v>3078</v>
      </c>
      <c r="D732" s="423">
        <v>17.47</v>
      </c>
      <c r="E732" s="424">
        <v>0</v>
      </c>
      <c r="F732" s="424">
        <f t="shared" si="153"/>
        <v>53772.659999999996</v>
      </c>
      <c r="G732" s="421">
        <v>42429</v>
      </c>
      <c r="H732" s="438">
        <v>500</v>
      </c>
      <c r="I732" s="423">
        <v>7.97</v>
      </c>
      <c r="J732" s="424">
        <v>0.09</v>
      </c>
      <c r="K732" s="424">
        <f t="shared" ref="K732:K791" si="156">H732*I732-J732</f>
        <v>3984.91</v>
      </c>
      <c r="L732" s="422"/>
      <c r="M732" s="424"/>
    </row>
    <row r="733" spans="1:13" x14ac:dyDescent="0.25">
      <c r="A733" s="422"/>
      <c r="B733" s="468">
        <v>42340</v>
      </c>
      <c r="C733" s="422">
        <v>3078</v>
      </c>
      <c r="D733" s="423">
        <v>17.739999999999998</v>
      </c>
      <c r="E733" s="424">
        <v>0</v>
      </c>
      <c r="F733" s="424">
        <f t="shared" si="153"/>
        <v>54603.719999999994</v>
      </c>
      <c r="G733" s="421">
        <v>42430</v>
      </c>
      <c r="H733" s="438">
        <v>500</v>
      </c>
      <c r="I733" s="423">
        <v>7.85</v>
      </c>
      <c r="J733" s="424">
        <v>0.09</v>
      </c>
      <c r="K733" s="424">
        <f t="shared" si="156"/>
        <v>3924.91</v>
      </c>
      <c r="L733" s="422"/>
      <c r="M733" s="424"/>
    </row>
    <row r="734" spans="1:13" x14ac:dyDescent="0.25">
      <c r="A734" s="422"/>
      <c r="B734" s="468">
        <v>42340</v>
      </c>
      <c r="C734" s="422">
        <v>500</v>
      </c>
      <c r="D734" s="423">
        <v>17.5</v>
      </c>
      <c r="E734" s="424">
        <v>0</v>
      </c>
      <c r="F734" s="424">
        <f t="shared" si="153"/>
        <v>8750</v>
      </c>
      <c r="G734" s="421">
        <v>42430</v>
      </c>
      <c r="H734" s="438">
        <v>500</v>
      </c>
      <c r="I734" s="423">
        <v>8.0299999999999994</v>
      </c>
      <c r="J734" s="424">
        <v>0.09</v>
      </c>
      <c r="K734" s="424">
        <f t="shared" si="156"/>
        <v>4014.9099999999994</v>
      </c>
      <c r="L734" s="424"/>
      <c r="M734" s="424"/>
    </row>
    <row r="735" spans="1:13" x14ac:dyDescent="0.25">
      <c r="A735" s="422"/>
      <c r="B735" s="468">
        <v>42345</v>
      </c>
      <c r="C735" s="422">
        <v>100</v>
      </c>
      <c r="D735" s="423">
        <v>16.7</v>
      </c>
      <c r="E735" s="424">
        <v>0</v>
      </c>
      <c r="F735" s="424">
        <f t="shared" si="153"/>
        <v>1670</v>
      </c>
      <c r="G735" s="421">
        <v>42431</v>
      </c>
      <c r="H735" s="438">
        <v>500</v>
      </c>
      <c r="I735" s="423">
        <v>8.3800000000000008</v>
      </c>
      <c r="J735" s="424">
        <v>0.09</v>
      </c>
      <c r="K735" s="424">
        <f t="shared" si="156"/>
        <v>4189.91</v>
      </c>
      <c r="L735" s="424"/>
      <c r="M735" s="424"/>
    </row>
    <row r="736" spans="1:13" x14ac:dyDescent="0.25">
      <c r="A736" s="422"/>
      <c r="B736" s="468">
        <v>42345</v>
      </c>
      <c r="C736" s="422">
        <v>500</v>
      </c>
      <c r="D736" s="423">
        <v>16.850000000000001</v>
      </c>
      <c r="E736" s="424">
        <v>0</v>
      </c>
      <c r="F736" s="424">
        <f t="shared" si="153"/>
        <v>8425</v>
      </c>
      <c r="G736" s="421">
        <v>42431</v>
      </c>
      <c r="H736" s="438">
        <v>500</v>
      </c>
      <c r="I736" s="423">
        <v>8.58</v>
      </c>
      <c r="J736" s="424">
        <v>0.09</v>
      </c>
      <c r="K736" s="424">
        <f t="shared" si="156"/>
        <v>4289.91</v>
      </c>
      <c r="L736" s="422"/>
      <c r="M736" s="424"/>
    </row>
    <row r="737" spans="1:13" ht="30" x14ac:dyDescent="0.25">
      <c r="A737" s="422"/>
      <c r="B737" s="468">
        <v>42347</v>
      </c>
      <c r="C737" s="422">
        <v>500</v>
      </c>
      <c r="D737" s="423">
        <v>15.84</v>
      </c>
      <c r="E737" s="424">
        <v>0</v>
      </c>
      <c r="F737" s="424">
        <f t="shared" si="153"/>
        <v>7920</v>
      </c>
      <c r="G737" s="531" t="s">
        <v>182</v>
      </c>
      <c r="H737" s="438">
        <v>400</v>
      </c>
      <c r="I737" s="423">
        <v>9.09</v>
      </c>
      <c r="J737" s="424">
        <v>0.1</v>
      </c>
      <c r="K737" s="424">
        <f t="shared" si="156"/>
        <v>3635.9</v>
      </c>
      <c r="L737" s="422"/>
      <c r="M737" s="424"/>
    </row>
    <row r="738" spans="1:13" x14ac:dyDescent="0.25">
      <c r="A738" s="422"/>
      <c r="B738" s="468">
        <v>42348</v>
      </c>
      <c r="C738" s="422">
        <v>500</v>
      </c>
      <c r="D738" s="423">
        <v>14.78</v>
      </c>
      <c r="E738" s="424">
        <v>0</v>
      </c>
      <c r="F738" s="424">
        <f t="shared" si="153"/>
        <v>7390</v>
      </c>
      <c r="G738" s="531"/>
      <c r="H738" s="438">
        <v>100</v>
      </c>
      <c r="I738" s="423">
        <v>9.09</v>
      </c>
      <c r="J738" s="424">
        <v>0</v>
      </c>
      <c r="K738" s="424">
        <f t="shared" si="156"/>
        <v>909</v>
      </c>
      <c r="L738" s="422"/>
      <c r="M738" s="424"/>
    </row>
    <row r="739" spans="1:13" x14ac:dyDescent="0.25">
      <c r="A739" s="422"/>
      <c r="B739" s="468">
        <v>42352</v>
      </c>
      <c r="C739" s="422">
        <v>100</v>
      </c>
      <c r="D739" s="423">
        <v>14.57</v>
      </c>
      <c r="E739" s="424">
        <v>0</v>
      </c>
      <c r="F739" s="424">
        <f t="shared" si="153"/>
        <v>1457</v>
      </c>
      <c r="G739" s="531"/>
      <c r="H739" s="438">
        <v>500</v>
      </c>
      <c r="I739" s="423">
        <v>8.81</v>
      </c>
      <c r="J739" s="424">
        <v>0.1</v>
      </c>
      <c r="K739" s="424">
        <f t="shared" si="156"/>
        <v>4404.8999999999996</v>
      </c>
      <c r="L739" s="422"/>
      <c r="M739" s="424"/>
    </row>
    <row r="740" spans="1:13" x14ac:dyDescent="0.25">
      <c r="A740" s="422"/>
      <c r="B740" s="468">
        <v>42355</v>
      </c>
      <c r="C740" s="422">
        <v>500</v>
      </c>
      <c r="D740" s="423">
        <v>13.89</v>
      </c>
      <c r="E740" s="424">
        <v>0</v>
      </c>
      <c r="F740" s="424">
        <f t="shared" si="153"/>
        <v>6945</v>
      </c>
      <c r="G740" s="421">
        <v>42432</v>
      </c>
      <c r="H740" s="438">
        <v>600</v>
      </c>
      <c r="I740" s="423">
        <v>9.65</v>
      </c>
      <c r="J740" s="424">
        <v>0.13</v>
      </c>
      <c r="K740" s="424">
        <f t="shared" si="156"/>
        <v>5789.87</v>
      </c>
      <c r="L740" s="422"/>
      <c r="M740" s="424"/>
    </row>
    <row r="741" spans="1:13" x14ac:dyDescent="0.25">
      <c r="A741" s="422"/>
      <c r="B741" s="468">
        <v>42360</v>
      </c>
      <c r="C741" s="422">
        <v>500</v>
      </c>
      <c r="D741" s="423">
        <v>12.95</v>
      </c>
      <c r="E741" s="424">
        <v>0</v>
      </c>
      <c r="F741" s="424">
        <f t="shared" si="153"/>
        <v>6475</v>
      </c>
      <c r="G741" s="421">
        <v>42433</v>
      </c>
      <c r="H741" s="438">
        <v>600</v>
      </c>
      <c r="I741" s="423">
        <v>10.45</v>
      </c>
      <c r="J741" s="424">
        <v>0.14000000000000001</v>
      </c>
      <c r="K741" s="424">
        <f t="shared" si="156"/>
        <v>6269.86</v>
      </c>
      <c r="L741" s="422"/>
      <c r="M741" s="424"/>
    </row>
    <row r="742" spans="1:13" x14ac:dyDescent="0.25">
      <c r="A742" s="422"/>
      <c r="B742" s="468">
        <v>42361</v>
      </c>
      <c r="C742" s="422">
        <v>500</v>
      </c>
      <c r="D742" s="423">
        <v>12.75</v>
      </c>
      <c r="E742" s="424">
        <v>0</v>
      </c>
      <c r="F742" s="424">
        <f t="shared" si="153"/>
        <v>6375</v>
      </c>
      <c r="G742" s="421">
        <v>42440</v>
      </c>
      <c r="H742" s="438">
        <v>400</v>
      </c>
      <c r="I742" s="423">
        <v>11.25</v>
      </c>
      <c r="J742" s="424">
        <v>0.1</v>
      </c>
      <c r="K742" s="424">
        <f t="shared" si="156"/>
        <v>4499.8999999999996</v>
      </c>
      <c r="L742" s="422"/>
      <c r="M742" s="424"/>
    </row>
    <row r="743" spans="1:13" x14ac:dyDescent="0.25">
      <c r="A743" s="422"/>
      <c r="B743" s="468">
        <v>42361</v>
      </c>
      <c r="C743" s="422">
        <v>500</v>
      </c>
      <c r="D743" s="423">
        <v>12.8</v>
      </c>
      <c r="E743" s="424">
        <v>0</v>
      </c>
      <c r="F743" s="424">
        <f t="shared" si="153"/>
        <v>6400</v>
      </c>
      <c r="G743" s="421">
        <v>42446</v>
      </c>
      <c r="H743" s="438">
        <v>1500</v>
      </c>
      <c r="I743" s="423">
        <v>11.49</v>
      </c>
      <c r="J743" s="424">
        <v>0.38</v>
      </c>
      <c r="K743" s="424">
        <f t="shared" si="156"/>
        <v>17234.62</v>
      </c>
      <c r="L743" s="422"/>
      <c r="M743" s="424"/>
    </row>
    <row r="744" spans="1:13" x14ac:dyDescent="0.25">
      <c r="A744" s="422"/>
      <c r="B744" s="468">
        <v>42361</v>
      </c>
      <c r="C744" s="422">
        <v>1000</v>
      </c>
      <c r="D744" s="423">
        <v>12.67</v>
      </c>
      <c r="E744" s="424">
        <v>0</v>
      </c>
      <c r="F744" s="424">
        <f t="shared" si="153"/>
        <v>12670</v>
      </c>
      <c r="G744" s="421">
        <v>42447</v>
      </c>
      <c r="H744" s="438">
        <v>1500</v>
      </c>
      <c r="I744" s="423">
        <v>11.44</v>
      </c>
      <c r="J744" s="424">
        <v>0.37</v>
      </c>
      <c r="K744" s="424">
        <f t="shared" si="156"/>
        <v>17159.63</v>
      </c>
      <c r="L744" s="422"/>
      <c r="M744" s="424"/>
    </row>
    <row r="745" spans="1:13" x14ac:dyDescent="0.25">
      <c r="A745" s="422"/>
      <c r="B745" s="468">
        <v>42361</v>
      </c>
      <c r="C745" s="422">
        <v>222</v>
      </c>
      <c r="D745" s="423">
        <v>12.44</v>
      </c>
      <c r="E745" s="424">
        <v>0</v>
      </c>
      <c r="F745" s="424">
        <f t="shared" si="153"/>
        <v>2761.68</v>
      </c>
      <c r="G745" s="421">
        <v>42447</v>
      </c>
      <c r="H745" s="438">
        <v>500</v>
      </c>
      <c r="I745" s="423">
        <v>11.484999999999999</v>
      </c>
      <c r="J745" s="424">
        <v>0.13</v>
      </c>
      <c r="K745" s="424">
        <f t="shared" si="156"/>
        <v>5742.37</v>
      </c>
      <c r="L745" s="422"/>
      <c r="M745" s="424"/>
    </row>
    <row r="746" spans="1:13" x14ac:dyDescent="0.25">
      <c r="A746" s="422"/>
      <c r="B746" s="468">
        <v>42367</v>
      </c>
      <c r="C746" s="422">
        <v>2178</v>
      </c>
      <c r="D746" s="423">
        <v>13.68</v>
      </c>
      <c r="E746" s="424">
        <v>0</v>
      </c>
      <c r="F746" s="424">
        <f t="shared" si="153"/>
        <v>29795.040000000001</v>
      </c>
      <c r="G746" s="530">
        <v>42447</v>
      </c>
      <c r="H746" s="438">
        <v>650</v>
      </c>
      <c r="I746" s="423">
        <v>11.56</v>
      </c>
      <c r="J746" s="424">
        <v>0.25</v>
      </c>
      <c r="K746" s="424">
        <f t="shared" si="156"/>
        <v>7513.75</v>
      </c>
      <c r="L746" s="422"/>
      <c r="M746" s="424"/>
    </row>
    <row r="747" spans="1:13" x14ac:dyDescent="0.25">
      <c r="A747" s="422"/>
      <c r="B747" s="468">
        <v>42369</v>
      </c>
      <c r="C747" s="422">
        <v>2500</v>
      </c>
      <c r="D747" s="423">
        <v>13.04</v>
      </c>
      <c r="E747" s="424">
        <v>0</v>
      </c>
      <c r="F747" s="424">
        <f t="shared" si="153"/>
        <v>32599.999999999996</v>
      </c>
      <c r="G747" s="530"/>
      <c r="H747" s="438">
        <v>350</v>
      </c>
      <c r="I747" s="423">
        <v>11.56</v>
      </c>
      <c r="J747" s="424">
        <v>0</v>
      </c>
      <c r="K747" s="424">
        <f t="shared" si="156"/>
        <v>4046</v>
      </c>
      <c r="L747" s="422"/>
      <c r="M747" s="424"/>
    </row>
    <row r="748" spans="1:13" x14ac:dyDescent="0.25">
      <c r="A748" s="422"/>
      <c r="B748" s="468">
        <v>42008</v>
      </c>
      <c r="C748" s="422">
        <v>2000</v>
      </c>
      <c r="D748" s="423">
        <v>13.01</v>
      </c>
      <c r="E748" s="424">
        <v>0</v>
      </c>
      <c r="F748" s="424">
        <f t="shared" si="153"/>
        <v>26020</v>
      </c>
      <c r="G748" s="421">
        <v>42447</v>
      </c>
      <c r="H748" s="438">
        <v>1000</v>
      </c>
      <c r="I748" s="423">
        <v>11.62</v>
      </c>
      <c r="J748" s="424">
        <v>0.25</v>
      </c>
      <c r="K748" s="424">
        <f t="shared" si="156"/>
        <v>11619.75</v>
      </c>
      <c r="L748" s="422"/>
      <c r="M748" s="424"/>
    </row>
    <row r="749" spans="1:13" x14ac:dyDescent="0.25">
      <c r="A749" s="422"/>
      <c r="B749" s="468">
        <v>42009</v>
      </c>
      <c r="C749" s="422">
        <v>500</v>
      </c>
      <c r="D749" s="423">
        <v>12.62</v>
      </c>
      <c r="E749" s="424">
        <v>0</v>
      </c>
      <c r="F749" s="424">
        <f t="shared" si="153"/>
        <v>6310</v>
      </c>
      <c r="G749" s="421">
        <v>42451</v>
      </c>
      <c r="H749" s="438">
        <v>1000</v>
      </c>
      <c r="I749" s="423">
        <v>11.45</v>
      </c>
      <c r="J749" s="424">
        <v>0.25</v>
      </c>
      <c r="K749" s="424">
        <f t="shared" si="156"/>
        <v>11449.75</v>
      </c>
      <c r="L749" s="422"/>
      <c r="M749" s="424"/>
    </row>
    <row r="750" spans="1:13" x14ac:dyDescent="0.25">
      <c r="A750" s="422"/>
      <c r="B750" s="468">
        <v>42009</v>
      </c>
      <c r="C750" s="422">
        <v>500</v>
      </c>
      <c r="D750" s="423">
        <v>12.45</v>
      </c>
      <c r="E750" s="424">
        <v>0</v>
      </c>
      <c r="F750" s="424">
        <f t="shared" si="153"/>
        <v>6225</v>
      </c>
      <c r="G750" s="421">
        <v>42451</v>
      </c>
      <c r="H750" s="438">
        <v>50</v>
      </c>
      <c r="I750" s="423">
        <v>11.28</v>
      </c>
      <c r="J750" s="424">
        <v>0.01</v>
      </c>
      <c r="K750" s="424">
        <f t="shared" si="156"/>
        <v>563.99</v>
      </c>
      <c r="L750" s="422"/>
      <c r="M750" s="424"/>
    </row>
    <row r="751" spans="1:13" x14ac:dyDescent="0.25">
      <c r="A751" s="422"/>
      <c r="B751" s="517">
        <v>42374</v>
      </c>
      <c r="C751" s="422">
        <v>2000</v>
      </c>
      <c r="D751" s="423">
        <v>12.73</v>
      </c>
      <c r="E751" s="424">
        <v>0</v>
      </c>
      <c r="F751" s="424">
        <f t="shared" ref="F751:F814" si="157">C751*D751+E751</f>
        <v>25460</v>
      </c>
      <c r="G751" s="421">
        <v>42459</v>
      </c>
      <c r="H751" s="438">
        <v>2000</v>
      </c>
      <c r="I751" s="423">
        <v>10.75</v>
      </c>
      <c r="J751" s="424">
        <v>0.47</v>
      </c>
      <c r="K751" s="424">
        <f t="shared" si="156"/>
        <v>21499.53</v>
      </c>
      <c r="L751" s="422"/>
      <c r="M751" s="424"/>
    </row>
    <row r="752" spans="1:13" x14ac:dyDescent="0.25">
      <c r="A752" s="422"/>
      <c r="B752" s="468">
        <v>42375</v>
      </c>
      <c r="C752" s="422">
        <v>1000</v>
      </c>
      <c r="D752" s="423">
        <v>12.5</v>
      </c>
      <c r="E752" s="424">
        <v>0</v>
      </c>
      <c r="F752" s="424">
        <f t="shared" si="157"/>
        <v>12500</v>
      </c>
      <c r="G752" s="421">
        <v>42460</v>
      </c>
      <c r="H752" s="438">
        <v>1600</v>
      </c>
      <c r="I752" s="423">
        <v>10.95</v>
      </c>
      <c r="J752" s="424">
        <v>2.88</v>
      </c>
      <c r="K752" s="424">
        <f t="shared" si="156"/>
        <v>17517.12</v>
      </c>
      <c r="L752" s="422"/>
      <c r="M752" s="424"/>
    </row>
    <row r="753" spans="1:13" x14ac:dyDescent="0.25">
      <c r="A753" s="422"/>
      <c r="B753" s="468">
        <v>42375</v>
      </c>
      <c r="C753" s="422">
        <v>1000</v>
      </c>
      <c r="D753" s="423">
        <v>11.7</v>
      </c>
      <c r="E753" s="424">
        <v>0</v>
      </c>
      <c r="F753" s="424">
        <f t="shared" si="157"/>
        <v>11700</v>
      </c>
      <c r="G753" s="421">
        <v>42461</v>
      </c>
      <c r="H753" s="438">
        <v>2000</v>
      </c>
      <c r="I753" s="423">
        <v>10.52</v>
      </c>
      <c r="J753" s="424">
        <v>0.46</v>
      </c>
      <c r="K753" s="424">
        <f t="shared" si="156"/>
        <v>21039.54</v>
      </c>
      <c r="L753" s="422"/>
      <c r="M753" s="424"/>
    </row>
    <row r="754" spans="1:13" x14ac:dyDescent="0.25">
      <c r="A754" s="422"/>
      <c r="B754" s="468">
        <v>42402</v>
      </c>
      <c r="C754" s="422">
        <v>400</v>
      </c>
      <c r="D754" s="423">
        <v>9.1</v>
      </c>
      <c r="E754" s="424">
        <v>0</v>
      </c>
      <c r="F754" s="424">
        <f t="shared" si="157"/>
        <v>3640</v>
      </c>
      <c r="G754" s="421">
        <v>42461</v>
      </c>
      <c r="H754" s="438">
        <v>2000</v>
      </c>
      <c r="I754" s="423">
        <v>10.55</v>
      </c>
      <c r="J754" s="424">
        <v>0.46</v>
      </c>
      <c r="K754" s="424">
        <f t="shared" si="156"/>
        <v>21099.54</v>
      </c>
      <c r="L754" s="422"/>
      <c r="M754" s="424"/>
    </row>
    <row r="755" spans="1:13" x14ac:dyDescent="0.25">
      <c r="A755" s="422"/>
      <c r="B755" s="468">
        <v>42411</v>
      </c>
      <c r="C755" s="422">
        <v>500</v>
      </c>
      <c r="D755" s="423">
        <v>6.835</v>
      </c>
      <c r="E755" s="424">
        <v>0</v>
      </c>
      <c r="F755" s="424">
        <f t="shared" si="157"/>
        <v>3417.5</v>
      </c>
      <c r="G755" s="421">
        <v>42465</v>
      </c>
      <c r="H755" s="438">
        <v>100</v>
      </c>
      <c r="I755" s="423">
        <v>10.75</v>
      </c>
      <c r="J755" s="424">
        <v>0.02</v>
      </c>
      <c r="K755" s="424">
        <f t="shared" si="156"/>
        <v>1074.98</v>
      </c>
      <c r="L755" s="422"/>
      <c r="M755" s="424"/>
    </row>
    <row r="756" spans="1:13" x14ac:dyDescent="0.25">
      <c r="A756" s="422"/>
      <c r="B756" s="468">
        <v>42412</v>
      </c>
      <c r="C756" s="422">
        <v>200</v>
      </c>
      <c r="D756" s="423">
        <v>7.23</v>
      </c>
      <c r="E756" s="424">
        <v>0</v>
      </c>
      <c r="F756" s="424">
        <f t="shared" si="157"/>
        <v>1446</v>
      </c>
      <c r="G756" s="421">
        <v>42468</v>
      </c>
      <c r="H756" s="438">
        <v>1000</v>
      </c>
      <c r="I756" s="423">
        <v>11.77</v>
      </c>
      <c r="J756" s="424">
        <v>0.26</v>
      </c>
      <c r="K756" s="424">
        <f t="shared" si="156"/>
        <v>11769.74</v>
      </c>
      <c r="L756" s="422"/>
      <c r="M756" s="424"/>
    </row>
    <row r="757" spans="1:13" x14ac:dyDescent="0.25">
      <c r="A757" s="422"/>
      <c r="B757" s="468">
        <v>42416</v>
      </c>
      <c r="C757" s="422">
        <v>500</v>
      </c>
      <c r="D757" s="423">
        <v>7.5</v>
      </c>
      <c r="E757" s="424">
        <v>0</v>
      </c>
      <c r="F757" s="424">
        <f t="shared" si="157"/>
        <v>3750</v>
      </c>
      <c r="G757" s="530">
        <v>42472</v>
      </c>
      <c r="H757" s="438">
        <v>420</v>
      </c>
      <c r="I757" s="423">
        <v>13.35</v>
      </c>
      <c r="J757" s="424">
        <v>0.15</v>
      </c>
      <c r="K757" s="424">
        <f t="shared" si="156"/>
        <v>5606.85</v>
      </c>
      <c r="L757" s="422"/>
      <c r="M757" s="424"/>
    </row>
    <row r="758" spans="1:13" ht="30" x14ac:dyDescent="0.25">
      <c r="A758" s="422"/>
      <c r="B758" s="533" t="s">
        <v>178</v>
      </c>
      <c r="C758" s="422">
        <v>3000</v>
      </c>
      <c r="D758" s="423">
        <v>7.55</v>
      </c>
      <c r="E758" s="424">
        <v>0</v>
      </c>
      <c r="F758" s="424">
        <f t="shared" si="157"/>
        <v>22650</v>
      </c>
      <c r="G758" s="530"/>
      <c r="H758" s="438">
        <v>80</v>
      </c>
      <c r="I758" s="423">
        <v>13.35</v>
      </c>
      <c r="J758" s="424">
        <v>0</v>
      </c>
      <c r="K758" s="424">
        <f t="shared" si="156"/>
        <v>1068</v>
      </c>
      <c r="L758" s="422"/>
      <c r="M758" s="424"/>
    </row>
    <row r="759" spans="1:13" x14ac:dyDescent="0.25">
      <c r="A759" s="422"/>
      <c r="B759" s="533"/>
      <c r="C759" s="422">
        <v>500</v>
      </c>
      <c r="D759" s="423">
        <v>6.75</v>
      </c>
      <c r="E759" s="424">
        <v>0</v>
      </c>
      <c r="F759" s="424">
        <f t="shared" si="157"/>
        <v>3375</v>
      </c>
      <c r="G759" s="421">
        <v>42472</v>
      </c>
      <c r="H759" s="438">
        <v>500</v>
      </c>
      <c r="I759" s="423">
        <v>13.15</v>
      </c>
      <c r="J759" s="424">
        <v>0.14000000000000001</v>
      </c>
      <c r="K759" s="424">
        <f t="shared" si="156"/>
        <v>6574.86</v>
      </c>
      <c r="L759" s="422"/>
      <c r="M759" s="424"/>
    </row>
    <row r="760" spans="1:13" x14ac:dyDescent="0.25">
      <c r="A760" s="422"/>
      <c r="B760" s="533"/>
      <c r="C760" s="422">
        <v>300</v>
      </c>
      <c r="D760" s="423">
        <v>6.75</v>
      </c>
      <c r="E760" s="424">
        <v>0</v>
      </c>
      <c r="F760" s="424">
        <f t="shared" si="157"/>
        <v>2025</v>
      </c>
      <c r="G760" s="421">
        <v>42472</v>
      </c>
      <c r="H760" s="438">
        <v>500</v>
      </c>
      <c r="I760" s="423">
        <v>12.92</v>
      </c>
      <c r="J760" s="424">
        <v>0.14000000000000001</v>
      </c>
      <c r="K760" s="424">
        <f t="shared" si="156"/>
        <v>6459.86</v>
      </c>
      <c r="L760" s="422"/>
      <c r="M760" s="424"/>
    </row>
    <row r="761" spans="1:13" x14ac:dyDescent="0.25">
      <c r="A761" s="422"/>
      <c r="B761" s="468">
        <v>42426</v>
      </c>
      <c r="C761" s="422">
        <v>600</v>
      </c>
      <c r="D761" s="423">
        <v>7.63</v>
      </c>
      <c r="E761" s="424">
        <v>0</v>
      </c>
      <c r="F761" s="424">
        <f t="shared" si="157"/>
        <v>4578</v>
      </c>
      <c r="G761" s="421">
        <v>42472</v>
      </c>
      <c r="H761" s="438">
        <v>500</v>
      </c>
      <c r="I761" s="423">
        <v>12.59</v>
      </c>
      <c r="J761" s="424">
        <v>0.14000000000000001</v>
      </c>
      <c r="K761" s="424">
        <f t="shared" si="156"/>
        <v>6294.86</v>
      </c>
      <c r="L761" s="422"/>
      <c r="M761" s="424"/>
    </row>
    <row r="762" spans="1:13" x14ac:dyDescent="0.25">
      <c r="A762" s="422"/>
      <c r="B762" s="468">
        <v>42426</v>
      </c>
      <c r="C762" s="422">
        <v>2000</v>
      </c>
      <c r="D762" s="423">
        <v>7.95</v>
      </c>
      <c r="E762" s="424">
        <v>0</v>
      </c>
      <c r="F762" s="424">
        <f t="shared" si="157"/>
        <v>15900</v>
      </c>
      <c r="G762" s="421">
        <v>42474</v>
      </c>
      <c r="H762" s="438">
        <v>500</v>
      </c>
      <c r="I762" s="423">
        <v>13.18</v>
      </c>
      <c r="J762" s="424">
        <v>0.14000000000000001</v>
      </c>
      <c r="K762" s="424">
        <f t="shared" si="156"/>
        <v>6589.86</v>
      </c>
      <c r="L762" s="422"/>
      <c r="M762" s="424"/>
    </row>
    <row r="763" spans="1:13" x14ac:dyDescent="0.25">
      <c r="A763" s="422"/>
      <c r="B763" s="468">
        <v>42429</v>
      </c>
      <c r="C763" s="422">
        <v>2000</v>
      </c>
      <c r="D763" s="423">
        <v>8.1999999999999993</v>
      </c>
      <c r="E763" s="424">
        <v>0</v>
      </c>
      <c r="F763" s="424">
        <f t="shared" si="157"/>
        <v>16400</v>
      </c>
      <c r="G763" s="421">
        <v>42478</v>
      </c>
      <c r="H763" s="438">
        <v>500</v>
      </c>
      <c r="I763" s="423">
        <v>13.4</v>
      </c>
      <c r="J763" s="424">
        <v>0.15</v>
      </c>
      <c r="K763" s="424">
        <f t="shared" si="156"/>
        <v>6699.85</v>
      </c>
      <c r="L763" s="422"/>
      <c r="M763" s="424"/>
    </row>
    <row r="764" spans="1:13" x14ac:dyDescent="0.25">
      <c r="A764" s="424"/>
      <c r="B764" s="468">
        <v>42429</v>
      </c>
      <c r="C764" s="422">
        <v>500</v>
      </c>
      <c r="D764" s="423">
        <v>7.88</v>
      </c>
      <c r="E764" s="424">
        <v>0</v>
      </c>
      <c r="F764" s="424">
        <f t="shared" si="157"/>
        <v>3940</v>
      </c>
      <c r="G764" s="421">
        <v>42486</v>
      </c>
      <c r="H764" s="438">
        <v>500</v>
      </c>
      <c r="I764" s="423">
        <v>14.35</v>
      </c>
      <c r="J764" s="424">
        <v>0.16</v>
      </c>
      <c r="K764" s="424">
        <f t="shared" si="156"/>
        <v>7174.84</v>
      </c>
      <c r="L764" s="422"/>
      <c r="M764" s="424"/>
    </row>
    <row r="765" spans="1:13" x14ac:dyDescent="0.25">
      <c r="A765" s="422"/>
      <c r="B765" s="468">
        <v>42430</v>
      </c>
      <c r="C765" s="422">
        <v>1000</v>
      </c>
      <c r="D765" s="423">
        <v>7.77</v>
      </c>
      <c r="E765" s="424">
        <v>0</v>
      </c>
      <c r="F765" s="424">
        <f t="shared" si="157"/>
        <v>7770</v>
      </c>
      <c r="G765" s="421">
        <v>42487</v>
      </c>
      <c r="H765" s="438">
        <v>600</v>
      </c>
      <c r="I765" s="423">
        <v>14.85</v>
      </c>
      <c r="J765" s="424">
        <v>0.19</v>
      </c>
      <c r="K765" s="424">
        <f t="shared" si="156"/>
        <v>8909.81</v>
      </c>
      <c r="L765" s="422"/>
      <c r="M765" s="424"/>
    </row>
    <row r="766" spans="1:13" x14ac:dyDescent="0.25">
      <c r="A766" s="422"/>
      <c r="B766" s="468">
        <v>42430</v>
      </c>
      <c r="C766" s="422">
        <v>500</v>
      </c>
      <c r="D766" s="423">
        <v>7.94</v>
      </c>
      <c r="E766" s="424">
        <v>0</v>
      </c>
      <c r="F766" s="424">
        <f t="shared" si="157"/>
        <v>3970</v>
      </c>
      <c r="G766" s="421">
        <v>42489</v>
      </c>
      <c r="H766" s="438">
        <v>3000</v>
      </c>
      <c r="I766" s="423">
        <v>14.15</v>
      </c>
      <c r="J766" s="424">
        <v>0.93</v>
      </c>
      <c r="K766" s="424">
        <f t="shared" si="156"/>
        <v>42449.07</v>
      </c>
      <c r="L766" s="422"/>
      <c r="M766" s="424"/>
    </row>
    <row r="767" spans="1:13" x14ac:dyDescent="0.25">
      <c r="A767" s="422"/>
      <c r="B767" s="468">
        <v>42431</v>
      </c>
      <c r="C767" s="422">
        <v>1000</v>
      </c>
      <c r="D767" s="423">
        <v>8.3699999999999992</v>
      </c>
      <c r="E767" s="424">
        <v>0</v>
      </c>
      <c r="F767" s="424">
        <f t="shared" si="157"/>
        <v>8370</v>
      </c>
      <c r="G767" s="421">
        <v>42492</v>
      </c>
      <c r="H767" s="438">
        <v>1000</v>
      </c>
      <c r="I767" s="423">
        <v>13.48</v>
      </c>
      <c r="J767" s="424">
        <v>0.28999999999999998</v>
      </c>
      <c r="K767" s="424">
        <f t="shared" si="156"/>
        <v>13479.71</v>
      </c>
      <c r="L767" s="422"/>
      <c r="M767" s="424"/>
    </row>
    <row r="768" spans="1:13" x14ac:dyDescent="0.25">
      <c r="A768" s="422"/>
      <c r="B768" s="468">
        <v>42432</v>
      </c>
      <c r="C768" s="422">
        <v>600</v>
      </c>
      <c r="D768" s="423">
        <v>9.3699999999999992</v>
      </c>
      <c r="E768" s="424">
        <v>0</v>
      </c>
      <c r="F768" s="424">
        <f t="shared" si="157"/>
        <v>5621.9999999999991</v>
      </c>
      <c r="G768" s="421">
        <v>42492</v>
      </c>
      <c r="H768" s="438">
        <v>1000</v>
      </c>
      <c r="I768" s="423">
        <v>13.61</v>
      </c>
      <c r="J768" s="424">
        <v>0.3</v>
      </c>
      <c r="K768" s="424">
        <f t="shared" si="156"/>
        <v>13609.7</v>
      </c>
      <c r="L768" s="422"/>
      <c r="M768" s="424"/>
    </row>
    <row r="769" spans="1:13" x14ac:dyDescent="0.25">
      <c r="A769" s="422"/>
      <c r="B769" s="468">
        <v>42432</v>
      </c>
      <c r="C769" s="422">
        <v>600</v>
      </c>
      <c r="D769" s="423">
        <v>8.8800000000000008</v>
      </c>
      <c r="E769" s="424">
        <v>0</v>
      </c>
      <c r="F769" s="424">
        <f t="shared" si="157"/>
        <v>5328.0000000000009</v>
      </c>
      <c r="G769" s="421">
        <v>42493</v>
      </c>
      <c r="H769" s="438">
        <v>322</v>
      </c>
      <c r="I769" s="423">
        <v>13.28</v>
      </c>
      <c r="J769" s="424">
        <v>0.09</v>
      </c>
      <c r="K769" s="424">
        <f t="shared" si="156"/>
        <v>4276.07</v>
      </c>
      <c r="L769" s="422"/>
      <c r="M769" s="424"/>
    </row>
    <row r="770" spans="1:13" x14ac:dyDescent="0.25">
      <c r="A770" s="422"/>
      <c r="B770" s="468">
        <v>42433</v>
      </c>
      <c r="C770" s="422">
        <v>600</v>
      </c>
      <c r="D770" s="423">
        <v>10.42</v>
      </c>
      <c r="E770" s="424">
        <v>0</v>
      </c>
      <c r="F770" s="424">
        <f t="shared" si="157"/>
        <v>6252</v>
      </c>
      <c r="G770" s="421">
        <v>42495</v>
      </c>
      <c r="H770" s="438">
        <v>1000</v>
      </c>
      <c r="I770" s="423">
        <v>12.05</v>
      </c>
      <c r="J770" s="424">
        <v>0.26</v>
      </c>
      <c r="K770" s="424">
        <f t="shared" si="156"/>
        <v>12049.74</v>
      </c>
      <c r="L770" s="422"/>
      <c r="M770" s="424"/>
    </row>
    <row r="771" spans="1:13" x14ac:dyDescent="0.25">
      <c r="A771" s="422"/>
      <c r="B771" s="468">
        <v>42440</v>
      </c>
      <c r="C771" s="422">
        <v>400</v>
      </c>
      <c r="D771" s="423">
        <v>11.12</v>
      </c>
      <c r="E771" s="424">
        <v>0</v>
      </c>
      <c r="F771" s="424">
        <f t="shared" si="157"/>
        <v>4448</v>
      </c>
      <c r="G771" s="421">
        <v>42495</v>
      </c>
      <c r="H771" s="438">
        <v>2000</v>
      </c>
      <c r="I771" s="423">
        <v>12.63</v>
      </c>
      <c r="J771" s="424">
        <v>0.55000000000000004</v>
      </c>
      <c r="K771" s="424">
        <f t="shared" si="156"/>
        <v>25259.45</v>
      </c>
      <c r="L771" s="422"/>
      <c r="M771" s="424"/>
    </row>
    <row r="772" spans="1:13" x14ac:dyDescent="0.25">
      <c r="A772" s="422"/>
      <c r="B772" s="468">
        <v>42446</v>
      </c>
      <c r="C772" s="422">
        <v>1500</v>
      </c>
      <c r="D772" s="423">
        <v>11.445</v>
      </c>
      <c r="E772" s="424">
        <v>0</v>
      </c>
      <c r="F772" s="424">
        <f t="shared" si="157"/>
        <v>17167.5</v>
      </c>
      <c r="G772" s="421">
        <v>42500</v>
      </c>
      <c r="H772" s="438">
        <v>1000</v>
      </c>
      <c r="I772" s="423">
        <v>11.66</v>
      </c>
      <c r="J772" s="424">
        <v>5.25</v>
      </c>
      <c r="K772" s="424">
        <f t="shared" si="156"/>
        <v>11654.75</v>
      </c>
      <c r="L772" s="422"/>
      <c r="M772" s="424"/>
    </row>
    <row r="773" spans="1:13" x14ac:dyDescent="0.25">
      <c r="A773" s="422"/>
      <c r="B773" s="529">
        <v>42447</v>
      </c>
      <c r="C773" s="422">
        <v>1500</v>
      </c>
      <c r="D773" s="423">
        <v>11.42</v>
      </c>
      <c r="E773" s="424">
        <v>0</v>
      </c>
      <c r="F773" s="424">
        <f t="shared" si="157"/>
        <v>17130</v>
      </c>
      <c r="G773" s="421">
        <v>42502</v>
      </c>
      <c r="H773" s="438">
        <v>1500</v>
      </c>
      <c r="I773" s="423">
        <v>12.36</v>
      </c>
      <c r="J773" s="424">
        <v>0.4</v>
      </c>
      <c r="K773" s="424">
        <f t="shared" si="156"/>
        <v>18539.599999999999</v>
      </c>
      <c r="L773" s="422"/>
      <c r="M773" s="424"/>
    </row>
    <row r="774" spans="1:13" x14ac:dyDescent="0.25">
      <c r="A774" s="422"/>
      <c r="B774" s="534"/>
      <c r="C774" s="422">
        <v>500</v>
      </c>
      <c r="D774" s="423">
        <v>11.42</v>
      </c>
      <c r="E774" s="424">
        <v>0</v>
      </c>
      <c r="F774" s="424">
        <f t="shared" si="157"/>
        <v>5710</v>
      </c>
      <c r="G774" s="421">
        <v>42503</v>
      </c>
      <c r="H774" s="438">
        <v>500</v>
      </c>
      <c r="I774" s="423">
        <v>12.49</v>
      </c>
      <c r="J774" s="424">
        <v>0.14000000000000001</v>
      </c>
      <c r="K774" s="424">
        <f t="shared" si="156"/>
        <v>6244.86</v>
      </c>
      <c r="L774" s="422"/>
      <c r="M774" s="424"/>
    </row>
    <row r="775" spans="1:13" x14ac:dyDescent="0.25">
      <c r="A775" s="422"/>
      <c r="B775" s="468">
        <v>42447</v>
      </c>
      <c r="C775" s="422">
        <v>650</v>
      </c>
      <c r="D775" s="423">
        <v>11.545</v>
      </c>
      <c r="E775" s="424">
        <v>0.75</v>
      </c>
      <c r="F775" s="424">
        <f t="shared" si="157"/>
        <v>7505</v>
      </c>
      <c r="G775" s="421">
        <v>42506</v>
      </c>
      <c r="H775" s="438">
        <v>300</v>
      </c>
      <c r="I775" s="423">
        <v>12.85</v>
      </c>
      <c r="J775" s="424">
        <v>0.08</v>
      </c>
      <c r="K775" s="424">
        <f t="shared" si="156"/>
        <v>3854.92</v>
      </c>
      <c r="L775" s="422"/>
      <c r="M775" s="424"/>
    </row>
    <row r="776" spans="1:13" x14ac:dyDescent="0.25">
      <c r="A776" s="422"/>
      <c r="B776" s="468">
        <v>42450</v>
      </c>
      <c r="C776" s="422">
        <v>1350</v>
      </c>
      <c r="D776" s="423">
        <v>11.42</v>
      </c>
      <c r="E776" s="424">
        <v>0</v>
      </c>
      <c r="F776" s="424">
        <f t="shared" si="157"/>
        <v>15417</v>
      </c>
      <c r="G776" s="421">
        <v>42513</v>
      </c>
      <c r="H776" s="438">
        <v>500</v>
      </c>
      <c r="I776" s="423">
        <v>13.05</v>
      </c>
      <c r="J776" s="424">
        <v>0.14000000000000001</v>
      </c>
      <c r="K776" s="424">
        <f t="shared" si="156"/>
        <v>6524.86</v>
      </c>
      <c r="L776" s="422"/>
      <c r="M776" s="424"/>
    </row>
    <row r="777" spans="1:13" x14ac:dyDescent="0.25">
      <c r="A777" s="422"/>
      <c r="B777" s="468">
        <v>42451</v>
      </c>
      <c r="C777" s="422">
        <v>1000</v>
      </c>
      <c r="D777" s="423">
        <v>11.38</v>
      </c>
      <c r="E777" s="424">
        <v>0</v>
      </c>
      <c r="F777" s="424">
        <f t="shared" si="157"/>
        <v>11380</v>
      </c>
      <c r="G777" s="421">
        <v>42515</v>
      </c>
      <c r="H777" s="438">
        <v>500</v>
      </c>
      <c r="I777" s="423">
        <v>13.59</v>
      </c>
      <c r="J777" s="424">
        <v>0.15</v>
      </c>
      <c r="K777" s="424">
        <f t="shared" si="156"/>
        <v>6794.85</v>
      </c>
      <c r="L777" s="422"/>
      <c r="M777" s="424"/>
    </row>
    <row r="778" spans="1:13" x14ac:dyDescent="0.25">
      <c r="A778" s="422"/>
      <c r="B778" s="529">
        <v>42451</v>
      </c>
      <c r="C778" s="422">
        <v>50</v>
      </c>
      <c r="D778" s="423">
        <v>11.22</v>
      </c>
      <c r="E778" s="424">
        <v>0</v>
      </c>
      <c r="F778" s="424">
        <f t="shared" si="157"/>
        <v>561</v>
      </c>
      <c r="G778" s="421">
        <v>42515</v>
      </c>
      <c r="H778" s="438">
        <v>500</v>
      </c>
      <c r="I778" s="423">
        <v>13.57</v>
      </c>
      <c r="J778" s="424">
        <v>0.15</v>
      </c>
      <c r="K778" s="424">
        <f t="shared" si="156"/>
        <v>6784.85</v>
      </c>
      <c r="L778" s="422"/>
      <c r="M778" s="424"/>
    </row>
    <row r="779" spans="1:13" x14ac:dyDescent="0.25">
      <c r="A779" s="422"/>
      <c r="B779" s="529"/>
      <c r="C779" s="422">
        <v>350</v>
      </c>
      <c r="D779" s="423">
        <v>11.22</v>
      </c>
      <c r="E779" s="424">
        <v>0</v>
      </c>
      <c r="F779" s="424">
        <f t="shared" si="157"/>
        <v>3927</v>
      </c>
      <c r="G779" s="421">
        <v>42517</v>
      </c>
      <c r="H779" s="438">
        <v>500</v>
      </c>
      <c r="I779" s="423">
        <v>12.87</v>
      </c>
      <c r="J779" s="424">
        <v>0.14000000000000001</v>
      </c>
      <c r="K779" s="424">
        <f t="shared" si="156"/>
        <v>6434.86</v>
      </c>
      <c r="L779" s="422"/>
      <c r="M779" s="424"/>
    </row>
    <row r="780" spans="1:13" ht="45" x14ac:dyDescent="0.25">
      <c r="A780" s="422"/>
      <c r="B780" s="533" t="s">
        <v>190</v>
      </c>
      <c r="C780" s="422">
        <v>650</v>
      </c>
      <c r="D780" s="423">
        <v>11.22</v>
      </c>
      <c r="E780" s="424">
        <v>0</v>
      </c>
      <c r="F780" s="424">
        <f t="shared" si="157"/>
        <v>7293</v>
      </c>
      <c r="G780" s="421">
        <v>42524</v>
      </c>
      <c r="H780" s="438">
        <v>400</v>
      </c>
      <c r="I780" s="423">
        <v>13.38</v>
      </c>
      <c r="J780" s="424">
        <v>0.12</v>
      </c>
      <c r="K780" s="424">
        <f t="shared" si="156"/>
        <v>5351.88</v>
      </c>
      <c r="L780" s="422"/>
      <c r="M780" s="424"/>
    </row>
    <row r="781" spans="1:13" x14ac:dyDescent="0.25">
      <c r="A781" s="422"/>
      <c r="B781" s="533"/>
      <c r="C781" s="422">
        <v>500</v>
      </c>
      <c r="D781" s="423">
        <v>11.01</v>
      </c>
      <c r="E781" s="424">
        <v>0</v>
      </c>
      <c r="F781" s="424">
        <f t="shared" si="157"/>
        <v>5505</v>
      </c>
      <c r="G781" s="421">
        <v>42527</v>
      </c>
      <c r="H781" s="438">
        <v>1000</v>
      </c>
      <c r="I781" s="423">
        <v>13.82</v>
      </c>
      <c r="J781" s="424">
        <v>0.3</v>
      </c>
      <c r="K781" s="424">
        <f t="shared" si="156"/>
        <v>13819.7</v>
      </c>
      <c r="L781" s="422"/>
      <c r="M781" s="424"/>
    </row>
    <row r="782" spans="1:13" x14ac:dyDescent="0.25">
      <c r="A782" s="422"/>
      <c r="B782" s="533"/>
      <c r="C782" s="422">
        <v>500</v>
      </c>
      <c r="D782" s="423">
        <v>10.75</v>
      </c>
      <c r="E782" s="424">
        <v>0</v>
      </c>
      <c r="F782" s="424">
        <f t="shared" si="157"/>
        <v>5375</v>
      </c>
      <c r="G782" s="421">
        <v>42527</v>
      </c>
      <c r="H782" s="438">
        <v>500</v>
      </c>
      <c r="I782" s="423">
        <v>13.97</v>
      </c>
      <c r="J782" s="424">
        <v>1.1499999999999999</v>
      </c>
      <c r="K782" s="424">
        <f t="shared" si="156"/>
        <v>6983.85</v>
      </c>
      <c r="L782" s="422"/>
      <c r="M782" s="424"/>
    </row>
    <row r="783" spans="1:13" x14ac:dyDescent="0.25">
      <c r="A783" s="422"/>
      <c r="B783" s="533"/>
      <c r="C783" s="422">
        <v>1000</v>
      </c>
      <c r="D783" s="423">
        <v>10.4</v>
      </c>
      <c r="E783" s="424">
        <v>0</v>
      </c>
      <c r="F783" s="424">
        <f t="shared" si="157"/>
        <v>10400</v>
      </c>
      <c r="G783" s="421">
        <v>42528</v>
      </c>
      <c r="H783" s="438">
        <v>500</v>
      </c>
      <c r="I783" s="423">
        <v>14.65</v>
      </c>
      <c r="J783" s="424">
        <v>0.16</v>
      </c>
      <c r="K783" s="424">
        <f t="shared" si="156"/>
        <v>7324.84</v>
      </c>
      <c r="L783" s="422"/>
      <c r="M783" s="424"/>
    </row>
    <row r="784" spans="1:13" x14ac:dyDescent="0.25">
      <c r="A784" s="422"/>
      <c r="B784" s="533"/>
      <c r="C784" s="422">
        <v>1000</v>
      </c>
      <c r="D784" s="423">
        <v>10.185</v>
      </c>
      <c r="E784" s="424">
        <v>0</v>
      </c>
      <c r="F784" s="424">
        <f t="shared" si="157"/>
        <v>10185</v>
      </c>
      <c r="G784" s="421">
        <v>42536</v>
      </c>
      <c r="H784" s="438">
        <v>400</v>
      </c>
      <c r="I784" s="423">
        <v>13.43</v>
      </c>
      <c r="J784" s="424">
        <v>0.12</v>
      </c>
      <c r="K784" s="424">
        <f t="shared" si="156"/>
        <v>5371.88</v>
      </c>
      <c r="L784" s="422"/>
      <c r="M784" s="424"/>
    </row>
    <row r="785" spans="1:13" x14ac:dyDescent="0.25">
      <c r="A785" s="422"/>
      <c r="B785" s="468">
        <v>42461</v>
      </c>
      <c r="C785" s="422">
        <v>2000</v>
      </c>
      <c r="D785" s="423">
        <v>10.43</v>
      </c>
      <c r="E785" s="424">
        <v>0</v>
      </c>
      <c r="F785" s="424">
        <f t="shared" si="157"/>
        <v>20860</v>
      </c>
      <c r="G785" s="421">
        <v>42537</v>
      </c>
      <c r="H785" s="438">
        <v>400</v>
      </c>
      <c r="I785" s="423">
        <v>12.69</v>
      </c>
      <c r="J785" s="424">
        <v>0.11</v>
      </c>
      <c r="K785" s="424">
        <f t="shared" si="156"/>
        <v>5075.8900000000003</v>
      </c>
      <c r="L785" s="422"/>
      <c r="M785" s="424"/>
    </row>
    <row r="786" spans="1:13" x14ac:dyDescent="0.25">
      <c r="A786" s="422"/>
      <c r="B786" s="468">
        <v>42461</v>
      </c>
      <c r="C786" s="422">
        <v>2000</v>
      </c>
      <c r="D786" s="423">
        <v>10.42</v>
      </c>
      <c r="E786" s="424">
        <v>0</v>
      </c>
      <c r="F786" s="424">
        <f t="shared" si="157"/>
        <v>20840</v>
      </c>
      <c r="G786" s="421">
        <v>42538</v>
      </c>
      <c r="H786" s="438">
        <v>500</v>
      </c>
      <c r="I786" s="423">
        <v>13.34</v>
      </c>
      <c r="J786" s="424">
        <v>0.15</v>
      </c>
      <c r="K786" s="424">
        <f t="shared" si="156"/>
        <v>6669.85</v>
      </c>
      <c r="L786" s="422"/>
      <c r="M786" s="424"/>
    </row>
    <row r="787" spans="1:13" ht="45" x14ac:dyDescent="0.25">
      <c r="A787" s="422"/>
      <c r="B787" s="468">
        <v>42465</v>
      </c>
      <c r="C787" s="422">
        <v>100</v>
      </c>
      <c r="D787" s="423">
        <v>10.4</v>
      </c>
      <c r="E787" s="424">
        <v>0</v>
      </c>
      <c r="F787" s="424">
        <f t="shared" si="157"/>
        <v>1040</v>
      </c>
      <c r="G787" s="535" t="s">
        <v>214</v>
      </c>
      <c r="H787" s="438">
        <v>500</v>
      </c>
      <c r="I787" s="423">
        <v>13.91</v>
      </c>
      <c r="J787" s="424">
        <v>0.15</v>
      </c>
      <c r="K787" s="424">
        <f t="shared" si="156"/>
        <v>6954.85</v>
      </c>
      <c r="L787" s="422"/>
      <c r="M787" s="424"/>
    </row>
    <row r="788" spans="1:13" x14ac:dyDescent="0.25">
      <c r="A788" s="422"/>
      <c r="B788" s="468">
        <v>42471</v>
      </c>
      <c r="C788" s="422">
        <v>500</v>
      </c>
      <c r="D788" s="423">
        <v>11.77</v>
      </c>
      <c r="E788" s="424">
        <v>0</v>
      </c>
      <c r="F788" s="424">
        <f t="shared" si="157"/>
        <v>5885</v>
      </c>
      <c r="G788" s="535"/>
      <c r="H788" s="438">
        <v>600</v>
      </c>
      <c r="I788" s="423">
        <v>14.36</v>
      </c>
      <c r="J788" s="424">
        <v>0.19</v>
      </c>
      <c r="K788" s="424">
        <f t="shared" si="156"/>
        <v>8615.81</v>
      </c>
      <c r="L788" s="422"/>
      <c r="M788" s="424"/>
    </row>
    <row r="789" spans="1:13" x14ac:dyDescent="0.25">
      <c r="A789" s="422"/>
      <c r="B789" s="468">
        <v>42471</v>
      </c>
      <c r="C789" s="422">
        <v>500</v>
      </c>
      <c r="D789" s="423">
        <v>11.55</v>
      </c>
      <c r="E789" s="424">
        <v>0</v>
      </c>
      <c r="F789" s="424">
        <f t="shared" si="157"/>
        <v>5775</v>
      </c>
      <c r="G789" s="535"/>
      <c r="H789" s="438">
        <v>500</v>
      </c>
      <c r="I789" s="423">
        <v>14.65</v>
      </c>
      <c r="J789" s="424">
        <v>0.16</v>
      </c>
      <c r="K789" s="424">
        <f t="shared" si="156"/>
        <v>7324.84</v>
      </c>
      <c r="L789" s="422"/>
      <c r="M789" s="424"/>
    </row>
    <row r="790" spans="1:13" x14ac:dyDescent="0.25">
      <c r="A790" s="422"/>
      <c r="B790" s="468">
        <v>42472</v>
      </c>
      <c r="C790" s="422">
        <v>610</v>
      </c>
      <c r="D790" s="423">
        <v>12.95</v>
      </c>
      <c r="E790" s="424">
        <v>0</v>
      </c>
      <c r="F790" s="424">
        <f t="shared" si="157"/>
        <v>7899.5</v>
      </c>
      <c r="G790" s="421">
        <v>42542</v>
      </c>
      <c r="H790" s="438">
        <v>500</v>
      </c>
      <c r="I790" s="423">
        <v>14.95</v>
      </c>
      <c r="J790" s="424">
        <v>0.16</v>
      </c>
      <c r="K790" s="424">
        <f t="shared" si="156"/>
        <v>7474.84</v>
      </c>
      <c r="L790" s="422"/>
      <c r="M790" s="424"/>
    </row>
    <row r="791" spans="1:13" x14ac:dyDescent="0.25">
      <c r="A791" s="422"/>
      <c r="B791" s="468">
        <v>42473</v>
      </c>
      <c r="C791" s="422">
        <v>970</v>
      </c>
      <c r="D791" s="423">
        <v>12.76</v>
      </c>
      <c r="E791" s="424">
        <v>4.0999999999999996</v>
      </c>
      <c r="F791" s="424">
        <f t="shared" si="157"/>
        <v>12381.3</v>
      </c>
      <c r="G791" s="421">
        <v>42542</v>
      </c>
      <c r="H791" s="438">
        <v>378</v>
      </c>
      <c r="I791" s="423">
        <v>15.2</v>
      </c>
      <c r="J791" s="424">
        <v>0.13</v>
      </c>
      <c r="K791" s="424">
        <f t="shared" si="156"/>
        <v>5745.4699999999993</v>
      </c>
      <c r="L791" s="422"/>
      <c r="M791" s="424"/>
    </row>
    <row r="792" spans="1:13" x14ac:dyDescent="0.25">
      <c r="A792" s="422"/>
      <c r="B792" s="468">
        <v>42474</v>
      </c>
      <c r="C792" s="422">
        <v>420</v>
      </c>
      <c r="D792" s="423">
        <v>12.755000000000001</v>
      </c>
      <c r="E792" s="424">
        <v>0.34</v>
      </c>
      <c r="F792" s="424">
        <f t="shared" si="157"/>
        <v>5357.4400000000005</v>
      </c>
      <c r="G792" s="422"/>
      <c r="H792" s="438"/>
      <c r="I792" s="423"/>
      <c r="J792" s="424"/>
      <c r="K792" s="424"/>
      <c r="L792" s="422"/>
      <c r="M792" s="424"/>
    </row>
    <row r="793" spans="1:13" x14ac:dyDescent="0.25">
      <c r="A793" s="422"/>
      <c r="B793" s="468">
        <v>42475</v>
      </c>
      <c r="C793" s="422">
        <v>500</v>
      </c>
      <c r="D793" s="423">
        <v>13.02</v>
      </c>
      <c r="E793" s="424">
        <v>-1.75</v>
      </c>
      <c r="F793" s="424">
        <f t="shared" si="157"/>
        <v>6508.25</v>
      </c>
      <c r="G793" s="422"/>
      <c r="H793" s="438"/>
      <c r="I793" s="423"/>
      <c r="J793" s="424"/>
      <c r="K793" s="424"/>
      <c r="L793" s="422"/>
      <c r="M793" s="424"/>
    </row>
    <row r="794" spans="1:13" x14ac:dyDescent="0.25">
      <c r="A794" s="422"/>
      <c r="B794" s="468">
        <v>42485</v>
      </c>
      <c r="C794" s="422">
        <v>500</v>
      </c>
      <c r="D794" s="423">
        <v>13.95</v>
      </c>
      <c r="E794" s="424">
        <v>0</v>
      </c>
      <c r="F794" s="424">
        <f t="shared" si="157"/>
        <v>6975</v>
      </c>
      <c r="G794" s="422"/>
      <c r="H794" s="438"/>
      <c r="I794" s="423"/>
      <c r="J794" s="424"/>
      <c r="K794" s="424"/>
      <c r="L794" s="422"/>
      <c r="M794" s="424"/>
    </row>
    <row r="795" spans="1:13" x14ac:dyDescent="0.25">
      <c r="A795" s="422"/>
      <c r="B795" s="468">
        <v>42487</v>
      </c>
      <c r="C795" s="422">
        <v>600</v>
      </c>
      <c r="D795" s="423">
        <v>14.63</v>
      </c>
      <c r="E795" s="424">
        <v>0</v>
      </c>
      <c r="F795" s="424">
        <f t="shared" si="157"/>
        <v>8778</v>
      </c>
      <c r="G795" s="422"/>
      <c r="H795" s="438"/>
      <c r="I795" s="423"/>
      <c r="J795" s="424"/>
      <c r="K795" s="424"/>
      <c r="L795" s="422"/>
      <c r="M795" s="424"/>
    </row>
    <row r="796" spans="1:13" x14ac:dyDescent="0.25">
      <c r="A796" s="422"/>
      <c r="B796" s="468">
        <v>42488</v>
      </c>
      <c r="C796" s="422">
        <v>500</v>
      </c>
      <c r="D796" s="423">
        <v>14.52</v>
      </c>
      <c r="E796" s="424">
        <v>0</v>
      </c>
      <c r="F796" s="424">
        <f t="shared" si="157"/>
        <v>7260</v>
      </c>
      <c r="G796" s="422"/>
      <c r="H796" s="438"/>
      <c r="I796" s="423"/>
      <c r="J796" s="424"/>
      <c r="K796" s="424"/>
      <c r="L796" s="422"/>
      <c r="M796" s="424"/>
    </row>
    <row r="797" spans="1:13" ht="30" x14ac:dyDescent="0.25">
      <c r="A797" s="536" t="s">
        <v>195</v>
      </c>
      <c r="B797" s="468">
        <v>42489</v>
      </c>
      <c r="C797" s="422">
        <v>500</v>
      </c>
      <c r="D797" s="423">
        <v>14.35</v>
      </c>
      <c r="E797" s="424">
        <v>0</v>
      </c>
      <c r="F797" s="424">
        <f t="shared" si="157"/>
        <v>7175</v>
      </c>
      <c r="G797" s="422"/>
      <c r="H797" s="438"/>
      <c r="I797" s="423"/>
      <c r="J797" s="424"/>
      <c r="K797" s="424"/>
      <c r="L797" s="422"/>
      <c r="M797" s="424"/>
    </row>
    <row r="798" spans="1:13" x14ac:dyDescent="0.25">
      <c r="A798" s="536"/>
      <c r="B798" s="468">
        <v>42489</v>
      </c>
      <c r="C798" s="422">
        <v>500</v>
      </c>
      <c r="D798" s="423">
        <v>14.15</v>
      </c>
      <c r="E798" s="424">
        <v>0</v>
      </c>
      <c r="F798" s="424">
        <f t="shared" si="157"/>
        <v>7075</v>
      </c>
      <c r="G798" s="422"/>
      <c r="H798" s="438"/>
      <c r="I798" s="423"/>
      <c r="J798" s="424"/>
      <c r="K798" s="424"/>
      <c r="L798" s="422"/>
      <c r="M798" s="424"/>
    </row>
    <row r="799" spans="1:13" x14ac:dyDescent="0.25">
      <c r="A799" s="536"/>
      <c r="B799" s="468">
        <v>42489</v>
      </c>
      <c r="C799" s="422">
        <v>1000</v>
      </c>
      <c r="D799" s="423">
        <v>13.92</v>
      </c>
      <c r="E799" s="424">
        <v>0</v>
      </c>
      <c r="F799" s="424">
        <f t="shared" si="157"/>
        <v>13920</v>
      </c>
      <c r="G799" s="422"/>
      <c r="H799" s="438"/>
      <c r="I799" s="423"/>
      <c r="J799" s="424"/>
      <c r="K799" s="424"/>
      <c r="L799" s="422"/>
      <c r="M799" s="424"/>
    </row>
    <row r="800" spans="1:13" x14ac:dyDescent="0.25">
      <c r="A800" s="536"/>
      <c r="B800" s="468">
        <v>42489</v>
      </c>
      <c r="C800" s="422">
        <v>1000</v>
      </c>
      <c r="D800" s="423">
        <v>13.8</v>
      </c>
      <c r="E800" s="424">
        <v>0</v>
      </c>
      <c r="F800" s="424">
        <f t="shared" si="157"/>
        <v>13800</v>
      </c>
      <c r="G800" s="422"/>
      <c r="H800" s="438"/>
      <c r="I800" s="423"/>
      <c r="J800" s="424"/>
      <c r="K800" s="424"/>
      <c r="L800" s="422"/>
      <c r="M800" s="424"/>
    </row>
    <row r="801" spans="1:13" x14ac:dyDescent="0.25">
      <c r="A801" s="422"/>
      <c r="B801" s="468">
        <v>42492</v>
      </c>
      <c r="C801" s="422">
        <v>1500</v>
      </c>
      <c r="D801" s="423">
        <v>13.25</v>
      </c>
      <c r="E801" s="424">
        <v>0</v>
      </c>
      <c r="F801" s="424">
        <f t="shared" si="157"/>
        <v>19875</v>
      </c>
      <c r="G801" s="422"/>
      <c r="H801" s="438"/>
      <c r="I801" s="423"/>
      <c r="J801" s="424"/>
      <c r="K801" s="424"/>
      <c r="L801" s="422"/>
      <c r="M801" s="424"/>
    </row>
    <row r="802" spans="1:13" x14ac:dyDescent="0.25">
      <c r="A802" s="422"/>
      <c r="B802" s="468">
        <v>42492</v>
      </c>
      <c r="C802" s="422">
        <v>500</v>
      </c>
      <c r="D802" s="423">
        <v>13.6</v>
      </c>
      <c r="E802" s="424">
        <v>0</v>
      </c>
      <c r="F802" s="424">
        <f t="shared" si="157"/>
        <v>6800</v>
      </c>
      <c r="G802" s="422"/>
      <c r="H802" s="438"/>
      <c r="I802" s="423"/>
      <c r="J802" s="424"/>
      <c r="K802" s="424"/>
      <c r="L802" s="422"/>
      <c r="M802" s="424"/>
    </row>
    <row r="803" spans="1:13" x14ac:dyDescent="0.25">
      <c r="A803" s="422"/>
      <c r="B803" s="468">
        <v>42493</v>
      </c>
      <c r="C803" s="422">
        <v>322</v>
      </c>
      <c r="D803" s="423">
        <v>12.85</v>
      </c>
      <c r="E803" s="424">
        <v>0</v>
      </c>
      <c r="F803" s="424">
        <f t="shared" si="157"/>
        <v>4137.7</v>
      </c>
      <c r="G803" s="422"/>
      <c r="H803" s="438"/>
      <c r="I803" s="423"/>
      <c r="J803" s="424"/>
      <c r="K803" s="424"/>
      <c r="L803" s="422"/>
      <c r="M803" s="424"/>
    </row>
    <row r="804" spans="1:13" ht="30" x14ac:dyDescent="0.25">
      <c r="A804" s="520" t="s">
        <v>198</v>
      </c>
      <c r="B804" s="468">
        <v>42494</v>
      </c>
      <c r="C804" s="422">
        <v>1000</v>
      </c>
      <c r="D804" s="423">
        <v>12.25</v>
      </c>
      <c r="E804" s="424">
        <v>0</v>
      </c>
      <c r="F804" s="424">
        <f t="shared" si="157"/>
        <v>12250</v>
      </c>
      <c r="G804" s="422"/>
      <c r="H804" s="438"/>
      <c r="I804" s="423"/>
      <c r="J804" s="424"/>
      <c r="K804" s="424"/>
      <c r="L804" s="422"/>
      <c r="M804" s="424"/>
    </row>
    <row r="805" spans="1:13" x14ac:dyDescent="0.25">
      <c r="A805" s="520"/>
      <c r="B805" s="468">
        <v>42494</v>
      </c>
      <c r="C805" s="422">
        <v>500</v>
      </c>
      <c r="D805" s="423">
        <v>12.53</v>
      </c>
      <c r="E805" s="424">
        <v>0</v>
      </c>
      <c r="F805" s="424">
        <f t="shared" si="157"/>
        <v>6265</v>
      </c>
      <c r="G805" s="422"/>
      <c r="H805" s="438"/>
      <c r="I805" s="423"/>
      <c r="J805" s="424"/>
      <c r="K805" s="424"/>
      <c r="L805" s="422"/>
      <c r="M805" s="424"/>
    </row>
    <row r="806" spans="1:13" x14ac:dyDescent="0.25">
      <c r="A806" s="520"/>
      <c r="B806" s="468">
        <v>42494</v>
      </c>
      <c r="C806" s="422">
        <v>500</v>
      </c>
      <c r="D806" s="423">
        <v>12.65</v>
      </c>
      <c r="E806" s="424">
        <v>0</v>
      </c>
      <c r="F806" s="424">
        <f t="shared" si="157"/>
        <v>6325</v>
      </c>
      <c r="G806" s="422"/>
      <c r="H806" s="438"/>
      <c r="I806" s="423"/>
      <c r="J806" s="424"/>
      <c r="K806" s="424"/>
      <c r="L806" s="422"/>
      <c r="M806" s="424"/>
    </row>
    <row r="807" spans="1:13" x14ac:dyDescent="0.25">
      <c r="A807" s="422"/>
      <c r="B807" s="468">
        <v>42495</v>
      </c>
      <c r="C807" s="422">
        <v>1000</v>
      </c>
      <c r="D807" s="423">
        <v>11.95</v>
      </c>
      <c r="E807" s="424">
        <v>0</v>
      </c>
      <c r="F807" s="424">
        <f t="shared" si="157"/>
        <v>11950</v>
      </c>
      <c r="G807" s="422"/>
      <c r="H807" s="438"/>
      <c r="I807" s="423"/>
      <c r="J807" s="424"/>
      <c r="K807" s="424"/>
      <c r="L807" s="422"/>
      <c r="M807" s="424"/>
    </row>
    <row r="808" spans="1:13" x14ac:dyDescent="0.25">
      <c r="A808" s="422"/>
      <c r="B808" s="468">
        <v>42499</v>
      </c>
      <c r="C808" s="422">
        <v>500</v>
      </c>
      <c r="D808" s="423">
        <v>11.48</v>
      </c>
      <c r="E808" s="424">
        <v>0</v>
      </c>
      <c r="F808" s="424">
        <f t="shared" si="157"/>
        <v>5740</v>
      </c>
      <c r="G808" s="422"/>
      <c r="H808" s="438"/>
      <c r="I808" s="423"/>
      <c r="J808" s="424"/>
      <c r="K808" s="424"/>
      <c r="L808" s="422"/>
      <c r="M808" s="424"/>
    </row>
    <row r="809" spans="1:13" x14ac:dyDescent="0.25">
      <c r="A809" s="422"/>
      <c r="B809" s="468">
        <v>42499</v>
      </c>
      <c r="C809" s="422">
        <v>500</v>
      </c>
      <c r="D809" s="423">
        <v>11.32</v>
      </c>
      <c r="E809" s="424">
        <v>0</v>
      </c>
      <c r="F809" s="424">
        <f t="shared" si="157"/>
        <v>5660</v>
      </c>
      <c r="G809" s="422"/>
      <c r="H809" s="438"/>
      <c r="I809" s="423"/>
      <c r="J809" s="424"/>
      <c r="K809" s="424"/>
      <c r="L809" s="422"/>
      <c r="M809" s="424"/>
    </row>
    <row r="810" spans="1:13" ht="30" x14ac:dyDescent="0.25">
      <c r="A810" s="536" t="s">
        <v>201</v>
      </c>
      <c r="B810" s="468">
        <v>42502</v>
      </c>
      <c r="C810" s="422">
        <v>500</v>
      </c>
      <c r="D810" s="423">
        <v>12.38</v>
      </c>
      <c r="E810" s="424">
        <v>0</v>
      </c>
      <c r="F810" s="424">
        <f t="shared" si="157"/>
        <v>6190</v>
      </c>
      <c r="G810" s="422"/>
      <c r="H810" s="438"/>
      <c r="I810" s="423"/>
      <c r="J810" s="424"/>
      <c r="K810" s="424"/>
      <c r="L810" s="422"/>
      <c r="M810" s="424"/>
    </row>
    <row r="811" spans="1:13" x14ac:dyDescent="0.25">
      <c r="A811" s="536"/>
      <c r="B811" s="468">
        <v>42502</v>
      </c>
      <c r="C811" s="422">
        <v>500</v>
      </c>
      <c r="D811" s="423">
        <v>12.3</v>
      </c>
      <c r="E811" s="424">
        <v>0</v>
      </c>
      <c r="F811" s="424">
        <f t="shared" si="157"/>
        <v>6150</v>
      </c>
      <c r="G811" s="422"/>
      <c r="H811" s="438"/>
      <c r="I811" s="423"/>
      <c r="J811" s="424"/>
      <c r="K811" s="424"/>
      <c r="L811" s="422"/>
      <c r="M811" s="424"/>
    </row>
    <row r="812" spans="1:13" x14ac:dyDescent="0.25">
      <c r="A812" s="536"/>
      <c r="B812" s="468">
        <v>42502</v>
      </c>
      <c r="C812" s="422">
        <v>500</v>
      </c>
      <c r="D812" s="423">
        <v>12.23</v>
      </c>
      <c r="E812" s="424">
        <v>0</v>
      </c>
      <c r="F812" s="424">
        <f t="shared" si="157"/>
        <v>6115</v>
      </c>
      <c r="G812" s="422"/>
      <c r="H812" s="438"/>
      <c r="I812" s="423"/>
      <c r="J812" s="424"/>
      <c r="K812" s="424"/>
      <c r="L812" s="422"/>
      <c r="M812" s="424"/>
    </row>
    <row r="813" spans="1:13" x14ac:dyDescent="0.25">
      <c r="A813" s="422"/>
      <c r="B813" s="468">
        <v>42503</v>
      </c>
      <c r="C813" s="422">
        <v>500</v>
      </c>
      <c r="D813" s="423">
        <v>12.41</v>
      </c>
      <c r="E813" s="424">
        <v>0</v>
      </c>
      <c r="F813" s="424">
        <f t="shared" si="157"/>
        <v>6205</v>
      </c>
      <c r="G813" s="422"/>
      <c r="H813" s="438"/>
      <c r="I813" s="423"/>
      <c r="J813" s="424"/>
      <c r="K813" s="424"/>
      <c r="L813" s="422"/>
      <c r="M813" s="424"/>
    </row>
    <row r="814" spans="1:13" x14ac:dyDescent="0.25">
      <c r="A814" s="422"/>
      <c r="B814" s="468">
        <v>42506</v>
      </c>
      <c r="C814" s="422">
        <v>300</v>
      </c>
      <c r="D814" s="423">
        <v>12.8</v>
      </c>
      <c r="E814" s="424">
        <v>0</v>
      </c>
      <c r="F814" s="424">
        <f t="shared" si="157"/>
        <v>3840</v>
      </c>
      <c r="G814" s="422"/>
      <c r="H814" s="438"/>
      <c r="I814" s="423"/>
      <c r="J814" s="424"/>
      <c r="K814" s="424"/>
      <c r="L814" s="422"/>
      <c r="M814" s="424"/>
    </row>
    <row r="815" spans="1:13" x14ac:dyDescent="0.25">
      <c r="A815" s="422"/>
      <c r="B815" s="468">
        <v>42514</v>
      </c>
      <c r="C815" s="422">
        <v>500</v>
      </c>
      <c r="D815" s="423">
        <v>13.02</v>
      </c>
      <c r="E815" s="424">
        <v>-1.65</v>
      </c>
      <c r="F815" s="424">
        <f t="shared" ref="F815:F878" si="158">C815*D815+E815</f>
        <v>6508.35</v>
      </c>
      <c r="G815" s="422"/>
      <c r="H815" s="438"/>
      <c r="I815" s="423"/>
      <c r="J815" s="424"/>
      <c r="K815" s="424"/>
      <c r="L815" s="422"/>
      <c r="M815" s="424"/>
    </row>
    <row r="816" spans="1:13" x14ac:dyDescent="0.25">
      <c r="A816" s="422"/>
      <c r="B816" s="468">
        <v>42515</v>
      </c>
      <c r="C816" s="422">
        <v>500</v>
      </c>
      <c r="D816" s="423">
        <v>13.45</v>
      </c>
      <c r="E816" s="424">
        <v>1</v>
      </c>
      <c r="F816" s="424">
        <f t="shared" si="158"/>
        <v>6726</v>
      </c>
      <c r="G816" s="422"/>
      <c r="H816" s="438"/>
      <c r="I816" s="423"/>
      <c r="J816" s="424"/>
      <c r="K816" s="424"/>
      <c r="L816" s="422"/>
      <c r="M816" s="424"/>
    </row>
    <row r="817" spans="1:13" x14ac:dyDescent="0.25">
      <c r="A817" s="422"/>
      <c r="B817" s="468">
        <v>42516</v>
      </c>
      <c r="C817" s="422">
        <v>500</v>
      </c>
      <c r="D817" s="423">
        <v>13.28</v>
      </c>
      <c r="E817" s="424">
        <v>-1.04</v>
      </c>
      <c r="F817" s="424">
        <f t="shared" si="158"/>
        <v>6638.96</v>
      </c>
      <c r="G817" s="422"/>
      <c r="H817" s="438"/>
      <c r="I817" s="423"/>
      <c r="J817" s="424"/>
      <c r="K817" s="424"/>
      <c r="L817" s="422"/>
      <c r="M817" s="424"/>
    </row>
    <row r="818" spans="1:13" x14ac:dyDescent="0.25">
      <c r="A818" s="422"/>
      <c r="B818" s="468">
        <v>42517</v>
      </c>
      <c r="C818" s="422">
        <v>500</v>
      </c>
      <c r="D818" s="423">
        <v>12.79</v>
      </c>
      <c r="E818" s="424">
        <v>0</v>
      </c>
      <c r="F818" s="424">
        <f t="shared" si="158"/>
        <v>6395</v>
      </c>
      <c r="G818" s="422"/>
      <c r="H818" s="438"/>
      <c r="I818" s="423"/>
      <c r="J818" s="424"/>
      <c r="K818" s="424"/>
      <c r="L818" s="422"/>
      <c r="M818" s="424"/>
    </row>
    <row r="819" spans="1:13" x14ac:dyDescent="0.25">
      <c r="A819" s="422"/>
      <c r="B819" s="468">
        <v>42524</v>
      </c>
      <c r="C819" s="422">
        <v>400</v>
      </c>
      <c r="D819" s="423">
        <v>13.28</v>
      </c>
      <c r="E819" s="424">
        <v>0</v>
      </c>
      <c r="F819" s="424">
        <f t="shared" si="158"/>
        <v>5312</v>
      </c>
      <c r="G819" s="422"/>
      <c r="H819" s="438"/>
      <c r="I819" s="423"/>
      <c r="J819" s="424"/>
      <c r="K819" s="424"/>
      <c r="L819" s="422"/>
      <c r="M819" s="424"/>
    </row>
    <row r="820" spans="1:13" x14ac:dyDescent="0.25">
      <c r="A820" s="422"/>
      <c r="B820" s="468">
        <v>42529</v>
      </c>
      <c r="C820" s="422">
        <v>500</v>
      </c>
      <c r="D820" s="423">
        <v>14.59</v>
      </c>
      <c r="E820" s="424">
        <v>0</v>
      </c>
      <c r="F820" s="424">
        <f t="shared" si="158"/>
        <v>7295</v>
      </c>
      <c r="G820" s="422"/>
      <c r="H820" s="438"/>
      <c r="I820" s="423"/>
      <c r="J820" s="424"/>
      <c r="K820" s="424"/>
      <c r="L820" s="422"/>
      <c r="M820" s="424"/>
    </row>
    <row r="821" spans="1:13" x14ac:dyDescent="0.25">
      <c r="A821" s="422"/>
      <c r="B821" s="468">
        <v>42531</v>
      </c>
      <c r="C821" s="422">
        <v>800</v>
      </c>
      <c r="D821" s="423">
        <v>13.79</v>
      </c>
      <c r="E821" s="424">
        <v>0</v>
      </c>
      <c r="F821" s="424">
        <f t="shared" si="158"/>
        <v>11032</v>
      </c>
      <c r="G821" s="422"/>
      <c r="H821" s="438"/>
      <c r="I821" s="423"/>
      <c r="J821" s="424"/>
      <c r="K821" s="424"/>
      <c r="L821" s="422"/>
      <c r="M821" s="424"/>
    </row>
    <row r="822" spans="1:13" x14ac:dyDescent="0.25">
      <c r="A822" s="422"/>
      <c r="B822" s="468">
        <v>42531</v>
      </c>
      <c r="C822" s="422">
        <v>300</v>
      </c>
      <c r="D822" s="423">
        <v>13.4</v>
      </c>
      <c r="E822" s="424">
        <v>0</v>
      </c>
      <c r="F822" s="424">
        <f t="shared" si="158"/>
        <v>4020</v>
      </c>
      <c r="G822" s="422"/>
      <c r="H822" s="438"/>
      <c r="I822" s="423"/>
      <c r="J822" s="424"/>
      <c r="K822" s="424"/>
      <c r="L822" s="422"/>
      <c r="M822" s="424"/>
    </row>
    <row r="823" spans="1:13" x14ac:dyDescent="0.25">
      <c r="A823" s="422"/>
      <c r="B823" s="468">
        <v>42535</v>
      </c>
      <c r="C823" s="422">
        <v>400</v>
      </c>
      <c r="D823" s="423">
        <v>12.85</v>
      </c>
      <c r="E823" s="424">
        <v>0</v>
      </c>
      <c r="F823" s="424">
        <f t="shared" si="158"/>
        <v>5140</v>
      </c>
      <c r="G823" s="422"/>
      <c r="H823" s="438"/>
      <c r="I823" s="423"/>
      <c r="J823" s="424"/>
      <c r="K823" s="424"/>
      <c r="L823" s="422"/>
      <c r="M823" s="424"/>
    </row>
    <row r="824" spans="1:13" x14ac:dyDescent="0.25">
      <c r="A824" s="422"/>
      <c r="B824" s="468">
        <v>42537</v>
      </c>
      <c r="C824" s="422">
        <v>400</v>
      </c>
      <c r="D824" s="423">
        <v>12.43</v>
      </c>
      <c r="E824" s="424">
        <v>-0.04</v>
      </c>
      <c r="F824" s="424">
        <f t="shared" si="158"/>
        <v>4971.96</v>
      </c>
      <c r="G824" s="422"/>
      <c r="H824" s="438"/>
      <c r="I824" s="423"/>
      <c r="J824" s="424"/>
      <c r="K824" s="424"/>
      <c r="L824" s="422"/>
      <c r="M824" s="424"/>
    </row>
    <row r="825" spans="1:13" x14ac:dyDescent="0.25">
      <c r="A825" s="422"/>
      <c r="B825" s="468">
        <v>42538</v>
      </c>
      <c r="C825" s="422">
        <v>500</v>
      </c>
      <c r="D825" s="423">
        <v>13.14</v>
      </c>
      <c r="E825" s="424">
        <v>0</v>
      </c>
      <c r="F825" s="424">
        <f t="shared" si="158"/>
        <v>6570</v>
      </c>
      <c r="G825" s="422"/>
      <c r="H825" s="438"/>
      <c r="I825" s="423"/>
      <c r="J825" s="424"/>
      <c r="K825" s="424"/>
      <c r="L825" s="422"/>
      <c r="M825" s="424"/>
    </row>
    <row r="826" spans="1:13" x14ac:dyDescent="0.25">
      <c r="A826" s="422"/>
      <c r="B826" s="468">
        <v>42543</v>
      </c>
      <c r="C826" s="422">
        <v>500</v>
      </c>
      <c r="D826" s="423">
        <v>14.75</v>
      </c>
      <c r="E826" s="424">
        <v>0</v>
      </c>
      <c r="F826" s="424">
        <f t="shared" si="158"/>
        <v>7375</v>
      </c>
      <c r="G826" s="421">
        <v>42544</v>
      </c>
      <c r="H826" s="438">
        <v>500</v>
      </c>
      <c r="I826" s="423">
        <v>15.24</v>
      </c>
      <c r="J826" s="424">
        <v>0.17</v>
      </c>
      <c r="K826" s="424">
        <f>H826*I826-J826</f>
        <v>7619.83</v>
      </c>
      <c r="L826" s="422"/>
      <c r="M826" s="424"/>
    </row>
    <row r="827" spans="1:13" x14ac:dyDescent="0.25">
      <c r="A827" s="422"/>
      <c r="B827" s="468">
        <v>42545</v>
      </c>
      <c r="C827" s="422">
        <v>878</v>
      </c>
      <c r="D827" s="423">
        <v>14.41</v>
      </c>
      <c r="E827" s="424">
        <v>0</v>
      </c>
      <c r="F827" s="424">
        <f t="shared" si="158"/>
        <v>12651.98</v>
      </c>
      <c r="G827" s="422"/>
      <c r="H827" s="438"/>
      <c r="I827" s="423"/>
      <c r="J827" s="424"/>
      <c r="K827" s="424"/>
      <c r="L827" s="422"/>
      <c r="M827" s="424"/>
    </row>
    <row r="828" spans="1:13" x14ac:dyDescent="0.25">
      <c r="A828" s="422"/>
      <c r="B828" s="468">
        <v>42545</v>
      </c>
      <c r="C828" s="422">
        <v>335</v>
      </c>
      <c r="D828" s="423">
        <v>14.08</v>
      </c>
      <c r="E828" s="424">
        <v>0</v>
      </c>
      <c r="F828" s="424">
        <f t="shared" si="158"/>
        <v>4716.8</v>
      </c>
      <c r="G828" s="422"/>
      <c r="H828" s="438"/>
      <c r="I828" s="423"/>
      <c r="J828" s="424"/>
      <c r="K828" s="424"/>
      <c r="L828" s="422"/>
      <c r="M828" s="424"/>
    </row>
    <row r="829" spans="1:13" x14ac:dyDescent="0.25">
      <c r="A829" s="422"/>
      <c r="B829" s="468">
        <v>42548</v>
      </c>
      <c r="C829" s="422">
        <v>965</v>
      </c>
      <c r="D829" s="423">
        <v>13.81</v>
      </c>
      <c r="E829" s="424">
        <v>0</v>
      </c>
      <c r="F829" s="424">
        <f t="shared" si="158"/>
        <v>13326.65</v>
      </c>
      <c r="G829" s="422"/>
      <c r="H829" s="438"/>
      <c r="I829" s="423"/>
      <c r="J829" s="424"/>
      <c r="K829" s="424"/>
      <c r="L829" s="422"/>
      <c r="M829" s="424"/>
    </row>
    <row r="830" spans="1:13" x14ac:dyDescent="0.25">
      <c r="A830" s="422"/>
      <c r="B830" s="468">
        <v>42548</v>
      </c>
      <c r="C830" s="422">
        <v>300</v>
      </c>
      <c r="D830" s="423">
        <v>13.58</v>
      </c>
      <c r="E830" s="424">
        <v>0</v>
      </c>
      <c r="F830" s="424">
        <f t="shared" si="158"/>
        <v>4074</v>
      </c>
      <c r="G830" s="421">
        <v>42549</v>
      </c>
      <c r="H830" s="438">
        <v>1100</v>
      </c>
      <c r="I830" s="423">
        <v>14.68</v>
      </c>
      <c r="J830" s="424">
        <v>0.35</v>
      </c>
      <c r="K830" s="424">
        <f t="shared" ref="K830:K915" si="159">H830*I830-J830</f>
        <v>16147.65</v>
      </c>
      <c r="L830" s="422"/>
      <c r="M830" s="424"/>
    </row>
    <row r="831" spans="1:13" ht="45" x14ac:dyDescent="0.25">
      <c r="A831" s="422"/>
      <c r="B831" s="468">
        <v>42556</v>
      </c>
      <c r="C831" s="422">
        <v>2178</v>
      </c>
      <c r="D831" s="423">
        <v>15.08</v>
      </c>
      <c r="E831" s="424">
        <v>0</v>
      </c>
      <c r="F831" s="424">
        <f t="shared" si="158"/>
        <v>32844.239999999998</v>
      </c>
      <c r="G831" s="532" t="s">
        <v>222</v>
      </c>
      <c r="H831" s="438">
        <v>500</v>
      </c>
      <c r="I831" s="423">
        <v>15.48</v>
      </c>
      <c r="J831" s="424">
        <v>0.17</v>
      </c>
      <c r="K831" s="424">
        <f t="shared" si="159"/>
        <v>7739.83</v>
      </c>
      <c r="L831" s="422"/>
      <c r="M831" s="424"/>
    </row>
    <row r="832" spans="1:13" x14ac:dyDescent="0.25">
      <c r="A832" s="422"/>
      <c r="B832" s="468">
        <v>42556</v>
      </c>
      <c r="C832" s="422">
        <v>500</v>
      </c>
      <c r="D832" s="423">
        <v>14.62</v>
      </c>
      <c r="E832" s="424">
        <v>0</v>
      </c>
      <c r="F832" s="424">
        <f t="shared" si="158"/>
        <v>7310</v>
      </c>
      <c r="G832" s="532"/>
      <c r="H832" s="438">
        <v>378</v>
      </c>
      <c r="I832" s="423">
        <v>15.65</v>
      </c>
      <c r="J832" s="424">
        <v>0.13</v>
      </c>
      <c r="K832" s="424">
        <f t="shared" si="159"/>
        <v>5915.57</v>
      </c>
      <c r="L832" s="422"/>
      <c r="M832" s="424"/>
    </row>
    <row r="833" spans="1:13" x14ac:dyDescent="0.25">
      <c r="A833" s="422"/>
      <c r="B833" s="468">
        <v>42557</v>
      </c>
      <c r="C833" s="422">
        <v>500</v>
      </c>
      <c r="D833" s="423">
        <v>14.78</v>
      </c>
      <c r="E833" s="424">
        <v>0</v>
      </c>
      <c r="F833" s="424">
        <f t="shared" si="158"/>
        <v>7390</v>
      </c>
      <c r="G833" s="532"/>
      <c r="H833" s="438">
        <v>500</v>
      </c>
      <c r="I833" s="423">
        <v>15.51</v>
      </c>
      <c r="J833" s="424">
        <v>0.17</v>
      </c>
      <c r="K833" s="424">
        <f t="shared" si="159"/>
        <v>7754.83</v>
      </c>
      <c r="L833" s="422"/>
      <c r="M833" s="424"/>
    </row>
    <row r="834" spans="1:13" x14ac:dyDescent="0.25">
      <c r="A834" s="422"/>
      <c r="B834" s="518">
        <v>42564</v>
      </c>
      <c r="C834" s="422">
        <v>320</v>
      </c>
      <c r="D834" s="423">
        <v>15.48</v>
      </c>
      <c r="E834" s="424">
        <v>0</v>
      </c>
      <c r="F834" s="424">
        <f t="shared" si="158"/>
        <v>4953.6000000000004</v>
      </c>
      <c r="G834" s="532"/>
      <c r="H834" s="438">
        <v>800</v>
      </c>
      <c r="I834" s="423">
        <v>15.78</v>
      </c>
      <c r="J834" s="424">
        <v>0.28000000000000003</v>
      </c>
      <c r="K834" s="424">
        <f t="shared" si="159"/>
        <v>12623.72</v>
      </c>
      <c r="L834" s="422"/>
      <c r="M834" s="424"/>
    </row>
    <row r="835" spans="1:13" x14ac:dyDescent="0.25">
      <c r="A835" s="519"/>
      <c r="B835" s="518">
        <v>42564</v>
      </c>
      <c r="C835" s="422">
        <v>160</v>
      </c>
      <c r="D835" s="423">
        <v>15.48</v>
      </c>
      <c r="E835" s="424">
        <v>0</v>
      </c>
      <c r="F835" s="424">
        <f t="shared" si="158"/>
        <v>2476.8000000000002</v>
      </c>
      <c r="G835" s="421">
        <v>42557</v>
      </c>
      <c r="H835" s="438">
        <v>500</v>
      </c>
      <c r="I835" s="423">
        <v>14.92</v>
      </c>
      <c r="J835" s="424">
        <v>0.16</v>
      </c>
      <c r="K835" s="424">
        <f t="shared" si="159"/>
        <v>7459.84</v>
      </c>
      <c r="L835" s="422"/>
      <c r="M835" s="424"/>
    </row>
    <row r="836" spans="1:13" x14ac:dyDescent="0.25">
      <c r="A836" s="519"/>
      <c r="B836" s="468">
        <v>42570</v>
      </c>
      <c r="C836" s="422">
        <v>200</v>
      </c>
      <c r="D836" s="423">
        <v>15.18</v>
      </c>
      <c r="E836" s="424">
        <v>0</v>
      </c>
      <c r="F836" s="424">
        <f t="shared" si="158"/>
        <v>3036</v>
      </c>
      <c r="G836" s="421">
        <v>42564</v>
      </c>
      <c r="H836" s="438">
        <v>420</v>
      </c>
      <c r="I836" s="423">
        <v>15.68</v>
      </c>
      <c r="J836" s="424">
        <v>0.14000000000000001</v>
      </c>
      <c r="K836" s="424">
        <f t="shared" si="159"/>
        <v>6585.4599999999991</v>
      </c>
      <c r="L836" s="422"/>
      <c r="M836" s="424"/>
    </row>
    <row r="837" spans="1:13" x14ac:dyDescent="0.25">
      <c r="A837" s="519"/>
      <c r="B837" s="468">
        <v>42570</v>
      </c>
      <c r="C837" s="422">
        <v>200</v>
      </c>
      <c r="D837" s="423">
        <v>14.68</v>
      </c>
      <c r="E837" s="424">
        <v>0</v>
      </c>
      <c r="F837" s="424">
        <f t="shared" si="158"/>
        <v>2936</v>
      </c>
      <c r="G837" s="421">
        <v>42571</v>
      </c>
      <c r="H837" s="438">
        <v>200</v>
      </c>
      <c r="I837" s="423">
        <v>14.82</v>
      </c>
      <c r="J837" s="424">
        <v>0.06</v>
      </c>
      <c r="K837" s="424">
        <f t="shared" si="159"/>
        <v>2963.94</v>
      </c>
      <c r="L837" s="422"/>
      <c r="M837" s="424"/>
    </row>
    <row r="838" spans="1:13" x14ac:dyDescent="0.25">
      <c r="A838" s="422"/>
      <c r="B838" s="468">
        <v>42571</v>
      </c>
      <c r="C838" s="422">
        <v>200</v>
      </c>
      <c r="D838" s="423">
        <v>14.33</v>
      </c>
      <c r="E838" s="424">
        <v>-1</v>
      </c>
      <c r="F838" s="424">
        <f t="shared" si="158"/>
        <v>2865</v>
      </c>
      <c r="G838" s="421">
        <v>42572</v>
      </c>
      <c r="H838" s="438">
        <v>200</v>
      </c>
      <c r="I838" s="423">
        <v>14.8</v>
      </c>
      <c r="J838" s="424">
        <v>0.06</v>
      </c>
      <c r="K838" s="424">
        <f t="shared" si="159"/>
        <v>2959.94</v>
      </c>
      <c r="L838" s="422"/>
      <c r="M838" s="424"/>
    </row>
    <row r="839" spans="1:13" x14ac:dyDescent="0.25">
      <c r="A839" s="422"/>
      <c r="B839" s="468">
        <v>42572</v>
      </c>
      <c r="C839" s="422">
        <v>60</v>
      </c>
      <c r="D839" s="423">
        <v>14.58</v>
      </c>
      <c r="E839" s="424">
        <v>0</v>
      </c>
      <c r="F839" s="424">
        <f t="shared" si="158"/>
        <v>874.8</v>
      </c>
      <c r="G839" s="421">
        <v>42577</v>
      </c>
      <c r="H839" s="438">
        <v>200</v>
      </c>
      <c r="I839" s="423">
        <v>13.78</v>
      </c>
      <c r="J839" s="424">
        <v>0.06</v>
      </c>
      <c r="K839" s="424">
        <f t="shared" si="159"/>
        <v>2755.94</v>
      </c>
      <c r="L839" s="422"/>
      <c r="M839" s="424"/>
    </row>
    <row r="840" spans="1:13" x14ac:dyDescent="0.25">
      <c r="A840" s="422"/>
      <c r="B840" s="468">
        <v>42572</v>
      </c>
      <c r="C840" s="422">
        <v>140</v>
      </c>
      <c r="D840" s="423">
        <v>14.65</v>
      </c>
      <c r="E840" s="424">
        <v>0</v>
      </c>
      <c r="F840" s="424">
        <f t="shared" si="158"/>
        <v>2051</v>
      </c>
      <c r="G840" s="421">
        <v>42580</v>
      </c>
      <c r="H840" s="438">
        <v>200</v>
      </c>
      <c r="I840" s="423">
        <v>13.224</v>
      </c>
      <c r="J840" s="424">
        <v>0.08</v>
      </c>
      <c r="K840" s="424">
        <f t="shared" si="159"/>
        <v>2644.7200000000003</v>
      </c>
      <c r="L840" s="422"/>
      <c r="M840" s="424"/>
    </row>
    <row r="841" spans="1:13" x14ac:dyDescent="0.25">
      <c r="A841" s="422"/>
      <c r="B841" s="468">
        <v>42573</v>
      </c>
      <c r="C841" s="422">
        <v>140</v>
      </c>
      <c r="D841" s="423">
        <v>14.08</v>
      </c>
      <c r="E841" s="424">
        <v>0</v>
      </c>
      <c r="F841" s="424">
        <f t="shared" si="158"/>
        <v>1971.2</v>
      </c>
      <c r="G841" s="421">
        <v>42580</v>
      </c>
      <c r="H841" s="438">
        <v>200</v>
      </c>
      <c r="I841" s="423">
        <v>13.58</v>
      </c>
      <c r="J841" s="424">
        <v>0.06</v>
      </c>
      <c r="K841" s="424">
        <f t="shared" si="159"/>
        <v>2715.94</v>
      </c>
      <c r="L841" s="422"/>
      <c r="M841" s="424"/>
    </row>
    <row r="842" spans="1:13" x14ac:dyDescent="0.25">
      <c r="A842" s="422"/>
      <c r="B842" s="468">
        <v>42576</v>
      </c>
      <c r="C842" s="422">
        <v>200</v>
      </c>
      <c r="D842" s="423">
        <v>13.55</v>
      </c>
      <c r="E842" s="424">
        <v>0</v>
      </c>
      <c r="F842" s="424">
        <f t="shared" si="158"/>
        <v>2710</v>
      </c>
      <c r="G842" s="421">
        <v>42586</v>
      </c>
      <c r="H842" s="438">
        <v>400</v>
      </c>
      <c r="I842" s="423">
        <v>13.78</v>
      </c>
      <c r="J842" s="424">
        <v>0.12</v>
      </c>
      <c r="K842" s="424">
        <f t="shared" si="159"/>
        <v>5511.88</v>
      </c>
      <c r="L842" s="422"/>
      <c r="M842" s="424"/>
    </row>
    <row r="843" spans="1:13" x14ac:dyDescent="0.25">
      <c r="A843" s="422"/>
      <c r="B843" s="468">
        <v>42578</v>
      </c>
      <c r="C843" s="422">
        <v>200</v>
      </c>
      <c r="D843" s="423">
        <v>13.18</v>
      </c>
      <c r="E843" s="424">
        <v>0</v>
      </c>
      <c r="F843" s="424">
        <f t="shared" si="158"/>
        <v>2636</v>
      </c>
      <c r="G843" s="421">
        <v>42586</v>
      </c>
      <c r="H843" s="438">
        <v>400</v>
      </c>
      <c r="I843" s="423">
        <v>13.72</v>
      </c>
      <c r="J843" s="424">
        <v>0.12</v>
      </c>
      <c r="K843" s="424">
        <f t="shared" si="159"/>
        <v>5487.88</v>
      </c>
      <c r="L843" s="422"/>
      <c r="M843" s="424"/>
    </row>
    <row r="844" spans="1:13" x14ac:dyDescent="0.25">
      <c r="A844" s="422"/>
      <c r="B844" s="468">
        <v>42580</v>
      </c>
      <c r="C844" s="422">
        <v>200</v>
      </c>
      <c r="D844" s="423">
        <v>13.15</v>
      </c>
      <c r="E844" s="424">
        <v>0</v>
      </c>
      <c r="F844" s="424">
        <f t="shared" si="158"/>
        <v>2630</v>
      </c>
      <c r="G844" s="421">
        <v>42586</v>
      </c>
      <c r="H844" s="438">
        <v>140</v>
      </c>
      <c r="I844" s="423">
        <v>13.88</v>
      </c>
      <c r="J844" s="424">
        <v>0.04</v>
      </c>
      <c r="K844" s="424">
        <f t="shared" si="159"/>
        <v>1943.16</v>
      </c>
      <c r="L844" s="422"/>
      <c r="M844" s="424"/>
    </row>
    <row r="845" spans="1:13" x14ac:dyDescent="0.25">
      <c r="A845" s="422"/>
      <c r="B845" s="468">
        <v>42583</v>
      </c>
      <c r="C845" s="515">
        <v>20</v>
      </c>
      <c r="D845" s="423">
        <v>13.02</v>
      </c>
      <c r="E845" s="424">
        <v>0</v>
      </c>
      <c r="F845" s="424">
        <f t="shared" si="158"/>
        <v>260.39999999999998</v>
      </c>
      <c r="G845" s="421">
        <v>42593</v>
      </c>
      <c r="H845" s="438">
        <v>460</v>
      </c>
      <c r="I845" s="423">
        <v>14.59</v>
      </c>
      <c r="J845" s="424">
        <v>0.15</v>
      </c>
      <c r="K845" s="424">
        <f t="shared" si="159"/>
        <v>6711.25</v>
      </c>
      <c r="L845" s="422"/>
      <c r="M845" s="424"/>
    </row>
    <row r="846" spans="1:13" x14ac:dyDescent="0.25">
      <c r="A846" s="422"/>
      <c r="B846" s="468">
        <v>42583</v>
      </c>
      <c r="C846" s="422">
        <v>180</v>
      </c>
      <c r="D846" s="423">
        <v>13.02</v>
      </c>
      <c r="E846" s="424">
        <v>0</v>
      </c>
      <c r="F846" s="424">
        <f t="shared" si="158"/>
        <v>2343.6</v>
      </c>
      <c r="G846" s="421">
        <v>42594</v>
      </c>
      <c r="H846" s="438">
        <v>500</v>
      </c>
      <c r="I846" s="423">
        <v>14.88</v>
      </c>
      <c r="J846" s="424">
        <v>0.16</v>
      </c>
      <c r="K846" s="424">
        <f t="shared" si="159"/>
        <v>7439.84</v>
      </c>
      <c r="L846" s="422"/>
      <c r="M846" s="424"/>
    </row>
    <row r="847" spans="1:13" x14ac:dyDescent="0.25">
      <c r="A847" s="422"/>
      <c r="B847" s="468">
        <v>42584</v>
      </c>
      <c r="C847" s="422">
        <v>120</v>
      </c>
      <c r="D847" s="423">
        <v>12.68</v>
      </c>
      <c r="E847" s="424">
        <v>0</v>
      </c>
      <c r="F847" s="424">
        <f t="shared" si="158"/>
        <v>1521.6</v>
      </c>
      <c r="G847" s="421">
        <v>42598</v>
      </c>
      <c r="H847" s="438">
        <v>500</v>
      </c>
      <c r="I847" s="423">
        <v>15.18</v>
      </c>
      <c r="J847" s="424">
        <v>0.17</v>
      </c>
      <c r="K847" s="424">
        <f t="shared" si="159"/>
        <v>7589.83</v>
      </c>
      <c r="L847" s="422"/>
      <c r="M847" s="424"/>
    </row>
    <row r="848" spans="1:13" x14ac:dyDescent="0.25">
      <c r="A848" s="422"/>
      <c r="B848" s="468">
        <v>42584</v>
      </c>
      <c r="C848" s="422">
        <v>80</v>
      </c>
      <c r="D848" s="423">
        <v>12.68</v>
      </c>
      <c r="E848" s="424">
        <v>0</v>
      </c>
      <c r="F848" s="424">
        <f t="shared" si="158"/>
        <v>1014.4</v>
      </c>
      <c r="G848" s="421">
        <v>42599</v>
      </c>
      <c r="H848" s="438">
        <v>500</v>
      </c>
      <c r="I848" s="423">
        <v>15.18</v>
      </c>
      <c r="J848" s="424">
        <v>0.17</v>
      </c>
      <c r="K848" s="424">
        <f t="shared" si="159"/>
        <v>7589.83</v>
      </c>
      <c r="L848" s="422"/>
      <c r="M848" s="424"/>
    </row>
    <row r="849" spans="1:13" x14ac:dyDescent="0.25">
      <c r="A849" s="422"/>
      <c r="B849" s="468">
        <v>42585</v>
      </c>
      <c r="C849" s="422">
        <v>242</v>
      </c>
      <c r="D849" s="423">
        <v>13.38</v>
      </c>
      <c r="E849" s="424">
        <v>0</v>
      </c>
      <c r="F849" s="424">
        <f t="shared" si="158"/>
        <v>3237.96</v>
      </c>
      <c r="G849" s="421">
        <v>42599</v>
      </c>
      <c r="H849" s="438">
        <v>500</v>
      </c>
      <c r="I849" s="423">
        <v>15.41</v>
      </c>
      <c r="J849" s="424">
        <v>0.17</v>
      </c>
      <c r="K849" s="424">
        <f t="shared" si="159"/>
        <v>7704.83</v>
      </c>
      <c r="L849" s="422"/>
      <c r="M849" s="424"/>
    </row>
    <row r="850" spans="1:13" x14ac:dyDescent="0.25">
      <c r="A850" s="422"/>
      <c r="B850" s="468">
        <v>42585</v>
      </c>
      <c r="C850" s="422">
        <v>158</v>
      </c>
      <c r="D850" s="423">
        <v>13.38</v>
      </c>
      <c r="E850" s="424">
        <v>0</v>
      </c>
      <c r="F850" s="424">
        <f t="shared" si="158"/>
        <v>2114.04</v>
      </c>
      <c r="G850" s="421">
        <v>42599</v>
      </c>
      <c r="H850" s="438">
        <v>500</v>
      </c>
      <c r="I850" s="423">
        <v>15.65</v>
      </c>
      <c r="J850" s="424">
        <v>0.17</v>
      </c>
      <c r="K850" s="424">
        <f t="shared" si="159"/>
        <v>7824.83</v>
      </c>
      <c r="L850" s="422"/>
      <c r="M850" s="424"/>
    </row>
    <row r="851" spans="1:13" ht="45" x14ac:dyDescent="0.25">
      <c r="A851" s="422"/>
      <c r="B851" s="468">
        <v>42594</v>
      </c>
      <c r="C851" s="422">
        <v>500</v>
      </c>
      <c r="D851" s="423">
        <v>14.65</v>
      </c>
      <c r="E851" s="424">
        <v>0</v>
      </c>
      <c r="F851" s="424">
        <f t="shared" si="158"/>
        <v>7325</v>
      </c>
      <c r="G851" s="537" t="s">
        <v>250</v>
      </c>
      <c r="H851" s="438">
        <v>500</v>
      </c>
      <c r="I851" s="423">
        <v>16.18</v>
      </c>
      <c r="J851" s="424">
        <v>0.18</v>
      </c>
      <c r="K851" s="424">
        <f t="shared" si="159"/>
        <v>8089.82</v>
      </c>
      <c r="L851" s="422"/>
      <c r="M851" s="424"/>
    </row>
    <row r="852" spans="1:13" x14ac:dyDescent="0.25">
      <c r="A852" s="422"/>
      <c r="B852" s="468">
        <v>42599</v>
      </c>
      <c r="C852" s="422">
        <v>242</v>
      </c>
      <c r="D852" s="423">
        <v>14.95</v>
      </c>
      <c r="E852" s="424">
        <v>0</v>
      </c>
      <c r="F852" s="424">
        <f t="shared" si="158"/>
        <v>3617.8999999999996</v>
      </c>
      <c r="G852" s="537"/>
      <c r="H852" s="438">
        <v>500</v>
      </c>
      <c r="I852" s="423">
        <v>16.38</v>
      </c>
      <c r="J852" s="424">
        <v>0.18</v>
      </c>
      <c r="K852" s="424">
        <f t="shared" si="159"/>
        <v>8189.8199999999988</v>
      </c>
      <c r="L852" s="422"/>
      <c r="M852" s="424"/>
    </row>
    <row r="853" spans="1:13" x14ac:dyDescent="0.25">
      <c r="A853" s="422"/>
      <c r="B853" s="468">
        <v>42599</v>
      </c>
      <c r="C853" s="422">
        <v>200</v>
      </c>
      <c r="D853" s="423">
        <v>14.95</v>
      </c>
      <c r="E853" s="424">
        <v>0</v>
      </c>
      <c r="F853" s="424">
        <f t="shared" si="158"/>
        <v>2990</v>
      </c>
      <c r="G853" s="537"/>
      <c r="H853" s="438">
        <v>178</v>
      </c>
      <c r="I853" s="423">
        <v>16.5</v>
      </c>
      <c r="J853" s="424">
        <v>0.06</v>
      </c>
      <c r="K853" s="424">
        <f t="shared" si="159"/>
        <v>2936.94</v>
      </c>
      <c r="L853" s="422"/>
      <c r="M853" s="424"/>
    </row>
    <row r="854" spans="1:13" x14ac:dyDescent="0.25">
      <c r="A854" s="422"/>
      <c r="B854" s="468">
        <v>42599</v>
      </c>
      <c r="C854" s="422">
        <v>36</v>
      </c>
      <c r="D854" s="423">
        <v>14.95</v>
      </c>
      <c r="E854" s="424">
        <v>0</v>
      </c>
      <c r="F854" s="424">
        <f t="shared" si="158"/>
        <v>538.19999999999993</v>
      </c>
      <c r="G854" s="537"/>
      <c r="H854" s="438">
        <v>500</v>
      </c>
      <c r="I854" s="423">
        <v>16.72</v>
      </c>
      <c r="J854" s="424">
        <v>0.18</v>
      </c>
      <c r="K854" s="424">
        <f t="shared" si="159"/>
        <v>8359.82</v>
      </c>
      <c r="L854" s="422"/>
      <c r="M854" s="424"/>
    </row>
    <row r="855" spans="1:13" x14ac:dyDescent="0.25">
      <c r="A855" s="422"/>
      <c r="B855" s="468">
        <v>42599</v>
      </c>
      <c r="C855" s="422">
        <v>22</v>
      </c>
      <c r="D855" s="423">
        <v>14.95</v>
      </c>
      <c r="E855" s="424">
        <v>0</v>
      </c>
      <c r="F855" s="424">
        <f t="shared" si="158"/>
        <v>328.9</v>
      </c>
      <c r="G855" s="421">
        <v>42601</v>
      </c>
      <c r="H855" s="438">
        <v>500</v>
      </c>
      <c r="I855" s="423">
        <v>16.82</v>
      </c>
      <c r="J855" s="424">
        <v>0.18</v>
      </c>
      <c r="K855" s="424">
        <f t="shared" si="159"/>
        <v>8409.82</v>
      </c>
      <c r="L855" s="422"/>
      <c r="M855" s="424"/>
    </row>
    <row r="856" spans="1:13" x14ac:dyDescent="0.25">
      <c r="A856" s="422"/>
      <c r="B856" s="468">
        <v>42604</v>
      </c>
      <c r="C856" s="422">
        <v>1000</v>
      </c>
      <c r="D856" s="423">
        <v>15.68</v>
      </c>
      <c r="E856" s="424">
        <v>0</v>
      </c>
      <c r="F856" s="424">
        <f t="shared" si="158"/>
        <v>15680</v>
      </c>
      <c r="G856" s="421">
        <v>42605</v>
      </c>
      <c r="H856" s="438">
        <v>500</v>
      </c>
      <c r="I856" s="423">
        <v>15.98</v>
      </c>
      <c r="J856" s="424">
        <v>0.17</v>
      </c>
      <c r="K856" s="424">
        <f t="shared" si="159"/>
        <v>7989.83</v>
      </c>
      <c r="L856" s="422"/>
      <c r="M856" s="424"/>
    </row>
    <row r="857" spans="1:13" x14ac:dyDescent="0.25">
      <c r="A857" s="422"/>
      <c r="B857" s="468">
        <v>42604</v>
      </c>
      <c r="C857" s="422">
        <v>500</v>
      </c>
      <c r="D857" s="423">
        <v>15.48</v>
      </c>
      <c r="E857" s="424">
        <v>0</v>
      </c>
      <c r="F857" s="424">
        <f t="shared" si="158"/>
        <v>7740</v>
      </c>
      <c r="G857" s="421">
        <v>42605</v>
      </c>
      <c r="H857" s="438">
        <v>500</v>
      </c>
      <c r="I857" s="423">
        <v>16.25</v>
      </c>
      <c r="J857" s="424">
        <v>0.18</v>
      </c>
      <c r="K857" s="424">
        <f t="shared" si="159"/>
        <v>8124.82</v>
      </c>
      <c r="L857" s="422"/>
      <c r="M857" s="424"/>
    </row>
    <row r="858" spans="1:13" x14ac:dyDescent="0.25">
      <c r="A858" s="422"/>
      <c r="B858" s="468">
        <v>42606</v>
      </c>
      <c r="C858" s="422">
        <v>178</v>
      </c>
      <c r="D858" s="423">
        <v>16.059999999999999</v>
      </c>
      <c r="E858" s="424">
        <v>0</v>
      </c>
      <c r="F858" s="424">
        <f t="shared" si="158"/>
        <v>2858.68</v>
      </c>
      <c r="G858" s="421">
        <v>42605</v>
      </c>
      <c r="H858" s="438">
        <v>500</v>
      </c>
      <c r="I858" s="423">
        <v>16.48</v>
      </c>
      <c r="J858" s="424">
        <v>0.18</v>
      </c>
      <c r="K858" s="424">
        <f t="shared" si="159"/>
        <v>8239.82</v>
      </c>
      <c r="L858" s="422"/>
      <c r="M858" s="424"/>
    </row>
    <row r="859" spans="1:13" x14ac:dyDescent="0.25">
      <c r="A859" s="422"/>
      <c r="B859" s="468">
        <v>42608</v>
      </c>
      <c r="C859" s="422">
        <v>500</v>
      </c>
      <c r="D859" s="423">
        <v>15.98</v>
      </c>
      <c r="E859" s="424">
        <v>0</v>
      </c>
      <c r="F859" s="424">
        <f t="shared" si="158"/>
        <v>7990</v>
      </c>
      <c r="G859" s="421">
        <v>42615</v>
      </c>
      <c r="H859" s="438">
        <v>500</v>
      </c>
      <c r="I859" s="423">
        <v>15.65</v>
      </c>
      <c r="J859" s="424">
        <v>0.17</v>
      </c>
      <c r="K859" s="424">
        <f t="shared" si="159"/>
        <v>7824.83</v>
      </c>
      <c r="L859" s="422"/>
      <c r="M859" s="424"/>
    </row>
    <row r="860" spans="1:13" ht="30" x14ac:dyDescent="0.25">
      <c r="A860" s="422"/>
      <c r="B860" s="468">
        <v>42608</v>
      </c>
      <c r="C860" s="422">
        <v>500</v>
      </c>
      <c r="D860" s="423">
        <v>15.85</v>
      </c>
      <c r="E860" s="424">
        <v>0</v>
      </c>
      <c r="F860" s="424">
        <f t="shared" si="158"/>
        <v>7925</v>
      </c>
      <c r="G860" s="421">
        <v>42621</v>
      </c>
      <c r="H860" s="438">
        <v>500</v>
      </c>
      <c r="I860" s="423">
        <v>16.72</v>
      </c>
      <c r="J860" s="424">
        <v>0.18</v>
      </c>
      <c r="K860" s="424">
        <f t="shared" si="159"/>
        <v>8359.82</v>
      </c>
      <c r="L860" s="538" t="s">
        <v>263</v>
      </c>
      <c r="M860" s="424"/>
    </row>
    <row r="861" spans="1:13" x14ac:dyDescent="0.25">
      <c r="A861" s="422"/>
      <c r="B861" s="468">
        <v>42612</v>
      </c>
      <c r="C861" s="422">
        <v>500</v>
      </c>
      <c r="D861" s="423">
        <v>15.68</v>
      </c>
      <c r="E861" s="424">
        <v>0</v>
      </c>
      <c r="F861" s="424">
        <f t="shared" si="158"/>
        <v>7840</v>
      </c>
      <c r="G861" s="421">
        <v>42621</v>
      </c>
      <c r="H861" s="438">
        <v>500</v>
      </c>
      <c r="I861" s="423">
        <v>16.28</v>
      </c>
      <c r="J861" s="424">
        <v>0.18</v>
      </c>
      <c r="K861" s="424">
        <f t="shared" si="159"/>
        <v>8139.8200000000006</v>
      </c>
      <c r="L861" s="538"/>
      <c r="M861" s="424"/>
    </row>
    <row r="862" spans="1:13" x14ac:dyDescent="0.25">
      <c r="A862" s="422"/>
      <c r="B862" s="468">
        <v>42612</v>
      </c>
      <c r="C862" s="422">
        <v>500</v>
      </c>
      <c r="D862" s="423">
        <v>15.55</v>
      </c>
      <c r="E862" s="424">
        <v>0</v>
      </c>
      <c r="F862" s="424">
        <f t="shared" si="158"/>
        <v>7775</v>
      </c>
      <c r="G862" s="421">
        <v>42621</v>
      </c>
      <c r="H862" s="438">
        <v>220</v>
      </c>
      <c r="I862" s="423">
        <v>16.77</v>
      </c>
      <c r="J862" s="424">
        <v>0.08</v>
      </c>
      <c r="K862" s="424">
        <f t="shared" si="159"/>
        <v>3689.32</v>
      </c>
      <c r="L862" s="538"/>
      <c r="M862" s="424"/>
    </row>
    <row r="863" spans="1:13" x14ac:dyDescent="0.25">
      <c r="A863" s="422"/>
      <c r="B863" s="468">
        <v>42613</v>
      </c>
      <c r="C863" s="422">
        <v>500</v>
      </c>
      <c r="D863" s="423">
        <v>15.244999999999999</v>
      </c>
      <c r="E863" s="424">
        <v>0</v>
      </c>
      <c r="F863" s="424">
        <f t="shared" si="158"/>
        <v>7622.5</v>
      </c>
      <c r="G863" s="421">
        <v>42625</v>
      </c>
      <c r="H863" s="438">
        <v>500</v>
      </c>
      <c r="I863" s="423">
        <v>15.5</v>
      </c>
      <c r="J863" s="424">
        <v>0.17</v>
      </c>
      <c r="K863" s="424">
        <f t="shared" si="159"/>
        <v>7749.83</v>
      </c>
      <c r="L863" s="422"/>
      <c r="M863" s="424"/>
    </row>
    <row r="864" spans="1:13" x14ac:dyDescent="0.25">
      <c r="A864" s="422"/>
      <c r="B864" s="468">
        <v>42613</v>
      </c>
      <c r="C864" s="422">
        <v>500</v>
      </c>
      <c r="D864" s="423">
        <v>15.08</v>
      </c>
      <c r="E864" s="424">
        <v>0</v>
      </c>
      <c r="F864" s="424">
        <f t="shared" si="158"/>
        <v>7540</v>
      </c>
      <c r="G864" s="421">
        <v>42628</v>
      </c>
      <c r="H864" s="438">
        <v>300</v>
      </c>
      <c r="I864" s="423">
        <v>14.46</v>
      </c>
      <c r="J864" s="424">
        <v>0.09</v>
      </c>
      <c r="K864" s="424">
        <f t="shared" si="159"/>
        <v>4337.91</v>
      </c>
      <c r="L864" s="422"/>
      <c r="M864" s="424"/>
    </row>
    <row r="865" spans="1:13" x14ac:dyDescent="0.25">
      <c r="A865" s="422"/>
      <c r="B865" s="468">
        <v>42622</v>
      </c>
      <c r="C865" s="422">
        <v>220</v>
      </c>
      <c r="D865" s="423">
        <v>16.25</v>
      </c>
      <c r="E865" s="424">
        <v>0</v>
      </c>
      <c r="F865" s="424">
        <f t="shared" si="158"/>
        <v>3575</v>
      </c>
      <c r="G865" s="421">
        <v>42634</v>
      </c>
      <c r="H865" s="438">
        <v>322</v>
      </c>
      <c r="I865" s="423">
        <v>14.28</v>
      </c>
      <c r="J865" s="424">
        <v>0.1</v>
      </c>
      <c r="K865" s="424">
        <f t="shared" si="159"/>
        <v>4598.0599999999995</v>
      </c>
      <c r="L865" s="422"/>
      <c r="M865" s="424"/>
    </row>
    <row r="866" spans="1:13" x14ac:dyDescent="0.25">
      <c r="A866" s="422"/>
      <c r="B866" s="468">
        <v>42622</v>
      </c>
      <c r="C866" s="422">
        <v>500</v>
      </c>
      <c r="D866" s="423">
        <v>15.98</v>
      </c>
      <c r="E866" s="424">
        <v>0</v>
      </c>
      <c r="F866" s="424">
        <f t="shared" si="158"/>
        <v>7990</v>
      </c>
      <c r="G866" s="421">
        <v>42634</v>
      </c>
      <c r="H866" s="438">
        <v>400</v>
      </c>
      <c r="I866" s="423">
        <v>14.64</v>
      </c>
      <c r="J866" s="424">
        <v>0.13</v>
      </c>
      <c r="K866" s="424">
        <f t="shared" si="159"/>
        <v>5855.87</v>
      </c>
      <c r="L866" s="422"/>
      <c r="M866" s="424"/>
    </row>
    <row r="867" spans="1:13" x14ac:dyDescent="0.25">
      <c r="A867" s="422"/>
      <c r="B867" s="468">
        <v>42622</v>
      </c>
      <c r="C867" s="422">
        <v>500</v>
      </c>
      <c r="D867" s="423">
        <v>15.75</v>
      </c>
      <c r="E867" s="424">
        <v>0</v>
      </c>
      <c r="F867" s="424">
        <f t="shared" si="158"/>
        <v>7875</v>
      </c>
      <c r="G867" s="421">
        <v>42639</v>
      </c>
      <c r="H867" s="438">
        <v>200</v>
      </c>
      <c r="I867" s="423">
        <v>14.72</v>
      </c>
      <c r="J867" s="424">
        <v>0.06</v>
      </c>
      <c r="K867" s="424">
        <f t="shared" si="159"/>
        <v>2943.94</v>
      </c>
      <c r="L867" s="422"/>
      <c r="M867" s="424"/>
    </row>
    <row r="868" spans="1:13" x14ac:dyDescent="0.25">
      <c r="A868" s="422"/>
      <c r="B868" s="468">
        <v>42625</v>
      </c>
      <c r="C868" s="422">
        <v>500</v>
      </c>
      <c r="D868" s="423">
        <v>15.22</v>
      </c>
      <c r="E868" s="424">
        <v>0</v>
      </c>
      <c r="F868" s="424">
        <f t="shared" si="158"/>
        <v>7610</v>
      </c>
      <c r="G868" s="421">
        <v>42641</v>
      </c>
      <c r="H868" s="438">
        <v>300</v>
      </c>
      <c r="I868" s="423">
        <v>15.28</v>
      </c>
      <c r="J868" s="424">
        <v>0.1</v>
      </c>
      <c r="K868" s="424">
        <f t="shared" si="159"/>
        <v>4583.8999999999996</v>
      </c>
      <c r="L868" s="422"/>
      <c r="M868" s="424"/>
    </row>
    <row r="869" spans="1:13" ht="30" x14ac:dyDescent="0.25">
      <c r="A869" s="520" t="s">
        <v>272</v>
      </c>
      <c r="B869" s="468">
        <v>42626</v>
      </c>
      <c r="C869" s="422">
        <v>600</v>
      </c>
      <c r="D869" s="423">
        <v>14.91</v>
      </c>
      <c r="E869" s="424">
        <v>-3</v>
      </c>
      <c r="F869" s="424">
        <f t="shared" si="158"/>
        <v>8943</v>
      </c>
      <c r="G869" s="421">
        <v>42641</v>
      </c>
      <c r="H869" s="438">
        <v>400</v>
      </c>
      <c r="I869" s="423">
        <v>15.06</v>
      </c>
      <c r="J869" s="424">
        <v>0.13</v>
      </c>
      <c r="K869" s="424">
        <f t="shared" si="159"/>
        <v>6023.87</v>
      </c>
      <c r="L869" s="422"/>
      <c r="M869" s="424"/>
    </row>
    <row r="870" spans="1:13" x14ac:dyDescent="0.25">
      <c r="A870" s="520"/>
      <c r="B870" s="468">
        <v>42626</v>
      </c>
      <c r="C870" s="422">
        <v>400</v>
      </c>
      <c r="D870" s="423">
        <v>14.75</v>
      </c>
      <c r="E870" s="424">
        <v>0</v>
      </c>
      <c r="F870" s="424">
        <f t="shared" si="158"/>
        <v>5900</v>
      </c>
      <c r="G870" s="421">
        <v>42641</v>
      </c>
      <c r="H870" s="438">
        <v>322</v>
      </c>
      <c r="I870" s="423">
        <v>14.39</v>
      </c>
      <c r="J870" s="424">
        <v>0.1</v>
      </c>
      <c r="K870" s="424">
        <f t="shared" si="159"/>
        <v>4633.4799999999996</v>
      </c>
      <c r="L870" s="422"/>
      <c r="M870" s="424"/>
    </row>
    <row r="871" spans="1:13" x14ac:dyDescent="0.25">
      <c r="A871" s="520"/>
      <c r="B871" s="468">
        <v>42626</v>
      </c>
      <c r="C871" s="422">
        <v>300</v>
      </c>
      <c r="D871" s="423">
        <v>14.48</v>
      </c>
      <c r="E871" s="424">
        <v>0</v>
      </c>
      <c r="F871" s="424">
        <f t="shared" si="158"/>
        <v>4344</v>
      </c>
      <c r="G871" s="421">
        <v>42641</v>
      </c>
      <c r="H871" s="438">
        <v>500</v>
      </c>
      <c r="I871" s="423">
        <v>14.26</v>
      </c>
      <c r="J871" s="424">
        <v>0.16</v>
      </c>
      <c r="K871" s="424">
        <f t="shared" si="159"/>
        <v>7129.84</v>
      </c>
      <c r="L871" s="422"/>
      <c r="M871" s="424"/>
    </row>
    <row r="872" spans="1:13" x14ac:dyDescent="0.25">
      <c r="A872" s="520"/>
      <c r="B872" s="468">
        <v>42626</v>
      </c>
      <c r="C872" s="422">
        <v>300</v>
      </c>
      <c r="D872" s="423">
        <v>14.25</v>
      </c>
      <c r="E872" s="424">
        <v>0</v>
      </c>
      <c r="F872" s="424">
        <f t="shared" si="158"/>
        <v>4275</v>
      </c>
      <c r="G872" s="421">
        <v>42642</v>
      </c>
      <c r="H872" s="438">
        <v>300</v>
      </c>
      <c r="I872" s="423">
        <v>15.28</v>
      </c>
      <c r="J872" s="424">
        <v>0.1</v>
      </c>
      <c r="K872" s="424">
        <f t="shared" si="159"/>
        <v>4583.8999999999996</v>
      </c>
      <c r="L872" s="422"/>
      <c r="M872" s="424"/>
    </row>
    <row r="873" spans="1:13" x14ac:dyDescent="0.25">
      <c r="A873" s="520"/>
      <c r="B873" s="468">
        <v>42627</v>
      </c>
      <c r="C873" s="422">
        <v>200</v>
      </c>
      <c r="D873" s="423">
        <v>14.02</v>
      </c>
      <c r="E873" s="424">
        <v>-1</v>
      </c>
      <c r="F873" s="424">
        <f t="shared" si="158"/>
        <v>2803</v>
      </c>
      <c r="G873" s="421">
        <v>42642</v>
      </c>
      <c r="H873" s="438">
        <v>700</v>
      </c>
      <c r="I873" s="423">
        <v>15.78</v>
      </c>
      <c r="J873" s="424">
        <v>0.24</v>
      </c>
      <c r="K873" s="424">
        <f t="shared" si="159"/>
        <v>11045.76</v>
      </c>
      <c r="L873" s="422"/>
      <c r="M873" s="424"/>
    </row>
    <row r="874" spans="1:13" x14ac:dyDescent="0.25">
      <c r="A874" s="422"/>
      <c r="B874" s="468">
        <v>42628</v>
      </c>
      <c r="C874" s="422">
        <v>300</v>
      </c>
      <c r="D874" s="423">
        <v>14.3</v>
      </c>
      <c r="E874" s="424">
        <v>0</v>
      </c>
      <c r="F874" s="424">
        <f t="shared" si="158"/>
        <v>4290</v>
      </c>
      <c r="G874" s="421">
        <v>42642</v>
      </c>
      <c r="H874" s="438">
        <v>214</v>
      </c>
      <c r="I874" s="423">
        <v>15.98</v>
      </c>
      <c r="J874" s="424">
        <v>7.0000000000000007E-2</v>
      </c>
      <c r="K874" s="424">
        <f t="shared" si="159"/>
        <v>3419.65</v>
      </c>
      <c r="L874" s="422"/>
      <c r="M874" s="424"/>
    </row>
    <row r="875" spans="1:13" x14ac:dyDescent="0.25">
      <c r="A875" s="422"/>
      <c r="B875" s="468">
        <v>42632</v>
      </c>
      <c r="C875" s="422">
        <v>200</v>
      </c>
      <c r="D875" s="423">
        <v>14.06</v>
      </c>
      <c r="E875" s="424">
        <v>0</v>
      </c>
      <c r="F875" s="424">
        <f t="shared" si="158"/>
        <v>2812</v>
      </c>
      <c r="G875" s="421">
        <v>42648</v>
      </c>
      <c r="H875" s="438">
        <v>1000</v>
      </c>
      <c r="I875" s="423">
        <v>16.079999999999998</v>
      </c>
      <c r="J875" s="424">
        <v>0.35</v>
      </c>
      <c r="K875" s="424">
        <f t="shared" si="159"/>
        <v>16079.649999999998</v>
      </c>
      <c r="L875" s="422"/>
      <c r="M875" s="424"/>
    </row>
    <row r="876" spans="1:13" x14ac:dyDescent="0.25">
      <c r="A876" s="422"/>
      <c r="B876" s="468">
        <v>42633</v>
      </c>
      <c r="C876" s="422">
        <v>200</v>
      </c>
      <c r="D876" s="423">
        <v>14.11</v>
      </c>
      <c r="E876" s="424">
        <v>0</v>
      </c>
      <c r="F876" s="424">
        <f t="shared" si="158"/>
        <v>2822</v>
      </c>
      <c r="G876" s="421">
        <v>42648</v>
      </c>
      <c r="H876" s="438">
        <v>500</v>
      </c>
      <c r="I876" s="423">
        <v>16.38</v>
      </c>
      <c r="J876" s="424">
        <v>0.18</v>
      </c>
      <c r="K876" s="424">
        <f t="shared" si="159"/>
        <v>8189.8199999999988</v>
      </c>
      <c r="L876" s="422"/>
      <c r="M876" s="424"/>
    </row>
    <row r="877" spans="1:13" x14ac:dyDescent="0.25">
      <c r="A877" s="422"/>
      <c r="B877" s="468">
        <v>42633</v>
      </c>
      <c r="C877" s="422">
        <v>122</v>
      </c>
      <c r="D877" s="423">
        <v>14.1</v>
      </c>
      <c r="E877" s="424">
        <v>0</v>
      </c>
      <c r="F877" s="424">
        <f t="shared" si="158"/>
        <v>1720.2</v>
      </c>
      <c r="G877" s="421">
        <v>42649</v>
      </c>
      <c r="H877" s="438">
        <v>500</v>
      </c>
      <c r="I877" s="423">
        <v>16.16</v>
      </c>
      <c r="J877" s="424">
        <v>0.18</v>
      </c>
      <c r="K877" s="424">
        <f t="shared" si="159"/>
        <v>8079.82</v>
      </c>
      <c r="L877" s="422"/>
      <c r="M877" s="424"/>
    </row>
    <row r="878" spans="1:13" x14ac:dyDescent="0.25">
      <c r="A878" s="422"/>
      <c r="B878" s="468">
        <v>42636</v>
      </c>
      <c r="C878" s="422">
        <v>200</v>
      </c>
      <c r="D878" s="423">
        <v>14.38</v>
      </c>
      <c r="E878" s="424">
        <v>0</v>
      </c>
      <c r="F878" s="424">
        <f t="shared" si="158"/>
        <v>2876</v>
      </c>
      <c r="G878" s="421">
        <v>42671</v>
      </c>
      <c r="H878" s="438">
        <v>1000</v>
      </c>
      <c r="I878" s="423">
        <v>14.22</v>
      </c>
      <c r="J878" s="424">
        <v>0.31</v>
      </c>
      <c r="K878" s="424">
        <f t="shared" si="159"/>
        <v>14219.69</v>
      </c>
      <c r="L878" s="422"/>
      <c r="M878" s="424"/>
    </row>
    <row r="879" spans="1:13" x14ac:dyDescent="0.25">
      <c r="A879" s="422"/>
      <c r="B879" s="468">
        <v>42639</v>
      </c>
      <c r="C879" s="422">
        <v>200</v>
      </c>
      <c r="D879" s="423">
        <v>14.5</v>
      </c>
      <c r="E879" s="424">
        <v>0</v>
      </c>
      <c r="F879" s="424">
        <f t="shared" ref="F879:F893" si="160">C879*D879+E879</f>
        <v>2900</v>
      </c>
      <c r="G879" s="421">
        <v>42674</v>
      </c>
      <c r="H879" s="438">
        <v>300</v>
      </c>
      <c r="I879" s="423">
        <v>13.42</v>
      </c>
      <c r="J879" s="424">
        <v>0.09</v>
      </c>
      <c r="K879" s="424">
        <f t="shared" si="159"/>
        <v>4025.91</v>
      </c>
      <c r="L879" s="422"/>
      <c r="M879" s="424"/>
    </row>
    <row r="880" spans="1:13" x14ac:dyDescent="0.25">
      <c r="A880" s="422"/>
      <c r="B880" s="468">
        <v>42639</v>
      </c>
      <c r="C880" s="422">
        <v>200</v>
      </c>
      <c r="D880" s="423">
        <v>14.38</v>
      </c>
      <c r="E880" s="424">
        <v>0</v>
      </c>
      <c r="F880" s="424">
        <f t="shared" si="160"/>
        <v>2876</v>
      </c>
      <c r="G880" s="421">
        <v>42674</v>
      </c>
      <c r="H880" s="438">
        <v>200</v>
      </c>
      <c r="I880" s="423">
        <v>13.25</v>
      </c>
      <c r="J880" s="424">
        <v>-0.74</v>
      </c>
      <c r="K880" s="424">
        <f t="shared" si="159"/>
        <v>2650.74</v>
      </c>
      <c r="L880" s="422"/>
      <c r="M880" s="424"/>
    </row>
    <row r="881" spans="1:13" x14ac:dyDescent="0.25">
      <c r="A881" s="422"/>
      <c r="B881" s="468">
        <v>42640</v>
      </c>
      <c r="C881" s="422">
        <v>322</v>
      </c>
      <c r="D881" s="423">
        <v>13.97</v>
      </c>
      <c r="E881" s="424">
        <v>0</v>
      </c>
      <c r="F881" s="424">
        <f t="shared" si="160"/>
        <v>4498.34</v>
      </c>
      <c r="G881" s="421">
        <v>42676</v>
      </c>
      <c r="H881" s="438">
        <v>200</v>
      </c>
      <c r="I881" s="423">
        <v>13.05</v>
      </c>
      <c r="J881" s="424">
        <v>0.06</v>
      </c>
      <c r="K881" s="424">
        <f t="shared" si="159"/>
        <v>2609.94</v>
      </c>
      <c r="L881" s="422"/>
      <c r="M881" s="424"/>
    </row>
    <row r="882" spans="1:13" x14ac:dyDescent="0.25">
      <c r="A882" s="422"/>
      <c r="B882" s="468">
        <v>42641</v>
      </c>
      <c r="C882" s="422">
        <v>300</v>
      </c>
      <c r="D882" s="423">
        <v>14.02</v>
      </c>
      <c r="E882" s="424">
        <v>-1.26</v>
      </c>
      <c r="F882" s="424">
        <f t="shared" si="160"/>
        <v>4204.74</v>
      </c>
      <c r="G882" s="421">
        <v>42677</v>
      </c>
      <c r="H882" s="438">
        <v>500</v>
      </c>
      <c r="I882" s="423">
        <v>13.96</v>
      </c>
      <c r="J882" s="424">
        <v>0.15</v>
      </c>
      <c r="K882" s="424">
        <f t="shared" si="159"/>
        <v>6979.85</v>
      </c>
      <c r="L882" s="422"/>
      <c r="M882" s="424"/>
    </row>
    <row r="883" spans="1:13" x14ac:dyDescent="0.25">
      <c r="A883" s="422"/>
      <c r="B883" s="468">
        <v>42641</v>
      </c>
      <c r="C883" s="422">
        <v>200</v>
      </c>
      <c r="D883" s="423">
        <v>14.17</v>
      </c>
      <c r="E883" s="424">
        <v>0</v>
      </c>
      <c r="F883" s="424">
        <f t="shared" si="160"/>
        <v>2834</v>
      </c>
      <c r="G883" s="421">
        <v>42677</v>
      </c>
      <c r="H883" s="438">
        <v>2000</v>
      </c>
      <c r="I883" s="423">
        <v>14.5</v>
      </c>
      <c r="J883" s="424">
        <v>0.63</v>
      </c>
      <c r="K883" s="424">
        <f t="shared" si="159"/>
        <v>28999.37</v>
      </c>
      <c r="L883" s="422"/>
      <c r="M883" s="424"/>
    </row>
    <row r="884" spans="1:13" x14ac:dyDescent="0.25">
      <c r="A884" s="422"/>
      <c r="B884" s="468">
        <v>42642</v>
      </c>
      <c r="C884" s="422">
        <v>414</v>
      </c>
      <c r="D884" s="423">
        <v>15.66</v>
      </c>
      <c r="E884" s="424">
        <v>0</v>
      </c>
      <c r="F884" s="424">
        <f t="shared" si="160"/>
        <v>6483.24</v>
      </c>
      <c r="G884" s="421">
        <v>42682</v>
      </c>
      <c r="H884" s="438">
        <v>1000</v>
      </c>
      <c r="I884" s="423">
        <v>14.28</v>
      </c>
      <c r="J884" s="424">
        <v>0.31</v>
      </c>
      <c r="K884" s="424">
        <f t="shared" si="159"/>
        <v>14279.69</v>
      </c>
      <c r="L884" s="422"/>
      <c r="M884" s="424"/>
    </row>
    <row r="885" spans="1:13" ht="30" x14ac:dyDescent="0.25">
      <c r="A885" s="520" t="s">
        <v>286</v>
      </c>
      <c r="B885" s="468">
        <v>42647</v>
      </c>
      <c r="C885" s="422">
        <v>500</v>
      </c>
      <c r="D885" s="423">
        <v>15.86</v>
      </c>
      <c r="E885" s="424">
        <v>0</v>
      </c>
      <c r="F885" s="424">
        <f t="shared" si="160"/>
        <v>7930</v>
      </c>
      <c r="G885" s="421">
        <v>42685</v>
      </c>
      <c r="H885" s="438">
        <v>500</v>
      </c>
      <c r="I885" s="423">
        <v>15.88</v>
      </c>
      <c r="J885" s="424">
        <v>0.17</v>
      </c>
      <c r="K885" s="424">
        <f t="shared" si="159"/>
        <v>7939.83</v>
      </c>
      <c r="L885" s="422"/>
      <c r="M885" s="424"/>
    </row>
    <row r="886" spans="1:13" x14ac:dyDescent="0.25">
      <c r="A886" s="520"/>
      <c r="B886" s="468">
        <v>42647</v>
      </c>
      <c r="C886" s="422">
        <v>500</v>
      </c>
      <c r="D886" s="423">
        <v>15.62</v>
      </c>
      <c r="E886" s="424">
        <v>0</v>
      </c>
      <c r="F886" s="424">
        <f t="shared" si="160"/>
        <v>7810</v>
      </c>
      <c r="G886" s="421">
        <v>42695</v>
      </c>
      <c r="H886" s="438">
        <v>2272</v>
      </c>
      <c r="I886" s="423">
        <v>16.28</v>
      </c>
      <c r="J886" s="424">
        <v>0.81</v>
      </c>
      <c r="K886" s="424">
        <f t="shared" si="159"/>
        <v>36987.350000000006</v>
      </c>
      <c r="L886" s="422"/>
      <c r="M886" s="424"/>
    </row>
    <row r="887" spans="1:13" x14ac:dyDescent="0.25">
      <c r="A887" s="520"/>
      <c r="B887" s="468">
        <v>42649</v>
      </c>
      <c r="C887" s="422">
        <v>500</v>
      </c>
      <c r="D887" s="423">
        <v>15.97</v>
      </c>
      <c r="E887" s="424">
        <v>0</v>
      </c>
      <c r="F887" s="424">
        <f t="shared" si="160"/>
        <v>7985</v>
      </c>
      <c r="G887" s="421">
        <v>42695</v>
      </c>
      <c r="H887" s="438">
        <v>500</v>
      </c>
      <c r="I887" s="423">
        <v>16.45</v>
      </c>
      <c r="J887" s="424">
        <v>0.18</v>
      </c>
      <c r="K887" s="424">
        <f t="shared" si="159"/>
        <v>8224.82</v>
      </c>
      <c r="L887" s="422"/>
      <c r="M887" s="424"/>
    </row>
    <row r="888" spans="1:13" x14ac:dyDescent="0.25">
      <c r="A888" s="520"/>
      <c r="B888" s="468">
        <v>42649</v>
      </c>
      <c r="C888" s="422">
        <v>500</v>
      </c>
      <c r="D888" s="423">
        <v>15.84</v>
      </c>
      <c r="E888" s="424">
        <v>0</v>
      </c>
      <c r="F888" s="424">
        <f t="shared" si="160"/>
        <v>7920</v>
      </c>
      <c r="G888" s="421">
        <v>42696</v>
      </c>
      <c r="H888" s="438">
        <v>500</v>
      </c>
      <c r="I888" s="423">
        <v>16.54</v>
      </c>
      <c r="J888" s="424">
        <v>0.18</v>
      </c>
      <c r="K888" s="424">
        <f t="shared" si="159"/>
        <v>8269.82</v>
      </c>
      <c r="L888" s="422"/>
      <c r="M888" s="424"/>
    </row>
    <row r="889" spans="1:13" x14ac:dyDescent="0.25">
      <c r="A889" s="422"/>
      <c r="B889" s="468">
        <v>42649</v>
      </c>
      <c r="C889" s="422">
        <v>500</v>
      </c>
      <c r="D889" s="423">
        <v>16.079999999999998</v>
      </c>
      <c r="E889" s="424">
        <v>0</v>
      </c>
      <c r="F889" s="424">
        <f t="shared" si="160"/>
        <v>8039.9999999999991</v>
      </c>
      <c r="G889" s="421">
        <v>42697</v>
      </c>
      <c r="H889" s="438">
        <v>200</v>
      </c>
      <c r="I889" s="423">
        <v>16.79</v>
      </c>
      <c r="J889" s="424">
        <v>7.0000000000000007E-2</v>
      </c>
      <c r="K889" s="424">
        <f t="shared" si="159"/>
        <v>3357.93</v>
      </c>
      <c r="L889" s="422"/>
      <c r="M889" s="424"/>
    </row>
    <row r="890" spans="1:13" x14ac:dyDescent="0.25">
      <c r="A890" s="422"/>
      <c r="B890" s="468">
        <v>42650</v>
      </c>
      <c r="C890" s="422">
        <v>300</v>
      </c>
      <c r="D890" s="423">
        <v>15.75</v>
      </c>
      <c r="E890" s="424">
        <v>0</v>
      </c>
      <c r="F890" s="424">
        <f t="shared" si="160"/>
        <v>4725</v>
      </c>
      <c r="G890" s="421">
        <v>42697</v>
      </c>
      <c r="H890" s="438">
        <v>500</v>
      </c>
      <c r="I890" s="423">
        <v>16.59</v>
      </c>
      <c r="J890" s="424">
        <v>0.18</v>
      </c>
      <c r="K890" s="424">
        <f t="shared" si="159"/>
        <v>8294.82</v>
      </c>
      <c r="L890" s="422"/>
      <c r="M890" s="424"/>
    </row>
    <row r="891" spans="1:13" x14ac:dyDescent="0.25">
      <c r="A891" s="422"/>
      <c r="B891" s="468">
        <v>42650</v>
      </c>
      <c r="C891" s="422">
        <v>300</v>
      </c>
      <c r="D891" s="423">
        <v>15.58</v>
      </c>
      <c r="E891" s="424">
        <v>0</v>
      </c>
      <c r="F891" s="424">
        <f t="shared" si="160"/>
        <v>4674</v>
      </c>
      <c r="G891" s="421">
        <v>42704</v>
      </c>
      <c r="H891" s="438">
        <v>1000</v>
      </c>
      <c r="I891" s="423">
        <v>16.420000000000002</v>
      </c>
      <c r="J891" s="424">
        <v>0.36</v>
      </c>
      <c r="K891" s="424">
        <f t="shared" si="159"/>
        <v>16419.64</v>
      </c>
      <c r="L891" s="422"/>
      <c r="M891" s="424"/>
    </row>
    <row r="892" spans="1:13" x14ac:dyDescent="0.25">
      <c r="A892" s="422"/>
      <c r="B892" s="468">
        <v>42653</v>
      </c>
      <c r="C892" s="422">
        <v>394</v>
      </c>
      <c r="D892" s="423">
        <v>15.72</v>
      </c>
      <c r="E892" s="424">
        <v>0</v>
      </c>
      <c r="F892" s="424">
        <f t="shared" si="160"/>
        <v>6193.68</v>
      </c>
      <c r="G892" s="421">
        <v>42704</v>
      </c>
      <c r="H892" s="438">
        <v>300</v>
      </c>
      <c r="I892" s="423">
        <v>16.78</v>
      </c>
      <c r="J892" s="424">
        <v>1.61</v>
      </c>
      <c r="K892" s="424">
        <f t="shared" si="159"/>
        <v>5032.3900000000003</v>
      </c>
      <c r="L892" s="422"/>
      <c r="M892" s="424"/>
    </row>
    <row r="893" spans="1:13" x14ac:dyDescent="0.25">
      <c r="A893" s="422"/>
      <c r="B893" s="468">
        <v>42653</v>
      </c>
      <c r="C893" s="422">
        <v>6</v>
      </c>
      <c r="D893" s="423">
        <v>15.72</v>
      </c>
      <c r="E893" s="424">
        <v>0</v>
      </c>
      <c r="F893" s="424">
        <f t="shared" si="160"/>
        <v>94.320000000000007</v>
      </c>
      <c r="G893" s="421">
        <v>42704</v>
      </c>
      <c r="H893" s="438">
        <v>1000</v>
      </c>
      <c r="I893" s="423">
        <v>17.079999999999998</v>
      </c>
      <c r="J893" s="424">
        <v>0.37</v>
      </c>
      <c r="K893" s="424">
        <f t="shared" si="159"/>
        <v>17079.63</v>
      </c>
      <c r="L893" s="422"/>
      <c r="M893" s="424"/>
    </row>
    <row r="894" spans="1:13" x14ac:dyDescent="0.25">
      <c r="A894" s="422"/>
      <c r="B894" s="468">
        <v>42655</v>
      </c>
      <c r="C894" s="422">
        <v>22</v>
      </c>
      <c r="D894" s="423">
        <v>15.48</v>
      </c>
      <c r="E894" s="424">
        <v>0</v>
      </c>
      <c r="F894" s="424">
        <f>C894*D894+E894</f>
        <v>340.56</v>
      </c>
      <c r="G894" s="421">
        <v>42704</v>
      </c>
      <c r="H894" s="438">
        <v>1000</v>
      </c>
      <c r="I894" s="423">
        <v>17.32</v>
      </c>
      <c r="J894" s="424">
        <v>0.38</v>
      </c>
      <c r="K894" s="424">
        <f t="shared" si="159"/>
        <v>17319.62</v>
      </c>
      <c r="L894" s="422"/>
      <c r="M894" s="424"/>
    </row>
    <row r="895" spans="1:13" x14ac:dyDescent="0.25">
      <c r="A895" s="422"/>
      <c r="B895" s="468">
        <v>42655</v>
      </c>
      <c r="C895" s="422">
        <v>300</v>
      </c>
      <c r="D895" s="423">
        <v>15.48</v>
      </c>
      <c r="E895" s="424">
        <v>0</v>
      </c>
      <c r="F895" s="424">
        <f>C895*D895+E895</f>
        <v>4644</v>
      </c>
      <c r="G895" s="421">
        <v>42704</v>
      </c>
      <c r="H895" s="438">
        <v>500</v>
      </c>
      <c r="I895" s="423">
        <v>17.64</v>
      </c>
      <c r="J895" s="424">
        <v>0.19</v>
      </c>
      <c r="K895" s="424">
        <f t="shared" si="159"/>
        <v>8819.81</v>
      </c>
      <c r="L895" s="422"/>
      <c r="M895" s="424"/>
    </row>
    <row r="896" spans="1:13" x14ac:dyDescent="0.25">
      <c r="A896" s="521"/>
      <c r="B896" s="468">
        <v>42668</v>
      </c>
      <c r="C896" s="422">
        <v>500</v>
      </c>
      <c r="D896" s="423">
        <v>14.26</v>
      </c>
      <c r="E896" s="424">
        <v>-2.5</v>
      </c>
      <c r="F896" s="424">
        <f t="shared" ref="F896:F905" si="161">C896*D896+E896</f>
        <v>7127.5</v>
      </c>
      <c r="G896" s="421">
        <v>42705</v>
      </c>
      <c r="H896" s="438">
        <v>528</v>
      </c>
      <c r="I896" s="423">
        <v>18.7</v>
      </c>
      <c r="J896" s="424">
        <v>0.22</v>
      </c>
      <c r="K896" s="424">
        <f t="shared" si="159"/>
        <v>9873.380000000001</v>
      </c>
      <c r="L896" s="422"/>
      <c r="M896" s="424"/>
    </row>
    <row r="897" spans="1:13" x14ac:dyDescent="0.25">
      <c r="A897" s="521"/>
      <c r="B897" s="468">
        <v>42668</v>
      </c>
      <c r="C897" s="422">
        <v>500</v>
      </c>
      <c r="D897" s="423">
        <v>14.16</v>
      </c>
      <c r="E897" s="424">
        <v>0</v>
      </c>
      <c r="F897" s="424">
        <f t="shared" si="161"/>
        <v>7080</v>
      </c>
      <c r="G897" s="421">
        <v>42711</v>
      </c>
      <c r="H897" s="438">
        <v>500</v>
      </c>
      <c r="I897" s="423">
        <v>18.329999999999998</v>
      </c>
      <c r="J897" s="424">
        <v>0.2</v>
      </c>
      <c r="K897" s="424">
        <f t="shared" si="159"/>
        <v>9164.7999999999993</v>
      </c>
      <c r="L897" s="422"/>
      <c r="M897" s="424"/>
    </row>
    <row r="898" spans="1:13" x14ac:dyDescent="0.25">
      <c r="A898" s="521"/>
      <c r="B898" s="468">
        <v>42670</v>
      </c>
      <c r="C898" s="422">
        <v>500</v>
      </c>
      <c r="D898" s="423">
        <v>14.18</v>
      </c>
      <c r="E898" s="424">
        <v>0</v>
      </c>
      <c r="F898" s="424">
        <f t="shared" si="161"/>
        <v>7090</v>
      </c>
      <c r="G898" s="421">
        <v>42713</v>
      </c>
      <c r="H898" s="438">
        <v>500</v>
      </c>
      <c r="I898" s="423">
        <v>18.28</v>
      </c>
      <c r="J898" s="424">
        <v>0.2</v>
      </c>
      <c r="K898" s="424">
        <f t="shared" si="159"/>
        <v>9139.7999999999993</v>
      </c>
      <c r="L898" s="422"/>
      <c r="M898" s="424"/>
    </row>
    <row r="899" spans="1:13" x14ac:dyDescent="0.25">
      <c r="A899" s="521"/>
      <c r="B899" s="468">
        <v>42670</v>
      </c>
      <c r="C899" s="422">
        <v>500</v>
      </c>
      <c r="D899" s="423">
        <v>14.05</v>
      </c>
      <c r="E899" s="424">
        <v>0</v>
      </c>
      <c r="F899" s="424">
        <f t="shared" si="161"/>
        <v>7025</v>
      </c>
      <c r="G899" s="421">
        <v>42718</v>
      </c>
      <c r="H899" s="438">
        <v>200</v>
      </c>
      <c r="I899" s="423">
        <v>18.78</v>
      </c>
      <c r="J899" s="424">
        <v>0.08</v>
      </c>
      <c r="K899" s="424">
        <f t="shared" si="159"/>
        <v>3755.92</v>
      </c>
      <c r="L899" s="422"/>
      <c r="M899" s="424"/>
    </row>
    <row r="900" spans="1:13" x14ac:dyDescent="0.25">
      <c r="A900" s="521"/>
      <c r="B900" s="468">
        <v>42670</v>
      </c>
      <c r="C900" s="422">
        <v>500</v>
      </c>
      <c r="D900" s="423">
        <v>13.88</v>
      </c>
      <c r="E900" s="424">
        <v>0</v>
      </c>
      <c r="F900" s="424">
        <f t="shared" si="161"/>
        <v>6940</v>
      </c>
      <c r="G900" s="421">
        <v>42734</v>
      </c>
      <c r="H900" s="438">
        <v>1000</v>
      </c>
      <c r="I900" s="423">
        <v>17.72</v>
      </c>
      <c r="J900" s="424">
        <v>0.39</v>
      </c>
      <c r="K900" s="424">
        <f t="shared" si="159"/>
        <v>17719.61</v>
      </c>
      <c r="L900" s="422"/>
      <c r="M900" s="424"/>
    </row>
    <row r="901" spans="1:13" x14ac:dyDescent="0.25">
      <c r="A901" s="422"/>
      <c r="B901" s="468">
        <v>42671</v>
      </c>
      <c r="C901" s="422">
        <v>1000</v>
      </c>
      <c r="D901" s="423">
        <v>14.15</v>
      </c>
      <c r="E901" s="424">
        <v>0</v>
      </c>
      <c r="F901" s="424">
        <f t="shared" si="161"/>
        <v>14150</v>
      </c>
      <c r="G901" s="421">
        <v>42739</v>
      </c>
      <c r="H901" s="438">
        <v>500</v>
      </c>
      <c r="I901" s="423">
        <v>18.079999999999998</v>
      </c>
      <c r="J901" s="424">
        <v>0.2</v>
      </c>
      <c r="K901" s="424">
        <f t="shared" si="159"/>
        <v>9039.7999999999993</v>
      </c>
      <c r="L901" s="422"/>
      <c r="M901" s="424"/>
    </row>
    <row r="902" spans="1:13" x14ac:dyDescent="0.25">
      <c r="A902" s="422"/>
      <c r="B902" s="468">
        <v>42674</v>
      </c>
      <c r="C902" s="422">
        <v>300</v>
      </c>
      <c r="D902" s="423">
        <v>13.28</v>
      </c>
      <c r="E902" s="424">
        <v>-1.5</v>
      </c>
      <c r="F902" s="424">
        <f t="shared" si="161"/>
        <v>3982.5</v>
      </c>
      <c r="G902" s="421">
        <v>42748</v>
      </c>
      <c r="H902" s="438">
        <v>500</v>
      </c>
      <c r="I902" s="423">
        <v>17.48</v>
      </c>
      <c r="J902" s="424">
        <v>0.19</v>
      </c>
      <c r="K902" s="424">
        <f t="shared" si="159"/>
        <v>8739.81</v>
      </c>
      <c r="L902" s="422"/>
      <c r="M902" s="424"/>
    </row>
    <row r="903" spans="1:13" x14ac:dyDescent="0.25">
      <c r="A903" s="422"/>
      <c r="B903" s="468">
        <v>42674</v>
      </c>
      <c r="C903" s="422">
        <v>200</v>
      </c>
      <c r="D903" s="423">
        <v>13.15</v>
      </c>
      <c r="E903" s="424">
        <v>0.02</v>
      </c>
      <c r="F903" s="424">
        <f t="shared" si="161"/>
        <v>2630.02</v>
      </c>
      <c r="G903" s="421">
        <v>42761</v>
      </c>
      <c r="H903" s="438">
        <v>1000</v>
      </c>
      <c r="I903" s="423">
        <v>17.899999999999999</v>
      </c>
      <c r="J903" s="424">
        <v>0.39</v>
      </c>
      <c r="K903" s="424">
        <f t="shared" si="159"/>
        <v>17899.61</v>
      </c>
      <c r="L903" s="422"/>
      <c r="M903" s="424"/>
    </row>
    <row r="904" spans="1:13" x14ac:dyDescent="0.25">
      <c r="A904" s="422"/>
      <c r="B904" s="468">
        <v>42676</v>
      </c>
      <c r="C904" s="422">
        <v>200</v>
      </c>
      <c r="D904" s="423">
        <v>12.89</v>
      </c>
      <c r="E904" s="424">
        <v>0</v>
      </c>
      <c r="F904" s="424">
        <f t="shared" si="161"/>
        <v>2578</v>
      </c>
      <c r="G904" s="421">
        <v>42766</v>
      </c>
      <c r="H904" s="438">
        <v>300</v>
      </c>
      <c r="I904" s="423">
        <v>16.649999999999999</v>
      </c>
      <c r="J904" s="424">
        <v>0.11</v>
      </c>
      <c r="K904" s="424">
        <f t="shared" si="159"/>
        <v>4994.8900000000003</v>
      </c>
      <c r="L904" s="422"/>
      <c r="M904" s="424"/>
    </row>
    <row r="905" spans="1:13" x14ac:dyDescent="0.25">
      <c r="A905" s="422"/>
      <c r="B905" s="468">
        <v>42678</v>
      </c>
      <c r="C905" s="422">
        <v>500</v>
      </c>
      <c r="D905" s="423">
        <v>13.69</v>
      </c>
      <c r="E905" s="424">
        <v>0</v>
      </c>
      <c r="F905" s="424">
        <f t="shared" si="161"/>
        <v>6845</v>
      </c>
      <c r="G905" s="421">
        <v>42767</v>
      </c>
      <c r="H905" s="438">
        <v>612</v>
      </c>
      <c r="I905" s="423">
        <v>17.03</v>
      </c>
      <c r="J905" s="424">
        <v>0.23</v>
      </c>
      <c r="K905" s="424">
        <f t="shared" si="159"/>
        <v>10422.130000000001</v>
      </c>
      <c r="L905" s="422"/>
      <c r="M905" s="424"/>
    </row>
    <row r="906" spans="1:13" x14ac:dyDescent="0.25">
      <c r="A906" s="422"/>
      <c r="B906" s="468">
        <v>42678</v>
      </c>
      <c r="C906" s="422">
        <v>500</v>
      </c>
      <c r="D906" s="423">
        <v>13.69</v>
      </c>
      <c r="E906" s="424">
        <v>0</v>
      </c>
      <c r="F906" s="424">
        <f>C906*D906+E906</f>
        <v>6845</v>
      </c>
      <c r="G906" s="421">
        <v>42767</v>
      </c>
      <c r="H906" s="438">
        <v>288</v>
      </c>
      <c r="I906" s="423">
        <v>17.12</v>
      </c>
      <c r="J906" s="424">
        <v>0.11</v>
      </c>
      <c r="K906" s="424">
        <f t="shared" si="159"/>
        <v>4930.4500000000007</v>
      </c>
      <c r="L906" s="422"/>
      <c r="M906" s="424"/>
    </row>
    <row r="907" spans="1:13" x14ac:dyDescent="0.25">
      <c r="A907" s="422"/>
      <c r="B907" s="468">
        <v>42691</v>
      </c>
      <c r="C907" s="422">
        <v>150</v>
      </c>
      <c r="D907" s="423">
        <v>15.48</v>
      </c>
      <c r="E907" s="424">
        <v>0</v>
      </c>
      <c r="F907" s="424">
        <f t="shared" ref="F907:F923" si="162">C907*D907+E907</f>
        <v>2322</v>
      </c>
      <c r="G907" s="421">
        <v>42767</v>
      </c>
      <c r="H907" s="438">
        <v>700</v>
      </c>
      <c r="I907" s="423">
        <v>16.57</v>
      </c>
      <c r="J907" s="424">
        <v>0.25</v>
      </c>
      <c r="K907" s="424">
        <f t="shared" si="159"/>
        <v>11598.75</v>
      </c>
      <c r="L907" s="422"/>
      <c r="M907" s="424"/>
    </row>
    <row r="908" spans="1:13" x14ac:dyDescent="0.25">
      <c r="A908" s="422"/>
      <c r="B908" s="468">
        <v>42691</v>
      </c>
      <c r="C908" s="422">
        <v>300</v>
      </c>
      <c r="D908" s="423">
        <v>15.48</v>
      </c>
      <c r="E908" s="424">
        <v>0</v>
      </c>
      <c r="F908" s="424">
        <f t="shared" si="162"/>
        <v>4644</v>
      </c>
      <c r="G908" s="421">
        <v>42768</v>
      </c>
      <c r="H908" s="438">
        <v>200</v>
      </c>
      <c r="I908" s="423">
        <v>16.7</v>
      </c>
      <c r="J908" s="424">
        <v>7.0000000000000007E-2</v>
      </c>
      <c r="K908" s="424">
        <f t="shared" si="159"/>
        <v>3339.93</v>
      </c>
      <c r="L908" s="422"/>
      <c r="M908" s="424"/>
    </row>
    <row r="909" spans="1:13" x14ac:dyDescent="0.25">
      <c r="A909" s="422"/>
      <c r="B909" s="468">
        <v>42696</v>
      </c>
      <c r="C909" s="422">
        <v>1000</v>
      </c>
      <c r="D909" s="423">
        <v>16.12</v>
      </c>
      <c r="E909" s="424">
        <v>0</v>
      </c>
      <c r="F909" s="424">
        <f t="shared" si="162"/>
        <v>16120.000000000002</v>
      </c>
      <c r="G909" s="421">
        <v>42768</v>
      </c>
      <c r="H909" s="438">
        <v>500</v>
      </c>
      <c r="I909" s="423">
        <v>16.600000000000001</v>
      </c>
      <c r="J909" s="424">
        <v>-1.82</v>
      </c>
      <c r="K909" s="424">
        <f t="shared" si="159"/>
        <v>8301.82</v>
      </c>
      <c r="L909" s="422"/>
      <c r="M909" s="424"/>
    </row>
    <row r="910" spans="1:13" x14ac:dyDescent="0.25">
      <c r="A910" s="422"/>
      <c r="B910" s="468">
        <v>42699</v>
      </c>
      <c r="C910" s="422">
        <v>200</v>
      </c>
      <c r="D910" s="423">
        <v>16.28</v>
      </c>
      <c r="E910" s="424">
        <v>0</v>
      </c>
      <c r="F910" s="424">
        <f t="shared" si="162"/>
        <v>3256</v>
      </c>
      <c r="G910" s="421">
        <v>42768</v>
      </c>
      <c r="H910" s="438">
        <v>500</v>
      </c>
      <c r="I910" s="423">
        <v>16.75</v>
      </c>
      <c r="J910" s="424">
        <v>0.18</v>
      </c>
      <c r="K910" s="424">
        <f t="shared" si="159"/>
        <v>8374.82</v>
      </c>
      <c r="L910" s="422"/>
      <c r="M910" s="424"/>
    </row>
    <row r="911" spans="1:13" x14ac:dyDescent="0.25">
      <c r="A911" s="521"/>
      <c r="B911" s="468">
        <v>42699</v>
      </c>
      <c r="C911" s="422">
        <v>500</v>
      </c>
      <c r="D911" s="423">
        <v>16.16</v>
      </c>
      <c r="E911" s="424">
        <v>0</v>
      </c>
      <c r="F911" s="424">
        <f t="shared" si="162"/>
        <v>8080</v>
      </c>
      <c r="G911" s="421">
        <v>42769</v>
      </c>
      <c r="H911" s="522">
        <v>400</v>
      </c>
      <c r="I911" s="523">
        <v>16.95</v>
      </c>
      <c r="J911" s="524">
        <v>0.15</v>
      </c>
      <c r="K911" s="524">
        <f t="shared" si="159"/>
        <v>6779.85</v>
      </c>
      <c r="L911" s="422"/>
      <c r="M911" s="424"/>
    </row>
    <row r="912" spans="1:13" x14ac:dyDescent="0.25">
      <c r="A912" s="521"/>
      <c r="B912" s="468">
        <v>42702</v>
      </c>
      <c r="C912" s="422">
        <v>500</v>
      </c>
      <c r="D912" s="423">
        <v>16.059999999999999</v>
      </c>
      <c r="E912" s="424">
        <v>0</v>
      </c>
      <c r="F912" s="424">
        <f t="shared" si="162"/>
        <v>8029.9999999999991</v>
      </c>
      <c r="G912" s="421">
        <v>42769</v>
      </c>
      <c r="H912" s="522">
        <v>300</v>
      </c>
      <c r="I912" s="523">
        <v>17.32</v>
      </c>
      <c r="J912" s="524">
        <v>0.11</v>
      </c>
      <c r="K912" s="524">
        <f t="shared" si="159"/>
        <v>5195.8900000000003</v>
      </c>
      <c r="L912" s="422"/>
      <c r="M912" s="424"/>
    </row>
    <row r="913" spans="1:13" x14ac:dyDescent="0.25">
      <c r="A913" s="521"/>
      <c r="B913" s="468">
        <v>42702</v>
      </c>
      <c r="C913" s="422">
        <v>200</v>
      </c>
      <c r="D913" s="423">
        <v>15.8</v>
      </c>
      <c r="E913" s="424">
        <v>0</v>
      </c>
      <c r="F913" s="424">
        <f t="shared" si="162"/>
        <v>3160</v>
      </c>
      <c r="G913" s="421">
        <v>42781</v>
      </c>
      <c r="H913" s="438">
        <v>600</v>
      </c>
      <c r="I913" s="423">
        <v>16.52</v>
      </c>
      <c r="J913" s="424">
        <v>0.22</v>
      </c>
      <c r="K913" s="424">
        <f t="shared" si="159"/>
        <v>9911.7800000000007</v>
      </c>
      <c r="L913" s="422"/>
      <c r="M913" s="424"/>
    </row>
    <row r="914" spans="1:13" x14ac:dyDescent="0.25">
      <c r="A914" s="521"/>
      <c r="B914" s="468">
        <v>42702</v>
      </c>
      <c r="C914" s="422">
        <v>300</v>
      </c>
      <c r="D914" s="423">
        <v>15.65</v>
      </c>
      <c r="E914" s="424">
        <v>0</v>
      </c>
      <c r="F914" s="424">
        <f t="shared" si="162"/>
        <v>4695</v>
      </c>
      <c r="G914" s="421">
        <v>42781</v>
      </c>
      <c r="H914" s="438">
        <v>300</v>
      </c>
      <c r="I914" s="423">
        <v>16.440000000000001</v>
      </c>
      <c r="J914" s="424">
        <v>0.11</v>
      </c>
      <c r="K914" s="424">
        <f t="shared" si="159"/>
        <v>4931.8900000000003</v>
      </c>
      <c r="L914" s="422"/>
      <c r="M914" s="424"/>
    </row>
    <row r="915" spans="1:13" x14ac:dyDescent="0.25">
      <c r="A915" s="422"/>
      <c r="B915" s="468">
        <v>42703</v>
      </c>
      <c r="C915" s="422">
        <v>300</v>
      </c>
      <c r="D915" s="423">
        <v>14.78</v>
      </c>
      <c r="E915" s="424">
        <v>0</v>
      </c>
      <c r="F915" s="424">
        <f t="shared" si="162"/>
        <v>4434</v>
      </c>
      <c r="G915" s="421">
        <v>42782</v>
      </c>
      <c r="H915" s="438">
        <v>300</v>
      </c>
      <c r="I915" s="423">
        <v>17</v>
      </c>
      <c r="J915" s="424">
        <v>0.11</v>
      </c>
      <c r="K915" s="424">
        <f t="shared" si="159"/>
        <v>5099.8900000000003</v>
      </c>
      <c r="L915" s="422"/>
      <c r="M915" s="424"/>
    </row>
    <row r="916" spans="1:13" x14ac:dyDescent="0.25">
      <c r="A916" s="422"/>
      <c r="B916" s="468">
        <v>42705</v>
      </c>
      <c r="C916" s="422">
        <v>350</v>
      </c>
      <c r="D916" s="423">
        <v>17.600000000000001</v>
      </c>
      <c r="E916" s="424">
        <v>0</v>
      </c>
      <c r="F916" s="424">
        <f t="shared" si="162"/>
        <v>6160.0000000000009</v>
      </c>
      <c r="G916" s="422"/>
      <c r="H916" s="438"/>
      <c r="I916" s="423"/>
      <c r="J916" s="424"/>
      <c r="K916" s="424"/>
      <c r="L916" s="422"/>
      <c r="M916" s="424"/>
    </row>
    <row r="917" spans="1:13" x14ac:dyDescent="0.25">
      <c r="A917" s="422"/>
      <c r="B917" s="468">
        <v>42711</v>
      </c>
      <c r="C917" s="422">
        <v>500</v>
      </c>
      <c r="D917" s="423">
        <v>18.12</v>
      </c>
      <c r="E917" s="424">
        <v>0</v>
      </c>
      <c r="F917" s="424">
        <f t="shared" si="162"/>
        <v>9060</v>
      </c>
      <c r="G917" s="422"/>
      <c r="H917" s="438"/>
      <c r="I917" s="423"/>
      <c r="J917" s="424"/>
      <c r="K917" s="424"/>
      <c r="L917" s="422"/>
      <c r="M917" s="424"/>
    </row>
    <row r="918" spans="1:13" x14ac:dyDescent="0.25">
      <c r="A918" s="422"/>
      <c r="B918" s="468">
        <v>42713</v>
      </c>
      <c r="C918" s="422">
        <v>500</v>
      </c>
      <c r="D918" s="423">
        <v>18.12</v>
      </c>
      <c r="E918" s="424">
        <v>0</v>
      </c>
      <c r="F918" s="424">
        <f t="shared" si="162"/>
        <v>9060</v>
      </c>
      <c r="G918" s="422"/>
      <c r="H918" s="438"/>
      <c r="I918" s="423"/>
      <c r="J918" s="424"/>
      <c r="K918" s="424"/>
      <c r="L918" s="422"/>
      <c r="M918" s="424"/>
    </row>
    <row r="919" spans="1:13" x14ac:dyDescent="0.25">
      <c r="A919" s="422"/>
      <c r="B919" s="468">
        <v>42718</v>
      </c>
      <c r="C919" s="422">
        <v>200</v>
      </c>
      <c r="D919" s="423">
        <v>18.73</v>
      </c>
      <c r="E919" s="424">
        <v>-1</v>
      </c>
      <c r="F919" s="424">
        <f t="shared" si="162"/>
        <v>3745</v>
      </c>
      <c r="G919" s="422"/>
      <c r="H919" s="438"/>
      <c r="I919" s="423"/>
      <c r="J919" s="424"/>
      <c r="K919" s="424"/>
      <c r="L919" s="422"/>
      <c r="M919" s="424"/>
    </row>
    <row r="920" spans="1:13" x14ac:dyDescent="0.25">
      <c r="A920" s="422"/>
      <c r="B920" s="468">
        <v>42733</v>
      </c>
      <c r="C920" s="422">
        <v>1000</v>
      </c>
      <c r="D920" s="423">
        <v>17.64</v>
      </c>
      <c r="E920" s="424">
        <v>-1.5</v>
      </c>
      <c r="F920" s="424">
        <f t="shared" si="162"/>
        <v>17638.5</v>
      </c>
      <c r="G920" s="422"/>
      <c r="H920" s="438"/>
      <c r="I920" s="423"/>
      <c r="J920" s="424"/>
      <c r="K920" s="424"/>
      <c r="L920" s="422"/>
      <c r="M920" s="424"/>
    </row>
    <row r="921" spans="1:13" x14ac:dyDescent="0.25">
      <c r="A921" s="422"/>
      <c r="B921" s="468">
        <v>42734</v>
      </c>
      <c r="C921" s="422">
        <v>1000</v>
      </c>
      <c r="D921" s="423">
        <v>17.329999999999998</v>
      </c>
      <c r="E921" s="424">
        <v>0</v>
      </c>
      <c r="F921" s="424">
        <f t="shared" si="162"/>
        <v>17330</v>
      </c>
      <c r="G921" s="422"/>
      <c r="H921" s="438"/>
      <c r="I921" s="423"/>
      <c r="J921" s="424"/>
      <c r="K921" s="424"/>
      <c r="L921" s="422"/>
      <c r="M921" s="424"/>
    </row>
    <row r="922" spans="1:13" x14ac:dyDescent="0.25">
      <c r="A922" s="422"/>
      <c r="B922" s="468">
        <v>42741</v>
      </c>
      <c r="C922" s="422">
        <v>500</v>
      </c>
      <c r="D922" s="423">
        <v>17.88</v>
      </c>
      <c r="E922" s="424">
        <v>0</v>
      </c>
      <c r="F922" s="424">
        <f t="shared" si="162"/>
        <v>8940</v>
      </c>
      <c r="G922" s="422"/>
      <c r="H922" s="438"/>
      <c r="I922" s="423"/>
      <c r="J922" s="424"/>
      <c r="K922" s="424"/>
      <c r="L922" s="422"/>
      <c r="M922" s="424"/>
    </row>
    <row r="923" spans="1:13" x14ac:dyDescent="0.25">
      <c r="A923" s="422"/>
      <c r="B923" s="468">
        <v>42748</v>
      </c>
      <c r="C923" s="422">
        <v>500</v>
      </c>
      <c r="D923" s="423">
        <v>17.260000000000002</v>
      </c>
      <c r="E923" s="424">
        <v>0</v>
      </c>
      <c r="F923" s="424">
        <f t="shared" si="162"/>
        <v>8630</v>
      </c>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520"/>
      <c r="B926" s="468"/>
      <c r="C926" s="422"/>
      <c r="D926" s="423"/>
      <c r="E926" s="424"/>
      <c r="F926" s="424"/>
      <c r="G926" s="422"/>
      <c r="H926" s="438"/>
      <c r="I926" s="423"/>
      <c r="J926" s="424"/>
      <c r="K926" s="424"/>
      <c r="L926" s="422"/>
      <c r="M926" s="424"/>
    </row>
    <row r="927" spans="1:13" x14ac:dyDescent="0.25">
      <c r="A927" s="520"/>
      <c r="B927" s="468"/>
      <c r="C927" s="422"/>
      <c r="D927" s="423"/>
      <c r="E927" s="424"/>
      <c r="F927" s="424"/>
      <c r="G927" s="422"/>
      <c r="H927" s="438"/>
      <c r="I927" s="423"/>
      <c r="J927" s="424"/>
      <c r="K927" s="424"/>
      <c r="L927" s="422"/>
      <c r="M927" s="424"/>
    </row>
    <row r="928" spans="1:13" x14ac:dyDescent="0.25">
      <c r="A928" s="520"/>
      <c r="B928" s="468"/>
      <c r="C928" s="422"/>
      <c r="D928" s="423"/>
      <c r="E928" s="424"/>
      <c r="F928" s="424"/>
      <c r="G928" s="422"/>
      <c r="H928" s="438"/>
      <c r="I928" s="423"/>
      <c r="J928" s="424"/>
      <c r="K928" s="424"/>
      <c r="L928" s="422"/>
      <c r="M928" s="424"/>
    </row>
    <row r="929" spans="1:13" x14ac:dyDescent="0.25">
      <c r="A929" s="520"/>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22"/>
      <c r="B933" s="468"/>
      <c r="C933" s="422"/>
      <c r="D933" s="423"/>
      <c r="E933" s="424"/>
      <c r="F933" s="424"/>
      <c r="G933" s="422"/>
      <c r="H933" s="438"/>
      <c r="I933" s="423"/>
      <c r="J933" s="424"/>
      <c r="K933" s="424"/>
      <c r="L933" s="422"/>
      <c r="M933" s="424"/>
    </row>
    <row r="934" spans="1:13" x14ac:dyDescent="0.25">
      <c r="A934" s="422"/>
      <c r="B934" s="468"/>
      <c r="C934" s="422"/>
      <c r="D934" s="423"/>
      <c r="E934" s="424"/>
      <c r="F934" s="424"/>
      <c r="G934" s="422"/>
      <c r="H934" s="438"/>
      <c r="I934" s="423"/>
      <c r="J934" s="424"/>
      <c r="K934" s="424"/>
      <c r="L934" s="422"/>
      <c r="M934" s="424"/>
    </row>
    <row r="935" spans="1:13" x14ac:dyDescent="0.25">
      <c r="A935" s="422"/>
      <c r="B935" s="468"/>
      <c r="C935" s="422"/>
      <c r="D935" s="423"/>
      <c r="E935" s="424"/>
      <c r="F935" s="424"/>
      <c r="G935" s="422"/>
      <c r="H935" s="438"/>
      <c r="I935" s="423"/>
      <c r="J935" s="424"/>
      <c r="K935" s="424"/>
      <c r="L935" s="422"/>
      <c r="M935" s="424"/>
    </row>
    <row r="936" spans="1:13" x14ac:dyDescent="0.25">
      <c r="A936" s="422"/>
      <c r="B936" s="468"/>
      <c r="C936" s="422"/>
      <c r="D936" s="423"/>
      <c r="E936" s="424"/>
      <c r="F936" s="424"/>
      <c r="G936" s="422"/>
      <c r="H936" s="438"/>
      <c r="I936" s="423"/>
      <c r="J936" s="424"/>
      <c r="K936" s="424"/>
      <c r="L936" s="422"/>
      <c r="M936" s="424"/>
    </row>
    <row r="937" spans="1:13" x14ac:dyDescent="0.25">
      <c r="A937" s="422"/>
      <c r="B937" s="468"/>
      <c r="C937" s="422"/>
      <c r="D937" s="423"/>
      <c r="E937" s="424"/>
      <c r="F937" s="424"/>
      <c r="G937" s="422"/>
      <c r="H937" s="438"/>
      <c r="I937" s="423"/>
      <c r="J937" s="424"/>
      <c r="K937" s="424"/>
      <c r="L937" s="422"/>
      <c r="M937" s="424"/>
    </row>
    <row r="938" spans="1:13" x14ac:dyDescent="0.25">
      <c r="A938" s="422"/>
      <c r="B938" s="468"/>
      <c r="C938" s="422"/>
      <c r="D938" s="423"/>
      <c r="E938" s="424"/>
      <c r="F938" s="424"/>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422"/>
      <c r="B941" s="468"/>
      <c r="C941" s="422"/>
      <c r="D941" s="423"/>
      <c r="E941" s="424"/>
      <c r="F941" s="424"/>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422"/>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40" t="s">
        <v>81</v>
      </c>
      <c r="B947" s="525"/>
      <c r="C947" s="463">
        <f>SUM(C686:C946)</f>
        <v>133812</v>
      </c>
      <c r="D947" s="442"/>
      <c r="E947" s="442"/>
      <c r="F947" s="442">
        <f>SUM(F686:F946)</f>
        <v>1899450.8389999999</v>
      </c>
      <c r="G947" s="441"/>
      <c r="H947" s="463">
        <f>SUM(H686:H946)</f>
        <v>133812</v>
      </c>
      <c r="I947" s="526"/>
      <c r="J947" s="442"/>
      <c r="K947" s="442">
        <f>SUM(K686:K946)</f>
        <v>1911314.2100000016</v>
      </c>
      <c r="L947" s="441"/>
      <c r="M947" s="442">
        <f>SUM(M686:M696)</f>
        <v>2752.2000000000003</v>
      </c>
    </row>
    <row r="948" spans="1:13" ht="15.75" thickBot="1" x14ac:dyDescent="0.3">
      <c r="A948" s="443" t="s">
        <v>191</v>
      </c>
      <c r="B948" s="527"/>
      <c r="C948" s="445">
        <f>SumByColor($A$153, C686:C946)</f>
        <v>0</v>
      </c>
      <c r="D948" s="445"/>
      <c r="E948" s="445"/>
      <c r="F948" s="446">
        <f>SumByColor($A$153, F686:F946)</f>
        <v>0</v>
      </c>
      <c r="G948" s="445"/>
      <c r="H948" s="445">
        <f>SumByColor($A$153, H686:H946)</f>
        <v>0</v>
      </c>
      <c r="I948" s="445"/>
      <c r="J948" s="446"/>
      <c r="K948" s="446">
        <f>SumByColor($A$153, K686:K946)</f>
        <v>0</v>
      </c>
      <c r="L948" s="445"/>
      <c r="M948" s="446">
        <f>SumByColor($A$153, M686:M946)</f>
        <v>0</v>
      </c>
    </row>
    <row r="949" spans="1:13" x14ac:dyDescent="0.25">
      <c r="A949" s="422"/>
      <c r="B949" s="468"/>
      <c r="C949" s="422"/>
      <c r="D949" s="423"/>
      <c r="E949" s="424"/>
      <c r="F949" s="424"/>
      <c r="G949" s="422"/>
      <c r="H949" s="438"/>
      <c r="I949" s="423"/>
      <c r="J949" s="424"/>
      <c r="K949" s="424"/>
      <c r="L949" s="422"/>
      <c r="M949" s="424"/>
    </row>
  </sheetData>
  <mergeCells count="5">
    <mergeCell ref="O23:P23"/>
    <mergeCell ref="A80:A82"/>
    <mergeCell ref="A87:A90"/>
    <mergeCell ref="A96:A99"/>
    <mergeCell ref="A100:A104"/>
  </mergeCells>
  <conditionalFormatting sqref="F432:F450 H432:H450 H585 F585 H656:H680 F656:F680 F175:F264 H175:H264 H317:H321 F317:F321 K157:K327 F331:F334 H331:H334 K332:K334 H344:H346 F344:F346 K344:K346 K390:K392 F390:F392 H390:H392 H397 F397 K397 K402 F402 H402 H406 F406 K406 K421:K422 F421:F422 H421:H422">
    <cfRule type="expression" dxfId="1558" priority="261">
      <formula>F157&gt;0</formula>
    </cfRule>
    <cfRule type="expression" dxfId="1557" priority="262">
      <formula>F157&lt;0</formula>
    </cfRule>
  </conditionalFormatting>
  <conditionalFormatting sqref="O24:O61">
    <cfRule type="colorScale" priority="259">
      <colorScale>
        <cfvo type="min"/>
        <cfvo type="percentile" val="50"/>
        <cfvo type="max"/>
        <color rgb="FFF8696B"/>
        <color rgb="FFFFEB84"/>
        <color rgb="FF63BE7B"/>
      </colorScale>
    </cfRule>
  </conditionalFormatting>
  <conditionalFormatting sqref="P24:P61">
    <cfRule type="colorScale" priority="258">
      <colorScale>
        <cfvo type="min"/>
        <cfvo type="percentile" val="50"/>
        <cfvo type="max"/>
        <color rgb="FFF8696B"/>
        <color rgb="FFFFEB84"/>
        <color rgb="FF63BE7B"/>
      </colorScale>
    </cfRule>
  </conditionalFormatting>
  <conditionalFormatting sqref="Z89:Z1048576">
    <cfRule type="dataBar" priority="257">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56">
      <iconSet iconSet="3Arrows">
        <cfvo type="percent" val="0"/>
        <cfvo type="num" val="0"/>
        <cfvo type="num" val="0"/>
      </iconSet>
    </cfRule>
  </conditionalFormatting>
  <conditionalFormatting sqref="F425:F431">
    <cfRule type="expression" dxfId="1556" priority="254">
      <formula>F425&gt;0</formula>
    </cfRule>
    <cfRule type="expression" dxfId="1555" priority="255">
      <formula>F425&lt;0</formula>
    </cfRule>
  </conditionalFormatting>
  <conditionalFormatting sqref="H425:H431">
    <cfRule type="expression" dxfId="1554" priority="250">
      <formula>H425&gt;0</formula>
    </cfRule>
    <cfRule type="expression" dxfId="1553" priority="251">
      <formula>H425&lt;0</formula>
    </cfRule>
  </conditionalFormatting>
  <conditionalFormatting sqref="Q8">
    <cfRule type="expression" dxfId="1552" priority="236">
      <formula>Q8&gt;0</formula>
    </cfRule>
    <cfRule type="expression" dxfId="1551" priority="237">
      <formula>Q8&lt;0</formula>
    </cfRule>
  </conditionalFormatting>
  <conditionalFormatting sqref="Q7">
    <cfRule type="expression" dxfId="1550" priority="238">
      <formula>Q7&gt;0</formula>
    </cfRule>
    <cfRule type="expression" dxfId="1549" priority="239">
      <formula>Q7&lt;0</formula>
    </cfRule>
  </conditionalFormatting>
  <conditionalFormatting sqref="F533:F539">
    <cfRule type="expression" dxfId="1548" priority="210">
      <formula>F533&gt;0</formula>
    </cfRule>
    <cfRule type="expression" dxfId="1547" priority="211">
      <formula>F533&lt;0</formula>
    </cfRule>
  </conditionalFormatting>
  <conditionalFormatting sqref="F458:F476 H458:H476">
    <cfRule type="expression" dxfId="1546" priority="232">
      <formula>F458&gt;0</formula>
    </cfRule>
    <cfRule type="expression" dxfId="1545" priority="233">
      <formula>F458&lt;0</formula>
    </cfRule>
  </conditionalFormatting>
  <conditionalFormatting sqref="F451:F457">
    <cfRule type="expression" dxfId="1544" priority="230">
      <formula>F451&gt;0</formula>
    </cfRule>
    <cfRule type="expression" dxfId="1543" priority="231">
      <formula>F451&lt;0</formula>
    </cfRule>
  </conditionalFormatting>
  <conditionalFormatting sqref="H451:H457">
    <cfRule type="expression" dxfId="1542" priority="228">
      <formula>H451&gt;0</formula>
    </cfRule>
    <cfRule type="expression" dxfId="1541" priority="229">
      <formula>H451&lt;0</formula>
    </cfRule>
  </conditionalFormatting>
  <conditionalFormatting sqref="F484:F502 H484:H502">
    <cfRule type="expression" dxfId="1540" priority="226">
      <formula>F484&gt;0</formula>
    </cfRule>
    <cfRule type="expression" dxfId="1539" priority="227">
      <formula>F484&lt;0</formula>
    </cfRule>
  </conditionalFormatting>
  <conditionalFormatting sqref="F477:F483">
    <cfRule type="expression" dxfId="1538" priority="224">
      <formula>F477&gt;0</formula>
    </cfRule>
    <cfRule type="expression" dxfId="1537" priority="225">
      <formula>F477&lt;0</formula>
    </cfRule>
  </conditionalFormatting>
  <conditionalFormatting sqref="H477:H483">
    <cfRule type="expression" dxfId="1536" priority="222">
      <formula>H477&gt;0</formula>
    </cfRule>
    <cfRule type="expression" dxfId="1535" priority="223">
      <formula>H477&lt;0</formula>
    </cfRule>
  </conditionalFormatting>
  <conditionalFormatting sqref="F510:F527 H510:H527">
    <cfRule type="expression" dxfId="1534" priority="220">
      <formula>F510&gt;0</formula>
    </cfRule>
    <cfRule type="expression" dxfId="1533" priority="221">
      <formula>F510&lt;0</formula>
    </cfRule>
  </conditionalFormatting>
  <conditionalFormatting sqref="F503:F509">
    <cfRule type="expression" dxfId="1532" priority="218">
      <formula>F503&gt;0</formula>
    </cfRule>
    <cfRule type="expression" dxfId="1531" priority="219">
      <formula>F503&lt;0</formula>
    </cfRule>
  </conditionalFormatting>
  <conditionalFormatting sqref="H503:H509">
    <cfRule type="expression" dxfId="1530" priority="216">
      <formula>H503&gt;0</formula>
    </cfRule>
    <cfRule type="expression" dxfId="1529" priority="217">
      <formula>H503&lt;0</formula>
    </cfRule>
  </conditionalFormatting>
  <conditionalFormatting sqref="F528:F532 H528:H532">
    <cfRule type="expression" dxfId="1528" priority="214">
      <formula>F528&gt;0</formula>
    </cfRule>
    <cfRule type="expression" dxfId="1527" priority="215">
      <formula>F528&lt;0</formula>
    </cfRule>
  </conditionalFormatting>
  <conditionalFormatting sqref="F540:F555 H540:H555">
    <cfRule type="expression" dxfId="1526" priority="212">
      <formula>F540&gt;0</formula>
    </cfRule>
    <cfRule type="expression" dxfId="1525" priority="213">
      <formula>F540&lt;0</formula>
    </cfRule>
  </conditionalFormatting>
  <conditionalFormatting sqref="H533:H539">
    <cfRule type="expression" dxfId="1524" priority="208">
      <formula>H533&gt;0</formula>
    </cfRule>
    <cfRule type="expression" dxfId="1523" priority="209">
      <formula>H533&lt;0</formula>
    </cfRule>
  </conditionalFormatting>
  <conditionalFormatting sqref="F556 H556">
    <cfRule type="expression" dxfId="1522" priority="206">
      <formula>F556&gt;0</formula>
    </cfRule>
    <cfRule type="expression" dxfId="1521" priority="207">
      <formula>F556&lt;0</formula>
    </cfRule>
  </conditionalFormatting>
  <conditionalFormatting sqref="F557:F561 H557:H561">
    <cfRule type="expression" dxfId="1520" priority="204">
      <formula>F557&gt;0</formula>
    </cfRule>
    <cfRule type="expression" dxfId="1519" priority="205">
      <formula>F557&lt;0</formula>
    </cfRule>
  </conditionalFormatting>
  <conditionalFormatting sqref="F569:F584 H569:H584">
    <cfRule type="expression" dxfId="1518" priority="202">
      <formula>F569&gt;0</formula>
    </cfRule>
    <cfRule type="expression" dxfId="1517" priority="203">
      <formula>F569&lt;0</formula>
    </cfRule>
  </conditionalFormatting>
  <conditionalFormatting sqref="F562:F568">
    <cfRule type="expression" dxfId="1516" priority="200">
      <formula>F562&gt;0</formula>
    </cfRule>
    <cfRule type="expression" dxfId="1515" priority="201">
      <formula>F562&lt;0</formula>
    </cfRule>
  </conditionalFormatting>
  <conditionalFormatting sqref="H562:H568">
    <cfRule type="expression" dxfId="1514" priority="198">
      <formula>H562&gt;0</formula>
    </cfRule>
    <cfRule type="expression" dxfId="1513" priority="199">
      <formula>H562&lt;0</formula>
    </cfRule>
  </conditionalFormatting>
  <conditionalFormatting sqref="F586:F591 H586:H591">
    <cfRule type="expression" dxfId="1512" priority="196">
      <formula>F586&gt;0</formula>
    </cfRule>
    <cfRule type="expression" dxfId="1511" priority="197">
      <formula>F586&lt;0</formula>
    </cfRule>
  </conditionalFormatting>
  <conditionalFormatting sqref="F592 H592">
    <cfRule type="expression" dxfId="1510" priority="194">
      <formula>F592&gt;0</formula>
    </cfRule>
    <cfRule type="expression" dxfId="1509" priority="195">
      <formula>F592&lt;0</formula>
    </cfRule>
  </conditionalFormatting>
  <conditionalFormatting sqref="F593:F597 H593:H597">
    <cfRule type="expression" dxfId="1508" priority="192">
      <formula>F593&gt;0</formula>
    </cfRule>
    <cfRule type="expression" dxfId="1507" priority="193">
      <formula>F593&lt;0</formula>
    </cfRule>
  </conditionalFormatting>
  <conditionalFormatting sqref="F605:F620 H605:H620">
    <cfRule type="expression" dxfId="1506" priority="190">
      <formula>F605&gt;0</formula>
    </cfRule>
    <cfRule type="expression" dxfId="1505" priority="191">
      <formula>F605&lt;0</formula>
    </cfRule>
  </conditionalFormatting>
  <conditionalFormatting sqref="F598:F604">
    <cfRule type="expression" dxfId="1504" priority="188">
      <formula>F598&gt;0</formula>
    </cfRule>
    <cfRule type="expression" dxfId="1503" priority="189">
      <formula>F598&lt;0</formula>
    </cfRule>
  </conditionalFormatting>
  <conditionalFormatting sqref="H598:H604">
    <cfRule type="expression" dxfId="1502" priority="186">
      <formula>H598&gt;0</formula>
    </cfRule>
    <cfRule type="expression" dxfId="1501" priority="187">
      <formula>H598&lt;0</formula>
    </cfRule>
  </conditionalFormatting>
  <conditionalFormatting sqref="F621:F626 H621:H626">
    <cfRule type="expression" dxfId="1500" priority="184">
      <formula>F621&gt;0</formula>
    </cfRule>
    <cfRule type="expression" dxfId="1499" priority="185">
      <formula>F621&lt;0</formula>
    </cfRule>
  </conditionalFormatting>
  <conditionalFormatting sqref="F627 H627">
    <cfRule type="expression" dxfId="1498" priority="182">
      <formula>F627&gt;0</formula>
    </cfRule>
    <cfRule type="expression" dxfId="1497" priority="183">
      <formula>F627&lt;0</formula>
    </cfRule>
  </conditionalFormatting>
  <conditionalFormatting sqref="F628:F632 H628:H632">
    <cfRule type="expression" dxfId="1496" priority="180">
      <formula>F628&gt;0</formula>
    </cfRule>
    <cfRule type="expression" dxfId="1495" priority="181">
      <formula>F628&lt;0</formula>
    </cfRule>
  </conditionalFormatting>
  <conditionalFormatting sqref="F640:F655 H640:H655">
    <cfRule type="expression" dxfId="1494" priority="178">
      <formula>F640&gt;0</formula>
    </cfRule>
    <cfRule type="expression" dxfId="1493" priority="179">
      <formula>F640&lt;0</formula>
    </cfRule>
  </conditionalFormatting>
  <conditionalFormatting sqref="F633:F639">
    <cfRule type="expression" dxfId="1492" priority="176">
      <formula>F633&gt;0</formula>
    </cfRule>
    <cfRule type="expression" dxfId="1491" priority="177">
      <formula>F633&lt;0</formula>
    </cfRule>
  </conditionalFormatting>
  <conditionalFormatting sqref="H633:H639">
    <cfRule type="expression" dxfId="1490" priority="174">
      <formula>H633&gt;0</formula>
    </cfRule>
    <cfRule type="expression" dxfId="1489" priority="175">
      <formula>H633&lt;0</formula>
    </cfRule>
  </conditionalFormatting>
  <conditionalFormatting sqref="M684">
    <cfRule type="expression" dxfId="1488" priority="172">
      <formula>M684&gt;0</formula>
    </cfRule>
    <cfRule type="expression" dxfId="1487" priority="173">
      <formula>M684&lt;0</formula>
    </cfRule>
  </conditionalFormatting>
  <conditionalFormatting sqref="F163:F174">
    <cfRule type="expression" dxfId="1486" priority="168">
      <formula>F163&gt;0</formula>
    </cfRule>
    <cfRule type="expression" dxfId="1485" priority="169">
      <formula>F163&lt;0</formula>
    </cfRule>
  </conditionalFormatting>
  <conditionalFormatting sqref="H163:H174">
    <cfRule type="expression" dxfId="1484" priority="166">
      <formula>H163&gt;0</formula>
    </cfRule>
    <cfRule type="expression" dxfId="1483" priority="167">
      <formula>H163&lt;0</formula>
    </cfRule>
  </conditionalFormatting>
  <conditionalFormatting sqref="F157:F162 H157:H162">
    <cfRule type="expression" dxfId="1482" priority="164">
      <formula>F157&gt;0</formula>
    </cfRule>
    <cfRule type="expression" dxfId="1481" priority="165">
      <formula>F157&lt;0</formula>
    </cfRule>
  </conditionalFormatting>
  <conditionalFormatting sqref="J159">
    <cfRule type="expression" dxfId="1480" priority="162">
      <formula>J159&gt;0</formula>
    </cfRule>
    <cfRule type="expression" dxfId="1479" priority="163">
      <formula>J159&lt;0</formula>
    </cfRule>
  </conditionalFormatting>
  <conditionalFormatting sqref="J160:J166">
    <cfRule type="expression" dxfId="1478" priority="160">
      <formula>J160&gt;0</formula>
    </cfRule>
    <cfRule type="expression" dxfId="1477" priority="161">
      <formula>J160&lt;0</formula>
    </cfRule>
  </conditionalFormatting>
  <conditionalFormatting sqref="L159:L241 L248 L250">
    <cfRule type="expression" dxfId="1476" priority="156">
      <formula>L159&gt;0</formula>
    </cfRule>
    <cfRule type="expression" dxfId="1475" priority="157">
      <formula>L159&lt;0</formula>
    </cfRule>
  </conditionalFormatting>
  <conditionalFormatting sqref="Q10">
    <cfRule type="expression" dxfId="1474" priority="154">
      <formula>Q10&gt;0</formula>
    </cfRule>
    <cfRule type="expression" dxfId="1473" priority="155">
      <formula>Q10&lt;0</formula>
    </cfRule>
  </conditionalFormatting>
  <conditionalFormatting sqref="H270:H272 F270:F272">
    <cfRule type="expression" dxfId="1472" priority="151">
      <formula>F270&gt;0</formula>
    </cfRule>
    <cfRule type="expression" dxfId="1471" priority="152">
      <formula>F270&lt;0</formula>
    </cfRule>
  </conditionalFormatting>
  <conditionalFormatting sqref="H266:H268 F266:F268">
    <cfRule type="expression" dxfId="1470" priority="149">
      <formula>F266&gt;0</formula>
    </cfRule>
    <cfRule type="expression" dxfId="1469" priority="150">
      <formula>F266&lt;0</formula>
    </cfRule>
  </conditionalFormatting>
  <conditionalFormatting sqref="H265 F265">
    <cfRule type="expression" dxfId="1468" priority="147">
      <formula>F265&gt;0</formula>
    </cfRule>
    <cfRule type="expression" dxfId="1467" priority="148">
      <formula>F265&lt;0</formula>
    </cfRule>
  </conditionalFormatting>
  <conditionalFormatting sqref="H269 F269">
    <cfRule type="expression" dxfId="1466" priority="145">
      <formula>F269&gt;0</formula>
    </cfRule>
    <cfRule type="expression" dxfId="1465" priority="146">
      <formula>F269&lt;0</formula>
    </cfRule>
  </conditionalFormatting>
  <conditionalFormatting sqref="H275:H278 F275:F278">
    <cfRule type="expression" dxfId="1464" priority="141">
      <formula>F275&gt;0</formula>
    </cfRule>
    <cfRule type="expression" dxfId="1463" priority="142">
      <formula>F275&lt;0</formula>
    </cfRule>
  </conditionalFormatting>
  <conditionalFormatting sqref="H273:H274 F273:F274">
    <cfRule type="expression" dxfId="1462" priority="139">
      <formula>F273&gt;0</formula>
    </cfRule>
    <cfRule type="expression" dxfId="1461" priority="140">
      <formula>F273&lt;0</formula>
    </cfRule>
  </conditionalFormatting>
  <conditionalFormatting sqref="H300 F300">
    <cfRule type="expression" dxfId="1460" priority="137">
      <formula>F300&gt;0</formula>
    </cfRule>
    <cfRule type="expression" dxfId="1459" priority="138">
      <formula>F300&lt;0</formula>
    </cfRule>
  </conditionalFormatting>
  <conditionalFormatting sqref="H281:H283 F281:F283">
    <cfRule type="expression" dxfId="1458" priority="135">
      <formula>F281&gt;0</formula>
    </cfRule>
    <cfRule type="expression" dxfId="1457" priority="136">
      <formula>F281&lt;0</formula>
    </cfRule>
  </conditionalFormatting>
  <conditionalFormatting sqref="H279:H280 F279:F280">
    <cfRule type="expression" dxfId="1456" priority="133">
      <formula>F279&gt;0</formula>
    </cfRule>
    <cfRule type="expression" dxfId="1455" priority="134">
      <formula>F279&lt;0</formula>
    </cfRule>
  </conditionalFormatting>
  <conditionalFormatting sqref="H293:H295 F293:F295">
    <cfRule type="expression" dxfId="1454" priority="131">
      <formula>F293&gt;0</formula>
    </cfRule>
    <cfRule type="expression" dxfId="1453" priority="132">
      <formula>F293&lt;0</formula>
    </cfRule>
  </conditionalFormatting>
  <conditionalFormatting sqref="H292 F292">
    <cfRule type="expression" dxfId="1452" priority="129">
      <formula>F292&gt;0</formula>
    </cfRule>
    <cfRule type="expression" dxfId="1451" priority="130">
      <formula>F292&lt;0</formula>
    </cfRule>
  </conditionalFormatting>
  <conditionalFormatting sqref="H289:H291 F289:F291">
    <cfRule type="expression" dxfId="1450" priority="127">
      <formula>F289&gt;0</formula>
    </cfRule>
    <cfRule type="expression" dxfId="1449" priority="128">
      <formula>F289&lt;0</formula>
    </cfRule>
  </conditionalFormatting>
  <conditionalFormatting sqref="H288 F288">
    <cfRule type="expression" dxfId="1448" priority="125">
      <formula>F288&gt;0</formula>
    </cfRule>
    <cfRule type="expression" dxfId="1447" priority="126">
      <formula>F288&lt;0</formula>
    </cfRule>
  </conditionalFormatting>
  <conditionalFormatting sqref="H285:H287 F285:F287">
    <cfRule type="expression" dxfId="1446" priority="123">
      <formula>F285&gt;0</formula>
    </cfRule>
    <cfRule type="expression" dxfId="1445" priority="124">
      <formula>F285&lt;0</formula>
    </cfRule>
  </conditionalFormatting>
  <conditionalFormatting sqref="H284 F284">
    <cfRule type="expression" dxfId="1444" priority="121">
      <formula>F284&gt;0</formula>
    </cfRule>
    <cfRule type="expression" dxfId="1443" priority="122">
      <formula>F284&lt;0</formula>
    </cfRule>
  </conditionalFormatting>
  <conditionalFormatting sqref="H297:H299 F297:F299">
    <cfRule type="expression" dxfId="1442" priority="119">
      <formula>F297&gt;0</formula>
    </cfRule>
    <cfRule type="expression" dxfId="1441" priority="120">
      <formula>F297&lt;0</formula>
    </cfRule>
  </conditionalFormatting>
  <conditionalFormatting sqref="H296 F296">
    <cfRule type="expression" dxfId="1440" priority="117">
      <formula>F296&gt;0</formula>
    </cfRule>
    <cfRule type="expression" dxfId="1439" priority="118">
      <formula>F296&lt;0</formula>
    </cfRule>
  </conditionalFormatting>
  <conditionalFormatting sqref="H304 F304">
    <cfRule type="expression" dxfId="1438" priority="113">
      <formula>F304&gt;0</formula>
    </cfRule>
    <cfRule type="expression" dxfId="1437" priority="114">
      <formula>F304&lt;0</formula>
    </cfRule>
  </conditionalFormatting>
  <conditionalFormatting sqref="H301:H303 F301:F303">
    <cfRule type="expression" dxfId="1436" priority="111">
      <formula>F301&gt;0</formula>
    </cfRule>
    <cfRule type="expression" dxfId="1435" priority="112">
      <formula>F301&lt;0</formula>
    </cfRule>
  </conditionalFormatting>
  <conditionalFormatting sqref="H315:H316 F315:F316">
    <cfRule type="expression" dxfId="1434" priority="109">
      <formula>F315&gt;0</formula>
    </cfRule>
    <cfRule type="expression" dxfId="1433" priority="110">
      <formula>F315&lt;0</formula>
    </cfRule>
  </conditionalFormatting>
  <conditionalFormatting sqref="H311:H314 F311:F314">
    <cfRule type="expression" dxfId="1432" priority="105">
      <formula>F311&gt;0</formula>
    </cfRule>
    <cfRule type="expression" dxfId="1431" priority="106">
      <formula>F311&lt;0</formula>
    </cfRule>
  </conditionalFormatting>
  <conditionalFormatting sqref="H309:H310 F309:F310">
    <cfRule type="expression" dxfId="1430" priority="103">
      <formula>F309&gt;0</formula>
    </cfRule>
    <cfRule type="expression" dxfId="1429" priority="104">
      <formula>F309&lt;0</formula>
    </cfRule>
  </conditionalFormatting>
  <conditionalFormatting sqref="H305:H308 F305:F308">
    <cfRule type="expression" dxfId="1428" priority="99">
      <formula>F305&gt;0</formula>
    </cfRule>
    <cfRule type="expression" dxfId="1427" priority="100">
      <formula>F305&lt;0</formula>
    </cfRule>
  </conditionalFormatting>
  <conditionalFormatting sqref="F324:F327 H324:H327">
    <cfRule type="expression" dxfId="1426" priority="97">
      <formula>F324&gt;0</formula>
    </cfRule>
    <cfRule type="expression" dxfId="1425" priority="98">
      <formula>F324&lt;0</formula>
    </cfRule>
  </conditionalFormatting>
  <conditionalFormatting sqref="F322:F323 H322:H323">
    <cfRule type="expression" dxfId="1424" priority="95">
      <formula>F322&gt;0</formula>
    </cfRule>
    <cfRule type="expression" dxfId="1423" priority="96">
      <formula>F322&lt;0</formula>
    </cfRule>
  </conditionalFormatting>
  <conditionalFormatting sqref="F328:F330 H328:H330 K328:K331">
    <cfRule type="expression" dxfId="1422" priority="89">
      <formula>F328&gt;0</formula>
    </cfRule>
    <cfRule type="expression" dxfId="1421" priority="90">
      <formula>F328&lt;0</formula>
    </cfRule>
  </conditionalFormatting>
  <conditionalFormatting sqref="H335:H337 F335:F337 K335:K338">
    <cfRule type="expression" dxfId="1420" priority="85">
      <formula>F335&gt;0</formula>
    </cfRule>
    <cfRule type="expression" dxfId="1419" priority="86">
      <formula>F335&lt;0</formula>
    </cfRule>
  </conditionalFormatting>
  <conditionalFormatting sqref="H338:H341 F338:F341 K339:K341">
    <cfRule type="expression" dxfId="1418" priority="83">
      <formula>F338&gt;0</formula>
    </cfRule>
    <cfRule type="expression" dxfId="1417" priority="84">
      <formula>F338&lt;0</formula>
    </cfRule>
  </conditionalFormatting>
  <conditionalFormatting sqref="H342:H343 F342:F343 K342:K343">
    <cfRule type="expression" dxfId="1416" priority="81">
      <formula>F342&gt;0</formula>
    </cfRule>
    <cfRule type="expression" dxfId="1415" priority="82">
      <formula>F342&lt;0</formula>
    </cfRule>
  </conditionalFormatting>
  <conditionalFormatting sqref="K359 F359 H359">
    <cfRule type="expression" dxfId="1414" priority="79">
      <formula>F359&gt;0</formula>
    </cfRule>
    <cfRule type="expression" dxfId="1413" priority="80">
      <formula>F359&lt;0</formula>
    </cfRule>
  </conditionalFormatting>
  <conditionalFormatting sqref="K347:K349 F347:F349 H347:H349">
    <cfRule type="expression" dxfId="1412" priority="77">
      <formula>F347&gt;0</formula>
    </cfRule>
    <cfRule type="expression" dxfId="1411" priority="78">
      <formula>F347&lt;0</formula>
    </cfRule>
  </conditionalFormatting>
  <conditionalFormatting sqref="F351:F353 H351:H353 K351:K353">
    <cfRule type="expression" dxfId="1410" priority="73">
      <formula>F351&gt;0</formula>
    </cfRule>
    <cfRule type="expression" dxfId="1409" priority="74">
      <formula>F351&lt;0</formula>
    </cfRule>
  </conditionalFormatting>
  <conditionalFormatting sqref="K350 F350 H350">
    <cfRule type="expression" dxfId="1408" priority="71">
      <formula>F350&gt;0</formula>
    </cfRule>
    <cfRule type="expression" dxfId="1407" priority="72">
      <formula>F350&lt;0</formula>
    </cfRule>
  </conditionalFormatting>
  <conditionalFormatting sqref="K354:K355 F354:F355 H354:H355">
    <cfRule type="expression" dxfId="1406" priority="69">
      <formula>F354&gt;0</formula>
    </cfRule>
    <cfRule type="expression" dxfId="1405" priority="70">
      <formula>F354&lt;0</formula>
    </cfRule>
  </conditionalFormatting>
  <conditionalFormatting sqref="K356:K358 F356:F358 H356:H358">
    <cfRule type="expression" dxfId="1404" priority="63">
      <formula>F356&gt;0</formula>
    </cfRule>
    <cfRule type="expression" dxfId="1403" priority="64">
      <formula>F356&lt;0</formula>
    </cfRule>
  </conditionalFormatting>
  <conditionalFormatting sqref="F364:F366 H364:H366">
    <cfRule type="expression" dxfId="1402" priority="61">
      <formula>F364&gt;0</formula>
    </cfRule>
    <cfRule type="expression" dxfId="1401" priority="62">
      <formula>F364&lt;0</formula>
    </cfRule>
  </conditionalFormatting>
  <conditionalFormatting sqref="F363 H363">
    <cfRule type="expression" dxfId="1400" priority="59">
      <formula>F363&gt;0</formula>
    </cfRule>
    <cfRule type="expression" dxfId="1399" priority="60">
      <formula>F363&lt;0</formula>
    </cfRule>
  </conditionalFormatting>
  <conditionalFormatting sqref="F360:F362 H360:H362 K360:K366">
    <cfRule type="expression" dxfId="1398" priority="57">
      <formula>F360&gt;0</formula>
    </cfRule>
    <cfRule type="expression" dxfId="1397" priority="58">
      <formula>F360&lt;0</formula>
    </cfRule>
  </conditionalFormatting>
  <conditionalFormatting sqref="K367 F367 H367">
    <cfRule type="expression" dxfId="1396" priority="55">
      <formula>F367&gt;0</formula>
    </cfRule>
    <cfRule type="expression" dxfId="1395" priority="56">
      <formula>F367&lt;0</formula>
    </cfRule>
  </conditionalFormatting>
  <conditionalFormatting sqref="K368:K370 F368:F370 H368:H370">
    <cfRule type="expression" dxfId="1394" priority="53">
      <formula>F368&gt;0</formula>
    </cfRule>
    <cfRule type="expression" dxfId="1393" priority="54">
      <formula>F368&lt;0</formula>
    </cfRule>
  </conditionalFormatting>
  <conditionalFormatting sqref="K375 F375 H375">
    <cfRule type="expression" dxfId="1392" priority="51">
      <formula>F375&gt;0</formula>
    </cfRule>
    <cfRule type="expression" dxfId="1391" priority="52">
      <formula>F375&lt;0</formula>
    </cfRule>
  </conditionalFormatting>
  <conditionalFormatting sqref="F372:F374 H372:H374 K372:K374">
    <cfRule type="expression" dxfId="1390" priority="49">
      <formula>F372&gt;0</formula>
    </cfRule>
    <cfRule type="expression" dxfId="1389" priority="50">
      <formula>F372&lt;0</formula>
    </cfRule>
  </conditionalFormatting>
  <conditionalFormatting sqref="K371 F371 H371">
    <cfRule type="expression" dxfId="1388" priority="47">
      <formula>F371&gt;0</formula>
    </cfRule>
    <cfRule type="expression" dxfId="1387" priority="48">
      <formula>F371&lt;0</formula>
    </cfRule>
  </conditionalFormatting>
  <conditionalFormatting sqref="F380:F382 H380:H382 K380:K382">
    <cfRule type="expression" dxfId="1386" priority="45">
      <formula>F380&gt;0</formula>
    </cfRule>
    <cfRule type="expression" dxfId="1385" priority="46">
      <formula>F380&lt;0</formula>
    </cfRule>
  </conditionalFormatting>
  <conditionalFormatting sqref="K379 F379 H379">
    <cfRule type="expression" dxfId="1384" priority="43">
      <formula>F379&gt;0</formula>
    </cfRule>
    <cfRule type="expression" dxfId="1383" priority="44">
      <formula>F379&lt;0</formula>
    </cfRule>
  </conditionalFormatting>
  <conditionalFormatting sqref="K376:K378 F376:F378 H376:H378">
    <cfRule type="expression" dxfId="1382" priority="41">
      <formula>F376&gt;0</formula>
    </cfRule>
    <cfRule type="expression" dxfId="1381" priority="42">
      <formula>F376&lt;0</formula>
    </cfRule>
  </conditionalFormatting>
  <conditionalFormatting sqref="K389 F389 H389">
    <cfRule type="expression" dxfId="1380" priority="39">
      <formula>F389&gt;0</formula>
    </cfRule>
    <cfRule type="expression" dxfId="1379" priority="40">
      <formula>F389&lt;0</formula>
    </cfRule>
  </conditionalFormatting>
  <conditionalFormatting sqref="K384 F384 H384">
    <cfRule type="expression" dxfId="1378" priority="37">
      <formula>F384&gt;0</formula>
    </cfRule>
    <cfRule type="expression" dxfId="1377" priority="38">
      <formula>F384&lt;0</formula>
    </cfRule>
  </conditionalFormatting>
  <conditionalFormatting sqref="K383 F383 H383">
    <cfRule type="expression" dxfId="1376" priority="35">
      <formula>F383&gt;0</formula>
    </cfRule>
    <cfRule type="expression" dxfId="1375" priority="36">
      <formula>F383&lt;0</formula>
    </cfRule>
  </conditionalFormatting>
  <conditionalFormatting sqref="F385:F387 H385:H387 K385:K387">
    <cfRule type="expression" dxfId="1374" priority="33">
      <formula>F385&gt;0</formula>
    </cfRule>
    <cfRule type="expression" dxfId="1373" priority="34">
      <formula>F385&lt;0</formula>
    </cfRule>
  </conditionalFormatting>
  <conditionalFormatting sqref="K388 F388 H388">
    <cfRule type="expression" dxfId="1372" priority="31">
      <formula>F388&gt;0</formula>
    </cfRule>
    <cfRule type="expression" dxfId="1371" priority="32">
      <formula>F388&lt;0</formula>
    </cfRule>
  </conditionalFormatting>
  <conditionalFormatting sqref="H393 F393 K393">
    <cfRule type="expression" dxfId="1370" priority="25">
      <formula>F393&gt;0</formula>
    </cfRule>
    <cfRule type="expression" dxfId="1369" priority="26">
      <formula>F393&lt;0</formula>
    </cfRule>
  </conditionalFormatting>
  <conditionalFormatting sqref="H394:H396 F394:F396 K394:K396">
    <cfRule type="expression" dxfId="1368" priority="23">
      <formula>F394&gt;0</formula>
    </cfRule>
    <cfRule type="expression" dxfId="1367" priority="24">
      <formula>F394&lt;0</formula>
    </cfRule>
  </conditionalFormatting>
  <conditionalFormatting sqref="K401 F401 H401">
    <cfRule type="expression" dxfId="1366" priority="19">
      <formula>F401&gt;0</formula>
    </cfRule>
    <cfRule type="expression" dxfId="1365" priority="20">
      <formula>F401&lt;0</formula>
    </cfRule>
  </conditionalFormatting>
  <conditionalFormatting sqref="K398:K400 F398:F400 H398:H400">
    <cfRule type="expression" dxfId="1364" priority="17">
      <formula>F398&gt;0</formula>
    </cfRule>
    <cfRule type="expression" dxfId="1363" priority="18">
      <formula>F398&lt;0</formula>
    </cfRule>
  </conditionalFormatting>
  <conditionalFormatting sqref="H403:H405 F403:F405 K403:K405">
    <cfRule type="expression" dxfId="1362" priority="15">
      <formula>F403&gt;0</formula>
    </cfRule>
    <cfRule type="expression" dxfId="1361" priority="16">
      <formula>F403&lt;0</formula>
    </cfRule>
  </conditionalFormatting>
  <conditionalFormatting sqref="K411:K413 F411:F413 H411:H413">
    <cfRule type="expression" dxfId="1360" priority="13">
      <formula>F411&gt;0</formula>
    </cfRule>
    <cfRule type="expression" dxfId="1359" priority="14">
      <formula>F411&lt;0</formula>
    </cfRule>
  </conditionalFormatting>
  <conditionalFormatting sqref="K410 F410 H410">
    <cfRule type="expression" dxfId="1358" priority="11">
      <formula>F410&gt;0</formula>
    </cfRule>
    <cfRule type="expression" dxfId="1357" priority="12">
      <formula>F410&lt;0</formula>
    </cfRule>
  </conditionalFormatting>
  <conditionalFormatting sqref="K407:K409 F407:F409 H407:H409">
    <cfRule type="expression" dxfId="1356" priority="9">
      <formula>F407&gt;0</formula>
    </cfRule>
    <cfRule type="expression" dxfId="1355" priority="10">
      <formula>F407&lt;0</formula>
    </cfRule>
  </conditionalFormatting>
  <conditionalFormatting sqref="K418 F418 H418">
    <cfRule type="expression" dxfId="1354" priority="7">
      <formula>F418&gt;0</formula>
    </cfRule>
    <cfRule type="expression" dxfId="1353" priority="8">
      <formula>F418&lt;0</formula>
    </cfRule>
  </conditionalFormatting>
  <conditionalFormatting sqref="K415:K417 F415:F417 H415:H417">
    <cfRule type="expression" dxfId="1352" priority="5">
      <formula>F415&gt;0</formula>
    </cfRule>
    <cfRule type="expression" dxfId="1351" priority="6">
      <formula>F415&lt;0</formula>
    </cfRule>
  </conditionalFormatting>
  <conditionalFormatting sqref="K414 F414 H414">
    <cfRule type="expression" dxfId="1350" priority="3">
      <formula>F414&gt;0</formula>
    </cfRule>
    <cfRule type="expression" dxfId="1349" priority="4">
      <formula>F414&lt;0</formula>
    </cfRule>
  </conditionalFormatting>
  <conditionalFormatting sqref="K419:K420 F419:F420 H419:H420">
    <cfRule type="expression" dxfId="1348" priority="1">
      <formula>F419&gt;0</formula>
    </cfRule>
    <cfRule type="expression" dxfId="1347" priority="2">
      <formula>F419&lt;0</formula>
    </cfRule>
  </conditionalFormatting>
  <hyperlinks>
    <hyperlink ref="A3" location="ACTIVE!A1" display="Back"/>
    <hyperlink ref="A68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18.53</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18.53</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20.383000000000003</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20.197700000000001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20.012400000000003</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19.827100000000002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19.641800000000003</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19.456500000000002</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19.2712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19.085900000000002</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18.900600000000001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18.715300000000003</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18.53</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18.3447</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18.159400000000002</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17.9741</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17.788800000000002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17.6035</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17.418199999999999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17.232900000000001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17.047600000000003</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16.862300000000001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16.677000000000003</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46" priority="29">
      <formula>N19&gt;0</formula>
    </cfRule>
    <cfRule type="expression" dxfId="134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44" priority="23">
      <formula>F22&gt;0</formula>
    </cfRule>
    <cfRule type="expression" dxfId="1343" priority="24">
      <formula>F22&lt;0</formula>
    </cfRule>
  </conditionalFormatting>
  <conditionalFormatting sqref="H22:H31">
    <cfRule type="expression" dxfId="1342" priority="21">
      <formula>H22&gt;0</formula>
    </cfRule>
    <cfRule type="expression" dxfId="1341" priority="22">
      <formula>H22&lt;0</formula>
    </cfRule>
  </conditionalFormatting>
  <conditionalFormatting sqref="I21:J31">
    <cfRule type="expression" dxfId="1340" priority="19">
      <formula>I21&gt;0</formula>
    </cfRule>
    <cfRule type="expression" dxfId="1339" priority="20">
      <formula>I21&lt;0</formula>
    </cfRule>
  </conditionalFormatting>
  <conditionalFormatting sqref="Q8">
    <cfRule type="expression" dxfId="1338" priority="11">
      <formula>Q8&gt;0</formula>
    </cfRule>
    <cfRule type="expression" dxfId="1337" priority="12">
      <formula>Q8&lt;0</formula>
    </cfRule>
  </conditionalFormatting>
  <conditionalFormatting sqref="Q7">
    <cfRule type="expression" dxfId="1336" priority="13">
      <formula>Q7&gt;0</formula>
    </cfRule>
    <cfRule type="expression" dxfId="1335" priority="14">
      <formula>Q7&lt;0</formula>
    </cfRule>
  </conditionalFormatting>
  <conditionalFormatting sqref="F56:F66">
    <cfRule type="expression" dxfId="1334" priority="9">
      <formula>F56&gt;0</formula>
    </cfRule>
    <cfRule type="expression" dxfId="1333" priority="10">
      <formula>F56&lt;0</formula>
    </cfRule>
  </conditionalFormatting>
  <conditionalFormatting sqref="H56:H66">
    <cfRule type="expression" dxfId="1332" priority="7">
      <formula>H56&gt;0</formula>
    </cfRule>
    <cfRule type="expression" dxfId="1331" priority="8">
      <formula>H56&lt;0</formula>
    </cfRule>
  </conditionalFormatting>
  <conditionalFormatting sqref="I56:I66">
    <cfRule type="expression" dxfId="1330" priority="5">
      <formula>I56&gt;0</formula>
    </cfRule>
    <cfRule type="expression" dxfId="1329" priority="6">
      <formula>I56&lt;0</formula>
    </cfRule>
  </conditionalFormatting>
  <conditionalFormatting sqref="F21">
    <cfRule type="expression" dxfId="1328" priority="3">
      <formula>F21&gt;0</formula>
    </cfRule>
    <cfRule type="expression" dxfId="1327" priority="4">
      <formula>F21&lt;0</formula>
    </cfRule>
  </conditionalFormatting>
  <conditionalFormatting sqref="H21">
    <cfRule type="expression" dxfId="1326" priority="1">
      <formula>H21&gt;0</formula>
    </cfRule>
    <cfRule type="expression" dxfId="132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51.55</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51.55</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56.704999999999998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56.189500000000002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55.673999999999999</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55.158500000000004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54.643000000000001</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54.127499999999998</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53.612000000000002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53.096499999999999</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52.580999999999996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52.0655</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51.55</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51.034499999999994</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50.518999999999998</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50.003499999999995</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49.487999999999992</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48.972499999999997</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48.456999999999994</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47.941499999999998</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47.426000000000002</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46.910499999999999</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46.394999999999996</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24" priority="9">
      <formula>F39&gt;0</formula>
    </cfRule>
    <cfRule type="expression" dxfId="1323" priority="10">
      <formula>F39&lt;0</formula>
    </cfRule>
  </conditionalFormatting>
  <conditionalFormatting sqref="F25:F38">
    <cfRule type="expression" dxfId="1322" priority="7">
      <formula>F25&gt;0</formula>
    </cfRule>
    <cfRule type="expression" dxfId="1321" priority="8">
      <formula>F25&lt;0</formula>
    </cfRule>
  </conditionalFormatting>
  <conditionalFormatting sqref="H25:H38">
    <cfRule type="expression" dxfId="1320" priority="5">
      <formula>H25&gt;0</formula>
    </cfRule>
    <cfRule type="expression" dxfId="1319" priority="6">
      <formula>H25&lt;0</formula>
    </cfRule>
  </conditionalFormatting>
  <conditionalFormatting sqref="Q7">
    <cfRule type="expression" dxfId="1318" priority="3">
      <formula>Q7&gt;0</formula>
    </cfRule>
    <cfRule type="expression" dxfId="1317" priority="4">
      <formula>Q7&lt;0</formula>
    </cfRule>
  </conditionalFormatting>
  <conditionalFormatting sqref="Q8">
    <cfRule type="expression" dxfId="1316" priority="1">
      <formula>Q8&gt;0</formula>
    </cfRule>
    <cfRule type="expression" dxfId="131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43.55</v>
      </c>
      <c r="T3" s="1">
        <v>42621</v>
      </c>
      <c r="U3" s="33" t="s">
        <v>251</v>
      </c>
      <c r="AC3" s="180"/>
      <c r="AF3" s="180"/>
    </row>
    <row r="4" spans="1:33" x14ac:dyDescent="0.25">
      <c r="B4" s="402"/>
      <c r="C4" s="4"/>
      <c r="D4" s="3"/>
      <c r="E4" s="3"/>
      <c r="F4" s="3"/>
      <c r="G4" s="402"/>
      <c r="H4" s="159"/>
      <c r="I4" s="3"/>
      <c r="J4" s="3"/>
      <c r="K4" s="3"/>
      <c r="L4" s="4"/>
      <c r="M4" s="4"/>
      <c r="N4" s="4"/>
      <c r="O4" s="11" t="s">
        <v>66</v>
      </c>
      <c r="Q4" s="170">
        <v>43.55</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47.905000000000001</v>
      </c>
      <c r="Q25" s="2"/>
    </row>
    <row r="26" spans="1:32" x14ac:dyDescent="0.25">
      <c r="B26" s="402"/>
      <c r="C26" s="4"/>
      <c r="D26" s="3"/>
      <c r="E26" s="3"/>
      <c r="F26" s="3"/>
      <c r="G26" s="70"/>
      <c r="H26" s="4"/>
      <c r="I26" s="3"/>
      <c r="J26" s="3"/>
      <c r="K26" s="3"/>
      <c r="L26" s="4"/>
      <c r="M26" s="4"/>
      <c r="N26" s="4"/>
      <c r="O26" s="79">
        <v>1.0900000000000001</v>
      </c>
      <c r="P26" s="79">
        <f t="shared" ref="P26:P45" si="0">O26*$Q$4</f>
        <v>47.469500000000004</v>
      </c>
      <c r="Q26" s="2"/>
    </row>
    <row r="27" spans="1:32" x14ac:dyDescent="0.25">
      <c r="B27" s="402"/>
      <c r="C27" s="4"/>
      <c r="D27" s="3"/>
      <c r="E27" s="3"/>
      <c r="F27" s="3"/>
      <c r="G27" s="70"/>
      <c r="H27" s="159"/>
      <c r="I27" s="3"/>
      <c r="J27" s="3"/>
      <c r="K27" s="3"/>
      <c r="L27" s="4"/>
      <c r="M27" s="4"/>
      <c r="N27" s="4"/>
      <c r="O27" s="79">
        <v>1.08</v>
      </c>
      <c r="P27" s="79">
        <f t="shared" si="0"/>
        <v>47.033999999999999</v>
      </c>
      <c r="Q27" s="2"/>
    </row>
    <row r="28" spans="1:32" x14ac:dyDescent="0.25">
      <c r="B28" s="402"/>
      <c r="C28" s="4"/>
      <c r="D28" s="3"/>
      <c r="E28" s="3"/>
      <c r="F28" s="3"/>
      <c r="G28" s="70"/>
      <c r="H28" s="159"/>
      <c r="I28" s="3"/>
      <c r="J28" s="3"/>
      <c r="K28" s="3"/>
      <c r="L28" s="4"/>
      <c r="M28" s="4"/>
      <c r="N28" s="4"/>
      <c r="O28" s="79">
        <v>1.07</v>
      </c>
      <c r="P28" s="79">
        <f t="shared" si="0"/>
        <v>46.598500000000001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46.162999999999997</v>
      </c>
    </row>
    <row r="30" spans="1:32" x14ac:dyDescent="0.25">
      <c r="A30" s="10"/>
      <c r="B30" s="162"/>
      <c r="C30" s="10"/>
      <c r="D30" s="169"/>
      <c r="E30" s="39"/>
      <c r="F30" s="39"/>
      <c r="G30" s="39"/>
      <c r="H30" s="178"/>
      <c r="I30" s="39"/>
      <c r="J30" s="39"/>
      <c r="K30" s="39"/>
      <c r="L30" s="39"/>
      <c r="M30" s="4"/>
      <c r="N30" s="4"/>
      <c r="O30" s="79">
        <v>1.05</v>
      </c>
      <c r="P30" s="79">
        <f t="shared" si="0"/>
        <v>45.727499999999999</v>
      </c>
    </row>
    <row r="31" spans="1:32" x14ac:dyDescent="0.25">
      <c r="A31" s="10"/>
      <c r="B31" s="162"/>
      <c r="C31" s="10"/>
      <c r="D31" s="169"/>
      <c r="E31" s="39"/>
      <c r="F31" s="39"/>
      <c r="G31" s="39"/>
      <c r="H31" s="178"/>
      <c r="I31" s="39"/>
      <c r="J31" s="39"/>
      <c r="K31" s="39"/>
      <c r="L31" s="39"/>
      <c r="N31" s="4"/>
      <c r="O31" s="79">
        <v>1.04</v>
      </c>
      <c r="P31" s="79">
        <f t="shared" si="0"/>
        <v>45.292000000000002</v>
      </c>
    </row>
    <row r="32" spans="1:32" x14ac:dyDescent="0.25">
      <c r="A32" s="10"/>
      <c r="B32" s="162"/>
      <c r="C32" s="10"/>
      <c r="D32" s="169"/>
      <c r="E32" s="39"/>
      <c r="F32" s="39"/>
      <c r="G32" s="39"/>
      <c r="H32" s="178"/>
      <c r="I32" s="39"/>
      <c r="J32" s="39"/>
      <c r="K32" s="39"/>
      <c r="L32" s="39"/>
      <c r="N32" s="4"/>
      <c r="O32" s="79">
        <v>1.03</v>
      </c>
      <c r="P32" s="79">
        <f t="shared" si="0"/>
        <v>44.856499999999997</v>
      </c>
    </row>
    <row r="33" spans="1:32" x14ac:dyDescent="0.25">
      <c r="A33" s="10"/>
      <c r="B33" s="162"/>
      <c r="C33" s="10"/>
      <c r="D33" s="169"/>
      <c r="E33" s="39"/>
      <c r="F33" s="39"/>
      <c r="G33" s="39"/>
      <c r="H33" s="178"/>
      <c r="I33" s="39"/>
      <c r="J33" s="39"/>
      <c r="K33" s="39"/>
      <c r="L33" s="39"/>
      <c r="N33" s="4"/>
      <c r="O33" s="79">
        <v>1.02</v>
      </c>
      <c r="P33" s="79">
        <f t="shared" si="0"/>
        <v>44.420999999999999</v>
      </c>
    </row>
    <row r="34" spans="1:32" x14ac:dyDescent="0.25">
      <c r="A34" s="10"/>
      <c r="B34" s="162"/>
      <c r="C34" s="10"/>
      <c r="D34" s="169"/>
      <c r="E34" s="39"/>
      <c r="F34" s="39"/>
      <c r="G34" s="39"/>
      <c r="H34" s="178"/>
      <c r="I34" s="39"/>
      <c r="J34" s="39"/>
      <c r="K34" s="39"/>
      <c r="L34" s="39"/>
      <c r="N34" s="4"/>
      <c r="O34" s="79">
        <v>1.01</v>
      </c>
      <c r="P34" s="79">
        <f t="shared" si="0"/>
        <v>43.985499999999995</v>
      </c>
    </row>
    <row r="35" spans="1:32" x14ac:dyDescent="0.25">
      <c r="A35" s="10"/>
      <c r="B35" s="162"/>
      <c r="C35" s="10"/>
      <c r="D35" s="169"/>
      <c r="E35" s="39"/>
      <c r="F35" s="39"/>
      <c r="G35" s="39"/>
      <c r="H35" s="178"/>
      <c r="I35" s="39"/>
      <c r="J35" s="39"/>
      <c r="K35" s="39"/>
      <c r="L35" s="39"/>
      <c r="N35" s="4"/>
      <c r="O35" s="79">
        <v>1</v>
      </c>
      <c r="P35" s="79">
        <f t="shared" si="0"/>
        <v>43.55</v>
      </c>
    </row>
    <row r="36" spans="1:32" x14ac:dyDescent="0.25">
      <c r="A36" s="10"/>
      <c r="B36" s="162"/>
      <c r="C36" s="10"/>
      <c r="D36" s="169"/>
      <c r="E36" s="39"/>
      <c r="F36" s="39"/>
      <c r="G36" s="39"/>
      <c r="H36" s="178"/>
      <c r="I36" s="39"/>
      <c r="J36" s="39"/>
      <c r="K36" s="39"/>
      <c r="L36" s="39"/>
      <c r="N36" s="4"/>
      <c r="O36" s="79">
        <v>0.99</v>
      </c>
      <c r="P36" s="79">
        <f t="shared" si="0"/>
        <v>43.1145</v>
      </c>
      <c r="AC36" s="180"/>
    </row>
    <row r="37" spans="1:32" x14ac:dyDescent="0.25">
      <c r="A37" s="10"/>
      <c r="B37" s="162"/>
      <c r="C37" s="10"/>
      <c r="D37" s="169"/>
      <c r="E37" s="39"/>
      <c r="F37" s="39"/>
      <c r="G37" s="39"/>
      <c r="H37" s="178"/>
      <c r="I37" s="39"/>
      <c r="J37" s="39"/>
      <c r="K37" s="39"/>
      <c r="L37" s="39"/>
      <c r="N37" s="4"/>
      <c r="O37" s="79">
        <v>0.98</v>
      </c>
      <c r="P37" s="79">
        <f t="shared" si="0"/>
        <v>42.678999999999995</v>
      </c>
    </row>
    <row r="38" spans="1:32" x14ac:dyDescent="0.25">
      <c r="A38" s="10"/>
      <c r="B38" s="162"/>
      <c r="C38" s="10"/>
      <c r="D38" s="169"/>
      <c r="E38" s="39"/>
      <c r="F38" s="39"/>
      <c r="G38" s="39"/>
      <c r="H38" s="178"/>
      <c r="I38" s="39"/>
      <c r="J38" s="39"/>
      <c r="K38" s="39"/>
      <c r="L38" s="39"/>
      <c r="N38" s="4"/>
      <c r="O38" s="79">
        <v>0.97</v>
      </c>
      <c r="P38" s="79">
        <f t="shared" si="0"/>
        <v>42.243499999999997</v>
      </c>
    </row>
    <row r="39" spans="1:32" x14ac:dyDescent="0.25">
      <c r="A39" s="10"/>
      <c r="B39" s="162"/>
      <c r="C39" s="10"/>
      <c r="D39" s="169"/>
      <c r="E39" s="39"/>
      <c r="F39" s="39"/>
      <c r="G39" s="39"/>
      <c r="H39" s="178"/>
      <c r="I39" s="39"/>
      <c r="J39" s="39"/>
      <c r="K39" s="39"/>
      <c r="L39" s="39"/>
      <c r="N39" s="4"/>
      <c r="O39" s="79">
        <v>0.96</v>
      </c>
      <c r="P39" s="79">
        <f t="shared" si="0"/>
        <v>41.807999999999993</v>
      </c>
    </row>
    <row r="40" spans="1:32" x14ac:dyDescent="0.25">
      <c r="A40" s="10"/>
      <c r="B40" s="162"/>
      <c r="C40" s="10"/>
      <c r="D40" s="169"/>
      <c r="E40" s="39"/>
      <c r="F40" s="39"/>
      <c r="G40" s="39"/>
      <c r="H40" s="178"/>
      <c r="I40" s="39"/>
      <c r="J40" s="39"/>
      <c r="K40" s="39"/>
      <c r="L40" s="39"/>
      <c r="N40" s="4"/>
      <c r="O40" s="79">
        <v>0.95</v>
      </c>
      <c r="P40" s="79">
        <f t="shared" si="0"/>
        <v>41.372499999999995</v>
      </c>
    </row>
    <row r="41" spans="1:32" x14ac:dyDescent="0.25">
      <c r="A41" s="10"/>
      <c r="B41" s="162"/>
      <c r="C41" s="10"/>
      <c r="D41" s="169"/>
      <c r="E41" s="39"/>
      <c r="F41" s="39"/>
      <c r="G41" s="39"/>
      <c r="H41" s="178"/>
      <c r="I41" s="39"/>
      <c r="J41" s="39"/>
      <c r="K41" s="39"/>
      <c r="L41" s="39"/>
      <c r="N41" s="4"/>
      <c r="O41" s="79">
        <v>0.94</v>
      </c>
      <c r="P41" s="79">
        <f t="shared" si="0"/>
        <v>40.936999999999998</v>
      </c>
    </row>
    <row r="42" spans="1:32" x14ac:dyDescent="0.25">
      <c r="A42" s="10"/>
      <c r="B42" s="162"/>
      <c r="C42" s="10"/>
      <c r="D42" s="169"/>
      <c r="E42" s="39"/>
      <c r="F42" s="39"/>
      <c r="G42" s="39"/>
      <c r="H42" s="178"/>
      <c r="I42" s="39"/>
      <c r="J42" s="39"/>
      <c r="K42" s="39"/>
      <c r="L42" s="39"/>
      <c r="N42" s="4"/>
      <c r="O42" s="79">
        <v>0.93</v>
      </c>
      <c r="P42" s="79">
        <f t="shared" si="0"/>
        <v>40.5015</v>
      </c>
      <c r="AC42" s="180"/>
      <c r="AF42" s="180"/>
    </row>
    <row r="43" spans="1:32" x14ac:dyDescent="0.25">
      <c r="A43" s="10"/>
      <c r="B43" s="162"/>
      <c r="C43" s="10"/>
      <c r="D43" s="169"/>
      <c r="E43" s="39"/>
      <c r="F43" s="39"/>
      <c r="G43" s="39"/>
      <c r="H43" s="178"/>
      <c r="I43" s="39"/>
      <c r="J43" s="39"/>
      <c r="K43" s="39"/>
      <c r="L43" s="39"/>
      <c r="N43" s="4"/>
      <c r="O43" s="79">
        <v>0.92</v>
      </c>
      <c r="P43" s="79">
        <f t="shared" si="0"/>
        <v>40.066000000000003</v>
      </c>
    </row>
    <row r="44" spans="1:32" x14ac:dyDescent="0.25">
      <c r="N44" s="4"/>
      <c r="O44" s="79">
        <v>0.91</v>
      </c>
      <c r="P44" s="79">
        <f t="shared" si="0"/>
        <v>39.630499999999998</v>
      </c>
    </row>
    <row r="45" spans="1:32" x14ac:dyDescent="0.25">
      <c r="B45" s="402"/>
      <c r="C45" s="4"/>
      <c r="D45" s="4"/>
      <c r="E45" s="3"/>
      <c r="F45" s="3"/>
      <c r="G45" s="4"/>
      <c r="H45" s="4"/>
      <c r="I45" s="3"/>
      <c r="J45" s="3"/>
      <c r="K45" s="3"/>
      <c r="L45" s="4"/>
      <c r="M45" s="4"/>
      <c r="N45" s="4"/>
      <c r="O45" s="79">
        <v>0.9</v>
      </c>
      <c r="P45" s="79">
        <f t="shared" si="0"/>
        <v>39.195</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14" priority="137">
      <formula>F30&gt;0</formula>
    </cfRule>
    <cfRule type="expression" dxfId="1313" priority="138">
      <formula>F30&lt;0</formula>
    </cfRule>
  </conditionalFormatting>
  <conditionalFormatting sqref="H47:H58">
    <cfRule type="expression" dxfId="1312" priority="129">
      <formula>H47&gt;0</formula>
    </cfRule>
    <cfRule type="expression" dxfId="1311" priority="130">
      <formula>H47&lt;0</formula>
    </cfRule>
  </conditionalFormatting>
  <conditionalFormatting sqref="H59">
    <cfRule type="expression" dxfId="1310" priority="119">
      <formula>H59&gt;0</formula>
    </cfRule>
    <cfRule type="expression" dxfId="1309" priority="120">
      <formula>H59&lt;0</formula>
    </cfRule>
  </conditionalFormatting>
  <conditionalFormatting sqref="H60">
    <cfRule type="expression" dxfId="1308" priority="115">
      <formula>H60&gt;0</formula>
    </cfRule>
    <cfRule type="expression" dxfId="1307" priority="116">
      <formula>H60&lt;0</formula>
    </cfRule>
  </conditionalFormatting>
  <conditionalFormatting sqref="H61:H66">
    <cfRule type="expression" dxfId="1306" priority="111">
      <formula>H61&gt;0</formula>
    </cfRule>
    <cfRule type="expression" dxfId="1305" priority="112">
      <formula>H61&lt;0</formula>
    </cfRule>
  </conditionalFormatting>
  <conditionalFormatting sqref="Q8">
    <cfRule type="expression" dxfId="1304" priority="95">
      <formula>Q8&gt;0</formula>
    </cfRule>
    <cfRule type="expression" dxfId="1303" priority="96">
      <formula>Q8&lt;0</formula>
    </cfRule>
  </conditionalFormatting>
  <conditionalFormatting sqref="Q7">
    <cfRule type="expression" dxfId="1302" priority="97">
      <formula>Q7&gt;0</formula>
    </cfRule>
    <cfRule type="expression" dxfId="1301" priority="98">
      <formula>Q7&lt;0</formula>
    </cfRule>
  </conditionalFormatting>
  <conditionalFormatting sqref="F178 H178">
    <cfRule type="expression" dxfId="1300" priority="93">
      <formula>F178&gt;0</formula>
    </cfRule>
    <cfRule type="expression" dxfId="1299" priority="94">
      <formula>F178&lt;0</formula>
    </cfRule>
  </conditionalFormatting>
  <conditionalFormatting sqref="Q10">
    <cfRule type="expression" dxfId="1298" priority="87">
      <formula>Q10&gt;0</formula>
    </cfRule>
    <cfRule type="expression" dxfId="1297" priority="88">
      <formula>Q10&lt;0</formula>
    </cfRule>
  </conditionalFormatting>
  <conditionalFormatting sqref="Q9">
    <cfRule type="expression" dxfId="1296" priority="81">
      <formula>Q9&gt;0</formula>
    </cfRule>
    <cfRule type="expression" dxfId="1295" priority="82">
      <formula>Q9&lt;0</formula>
    </cfRule>
  </conditionalFormatting>
  <conditionalFormatting sqref="F201:F248">
    <cfRule type="expression" dxfId="1294" priority="41">
      <formula>F201&gt;0</formula>
    </cfRule>
    <cfRule type="expression" dxfId="1293" priority="42">
      <formula>F201&lt;0</formula>
    </cfRule>
  </conditionalFormatting>
  <conditionalFormatting sqref="H201:H248">
    <cfRule type="expression" dxfId="1292" priority="39">
      <formula>H201&gt;0</formula>
    </cfRule>
    <cfRule type="expression" dxfId="1291" priority="40">
      <formula>H201&lt;0</formula>
    </cfRule>
  </conditionalFormatting>
  <conditionalFormatting sqref="J208">
    <cfRule type="expression" dxfId="1290" priority="37">
      <formula>J208&gt;0</formula>
    </cfRule>
    <cfRule type="expression" dxfId="1289" priority="38">
      <formula>J208&lt;0</formula>
    </cfRule>
  </conditionalFormatting>
  <conditionalFormatting sqref="J214:J215">
    <cfRule type="expression" dxfId="1288" priority="35">
      <formula>J214&gt;0</formula>
    </cfRule>
    <cfRule type="expression" dxfId="1287" priority="36">
      <formula>J214&lt;0</formula>
    </cfRule>
  </conditionalFormatting>
  <conditionalFormatting sqref="J216">
    <cfRule type="expression" dxfId="1286" priority="33">
      <formula>J216&gt;0</formula>
    </cfRule>
    <cfRule type="expression" dxfId="1285" priority="34">
      <formula>J216&lt;0</formula>
    </cfRule>
  </conditionalFormatting>
  <conditionalFormatting sqref="J217:J219 J221:J224">
    <cfRule type="expression" dxfId="1284" priority="31">
      <formula>J217&gt;0</formula>
    </cfRule>
    <cfRule type="expression" dxfId="1283" priority="32">
      <formula>J217&lt;0</formula>
    </cfRule>
  </conditionalFormatting>
  <conditionalFormatting sqref="K208">
    <cfRule type="expression" dxfId="1282" priority="29">
      <formula>K208&gt;0</formula>
    </cfRule>
    <cfRule type="expression" dxfId="1281" priority="30">
      <formula>K208&lt;0</formula>
    </cfRule>
  </conditionalFormatting>
  <conditionalFormatting sqref="K214:K215">
    <cfRule type="expression" dxfId="1280" priority="27">
      <formula>K214&gt;0</formula>
    </cfRule>
    <cfRule type="expression" dxfId="1279" priority="28">
      <formula>K214&lt;0</formula>
    </cfRule>
  </conditionalFormatting>
  <conditionalFormatting sqref="K216">
    <cfRule type="expression" dxfId="1278" priority="25">
      <formula>K216&gt;0</formula>
    </cfRule>
    <cfRule type="expression" dxfId="1277" priority="26">
      <formula>K216&lt;0</formula>
    </cfRule>
  </conditionalFormatting>
  <conditionalFormatting sqref="K217:K224">
    <cfRule type="expression" dxfId="1276" priority="23">
      <formula>K217&gt;0</formula>
    </cfRule>
    <cfRule type="expression" dxfId="1275" priority="24">
      <formula>K217&lt;0</formula>
    </cfRule>
  </conditionalFormatting>
  <conditionalFormatting sqref="L208">
    <cfRule type="expression" dxfId="1274" priority="21">
      <formula>L208&gt;0</formula>
    </cfRule>
    <cfRule type="expression" dxfId="1273" priority="22">
      <formula>L208&lt;0</formula>
    </cfRule>
  </conditionalFormatting>
  <conditionalFormatting sqref="L214:L215">
    <cfRule type="expression" dxfId="1272" priority="19">
      <formula>L214&gt;0</formula>
    </cfRule>
    <cfRule type="expression" dxfId="1271" priority="20">
      <formula>L214&lt;0</formula>
    </cfRule>
  </conditionalFormatting>
  <conditionalFormatting sqref="L216">
    <cfRule type="expression" dxfId="1270" priority="17">
      <formula>L216&gt;0</formula>
    </cfRule>
    <cfRule type="expression" dxfId="1269" priority="18">
      <formula>L216&lt;0</formula>
    </cfRule>
  </conditionalFormatting>
  <conditionalFormatting sqref="L217:L224">
    <cfRule type="expression" dxfId="1268" priority="15">
      <formula>L217&gt;0</formula>
    </cfRule>
    <cfRule type="expression" dxfId="1267" priority="16">
      <formula>L217&lt;0</formula>
    </cfRule>
  </conditionalFormatting>
  <conditionalFormatting sqref="K225">
    <cfRule type="expression" dxfId="1266" priority="13">
      <formula>K225&gt;0</formula>
    </cfRule>
    <cfRule type="expression" dxfId="1265" priority="14">
      <formula>K225&lt;0</formula>
    </cfRule>
  </conditionalFormatting>
  <conditionalFormatting sqref="L225:L232">
    <cfRule type="expression" dxfId="1264" priority="11">
      <formula>L225&gt;0</formula>
    </cfRule>
    <cfRule type="expression" dxfId="1263" priority="12">
      <formula>L225&lt;0</formula>
    </cfRule>
  </conditionalFormatting>
  <conditionalFormatting sqref="K226">
    <cfRule type="expression" dxfId="1262" priority="9">
      <formula>K226&gt;0</formula>
    </cfRule>
    <cfRule type="expression" dxfId="1261" priority="10">
      <formula>K226&lt;0</formula>
    </cfRule>
  </conditionalFormatting>
  <conditionalFormatting sqref="K227">
    <cfRule type="expression" dxfId="1260" priority="7">
      <formula>K227&gt;0</formula>
    </cfRule>
    <cfRule type="expression" dxfId="1259" priority="8">
      <formula>K227&lt;0</formula>
    </cfRule>
  </conditionalFormatting>
  <conditionalFormatting sqref="K228:K248">
    <cfRule type="expression" dxfId="1258" priority="5">
      <formula>K228&gt;0</formula>
    </cfRule>
    <cfRule type="expression" dxfId="1257" priority="6">
      <formula>K228&lt;0</formula>
    </cfRule>
  </conditionalFormatting>
  <conditionalFormatting sqref="L233:L237">
    <cfRule type="expression" dxfId="1256" priority="3">
      <formula>L233&gt;0</formula>
    </cfRule>
    <cfRule type="expression" dxfId="1255" priority="4">
      <formula>L233&lt;0</formula>
    </cfRule>
  </conditionalFormatting>
  <conditionalFormatting sqref="L238:L243">
    <cfRule type="expression" dxfId="1254" priority="1">
      <formula>L238&gt;0</formula>
    </cfRule>
    <cfRule type="expression" dxfId="1253"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38.99</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38.99</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42.889000000000003</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42.499100000000006</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42.109200000000008</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41.719300000000004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41.329400000000007</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40.939500000000002</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40.549600000000005</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40.159700000000001</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39.769800000000004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39.379899999999999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38.99</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38.600100000000005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38.2102</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37.820300000000003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37.430399999999999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37.040500000000002</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36.650599999999997</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36.260700000000007</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35.870800000000003</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35.480900000000005</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35.091000000000001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52" priority="11">
      <formula>F27&gt;0</formula>
    </cfRule>
    <cfRule type="expression" dxfId="1251" priority="12">
      <formula>F27&lt;0</formula>
    </cfRule>
  </conditionalFormatting>
  <conditionalFormatting sqref="H27:H29">
    <cfRule type="expression" dxfId="1250" priority="9">
      <formula>H27&gt;0</formula>
    </cfRule>
    <cfRule type="expression" dxfId="1249" priority="10">
      <formula>H27&lt;0</formula>
    </cfRule>
  </conditionalFormatting>
  <conditionalFormatting sqref="F23:F26">
    <cfRule type="expression" dxfId="1248" priority="7">
      <formula>F23&gt;0</formula>
    </cfRule>
    <cfRule type="expression" dxfId="1247" priority="8">
      <formula>F23&lt;0</formula>
    </cfRule>
  </conditionalFormatting>
  <conditionalFormatting sqref="H23:H26">
    <cfRule type="expression" dxfId="1246" priority="5">
      <formula>H23&gt;0</formula>
    </cfRule>
    <cfRule type="expression" dxfId="1245" priority="6">
      <formula>H23&lt;0</formula>
    </cfRule>
  </conditionalFormatting>
  <conditionalFormatting sqref="Q8">
    <cfRule type="expression" dxfId="1244" priority="1">
      <formula>Q8&gt;0</formula>
    </cfRule>
    <cfRule type="expression" dxfId="1243" priority="2">
      <formula>Q8&lt;0</formula>
    </cfRule>
  </conditionalFormatting>
  <conditionalFormatting sqref="Q7">
    <cfRule type="expression" dxfId="1242" priority="3">
      <formula>Q7&gt;0</formula>
    </cfRule>
    <cfRule type="expression" dxfId="1241"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46.5</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46.5</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51.150000000000006</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50.685000000000002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50.220000000000006</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49.755000000000003</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49.29</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48.825000000000003</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47.895000000000003</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47.43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46.965000000000003</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46.5</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46.034999999999997</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45.57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45.104999999999997</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44.64</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44.174999999999997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43.71</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43.245000000000005</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42.78</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42.315000000000005</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41.85</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40" priority="7">
      <formula>F21&gt;0</formula>
    </cfRule>
    <cfRule type="expression" dxfId="1239" priority="8">
      <formula>F21&lt;0</formula>
    </cfRule>
  </conditionalFormatting>
  <conditionalFormatting sqref="F22">
    <cfRule type="expression" dxfId="1238" priority="5">
      <formula>F22&gt;0</formula>
    </cfRule>
    <cfRule type="expression" dxfId="1237" priority="6">
      <formula>F22&lt;0</formula>
    </cfRule>
  </conditionalFormatting>
  <conditionalFormatting sqref="Q8">
    <cfRule type="expression" dxfId="1236" priority="1">
      <formula>Q8&gt;0</formula>
    </cfRule>
    <cfRule type="expression" dxfId="1235" priority="2">
      <formula>Q8&lt;0</formula>
    </cfRule>
  </conditionalFormatting>
  <conditionalFormatting sqref="Q7">
    <cfRule type="expression" dxfId="1234" priority="3">
      <formula>Q7&gt;0</formula>
    </cfRule>
    <cfRule type="expression" dxfId="1233"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166.25</v>
      </c>
    </row>
    <row r="4" spans="1:22" x14ac:dyDescent="0.25">
      <c r="B4" s="70"/>
      <c r="C4" s="4"/>
      <c r="D4" s="3"/>
      <c r="E4" s="3"/>
      <c r="F4" s="3"/>
      <c r="G4" s="70"/>
      <c r="H4" s="4"/>
      <c r="I4" s="3"/>
      <c r="J4" s="3"/>
      <c r="K4" s="3"/>
      <c r="L4" s="4"/>
      <c r="M4" s="4"/>
      <c r="O4" s="11" t="s">
        <v>66</v>
      </c>
      <c r="Q4" s="53">
        <v>166.25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182.87500000000003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181.21250000000001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179.55</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177.88750000000002</v>
      </c>
      <c r="Q50" s="79"/>
      <c r="R50"/>
      <c r="T50" s="83"/>
      <c r="U50" s="125"/>
    </row>
    <row r="51" spans="1:21" x14ac:dyDescent="0.25">
      <c r="O51" s="79">
        <v>1.06</v>
      </c>
      <c r="P51" s="79">
        <f t="shared" si="1"/>
        <v>176.22500000000002</v>
      </c>
      <c r="Q51" s="79"/>
      <c r="R51"/>
      <c r="T51" s="83" t="s">
        <v>104</v>
      </c>
      <c r="U51" s="125" t="s">
        <v>590</v>
      </c>
    </row>
    <row r="52" spans="1:21" x14ac:dyDescent="0.25">
      <c r="O52" s="79">
        <v>1.05</v>
      </c>
      <c r="P52" s="79">
        <f t="shared" si="1"/>
        <v>174.5625</v>
      </c>
      <c r="Q52" s="79"/>
      <c r="R52"/>
      <c r="T52" s="83" t="s">
        <v>105</v>
      </c>
      <c r="U52" s="125" t="s">
        <v>491</v>
      </c>
    </row>
    <row r="53" spans="1:21" x14ac:dyDescent="0.25">
      <c r="O53" s="79">
        <v>1.04</v>
      </c>
      <c r="P53" s="79">
        <f t="shared" si="1"/>
        <v>172.9</v>
      </c>
      <c r="Q53" s="79"/>
      <c r="R53"/>
      <c r="T53" s="83" t="s">
        <v>106</v>
      </c>
      <c r="U53" s="126">
        <v>1726477</v>
      </c>
    </row>
    <row r="54" spans="1:21" x14ac:dyDescent="0.25">
      <c r="O54" s="79">
        <v>1.03</v>
      </c>
      <c r="P54" s="79">
        <f t="shared" si="1"/>
        <v>171.23750000000001</v>
      </c>
      <c r="Q54" s="79"/>
      <c r="R54"/>
      <c r="T54" s="83" t="s">
        <v>109</v>
      </c>
      <c r="U54" s="126">
        <v>2143790</v>
      </c>
    </row>
    <row r="55" spans="1:21" x14ac:dyDescent="0.25">
      <c r="O55" s="79">
        <v>1.02</v>
      </c>
      <c r="P55" s="79">
        <f t="shared" si="1"/>
        <v>169.57500000000002</v>
      </c>
      <c r="Q55" s="79"/>
      <c r="R55"/>
      <c r="T55" s="83" t="s">
        <v>107</v>
      </c>
      <c r="U55" s="125" t="s">
        <v>591</v>
      </c>
    </row>
    <row r="56" spans="1:21" x14ac:dyDescent="0.25">
      <c r="O56" s="79">
        <v>1.01</v>
      </c>
      <c r="P56" s="79">
        <f t="shared" si="1"/>
        <v>167.91249999999999</v>
      </c>
      <c r="Q56" s="79"/>
      <c r="R56"/>
      <c r="T56" s="83" t="s">
        <v>110</v>
      </c>
      <c r="U56" s="125">
        <v>20.41</v>
      </c>
    </row>
    <row r="57" spans="1:21" x14ac:dyDescent="0.25">
      <c r="O57" s="79">
        <v>1</v>
      </c>
      <c r="P57" s="79">
        <f t="shared" si="1"/>
        <v>166.25</v>
      </c>
      <c r="Q57" s="79"/>
      <c r="R57"/>
      <c r="T57" s="83" t="s">
        <v>111</v>
      </c>
      <c r="U57" s="125">
        <v>5.62</v>
      </c>
    </row>
    <row r="58" spans="1:21" x14ac:dyDescent="0.25">
      <c r="O58" s="79">
        <v>0.99</v>
      </c>
      <c r="P58" s="79">
        <f t="shared" si="1"/>
        <v>164.58750000000001</v>
      </c>
      <c r="Q58" s="79"/>
      <c r="R58"/>
      <c r="T58" s="83" t="s">
        <v>108</v>
      </c>
      <c r="U58" s="125" t="s">
        <v>531</v>
      </c>
    </row>
    <row r="59" spans="1:21" x14ac:dyDescent="0.25">
      <c r="O59" s="79">
        <v>0.98</v>
      </c>
      <c r="P59" s="79">
        <f t="shared" si="1"/>
        <v>162.92499999999998</v>
      </c>
      <c r="Q59" s="79"/>
      <c r="R59"/>
    </row>
    <row r="60" spans="1:21" x14ac:dyDescent="0.25">
      <c r="O60" s="79">
        <v>0.97</v>
      </c>
      <c r="P60" s="79">
        <f t="shared" si="1"/>
        <v>161.26249999999999</v>
      </c>
      <c r="Q60" s="79"/>
      <c r="R60"/>
    </row>
    <row r="61" spans="1:21" x14ac:dyDescent="0.25">
      <c r="O61" s="79">
        <v>0.96</v>
      </c>
      <c r="P61" s="79">
        <f t="shared" si="1"/>
        <v>159.6</v>
      </c>
      <c r="Q61" s="79"/>
      <c r="R61"/>
    </row>
    <row r="62" spans="1:21" x14ac:dyDescent="0.25">
      <c r="O62" s="79">
        <v>0.95</v>
      </c>
      <c r="P62" s="79">
        <f t="shared" si="1"/>
        <v>157.9375</v>
      </c>
      <c r="Q62" s="79"/>
      <c r="R62"/>
    </row>
    <row r="63" spans="1:21" x14ac:dyDescent="0.25">
      <c r="O63" s="79">
        <v>0.94</v>
      </c>
      <c r="P63" s="79">
        <f t="shared" si="1"/>
        <v>156.27499999999998</v>
      </c>
      <c r="Q63" s="79"/>
      <c r="R63"/>
      <c r="T63" s="82"/>
    </row>
    <row r="64" spans="1:21" x14ac:dyDescent="0.25">
      <c r="O64" s="79">
        <v>0.93</v>
      </c>
      <c r="P64" s="79">
        <f t="shared" si="1"/>
        <v>154.61250000000001</v>
      </c>
      <c r="Q64" s="79"/>
      <c r="R64"/>
      <c r="S64" s="82"/>
      <c r="T64"/>
    </row>
    <row r="65" spans="15:20" x14ac:dyDescent="0.25">
      <c r="O65" s="79">
        <v>0.92</v>
      </c>
      <c r="P65" s="79">
        <f t="shared" si="1"/>
        <v>152.95000000000002</v>
      </c>
      <c r="Q65" s="79"/>
      <c r="R65"/>
      <c r="S65" s="82"/>
      <c r="T65"/>
    </row>
    <row r="66" spans="15:20" x14ac:dyDescent="0.25">
      <c r="O66" s="79">
        <v>0.91</v>
      </c>
      <c r="P66" s="79">
        <f t="shared" si="1"/>
        <v>151.28749999999999</v>
      </c>
      <c r="Q66" s="79"/>
      <c r="R66"/>
      <c r="S66" s="82"/>
      <c r="T66"/>
    </row>
    <row r="67" spans="15:20" x14ac:dyDescent="0.25">
      <c r="O67" s="79">
        <v>0.9</v>
      </c>
      <c r="P67" s="79">
        <f t="shared" si="1"/>
        <v>149.625</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32" priority="11">
      <formula>F24&gt;0</formula>
    </cfRule>
    <cfRule type="expression" dxfId="1231" priority="12">
      <formula>F24&lt;0</formula>
    </cfRule>
  </conditionalFormatting>
  <conditionalFormatting sqref="H27:H30">
    <cfRule type="expression" dxfId="1230" priority="9">
      <formula>H27&gt;0</formula>
    </cfRule>
    <cfRule type="expression" dxfId="1229" priority="10">
      <formula>H27&lt;0</formula>
    </cfRule>
  </conditionalFormatting>
  <conditionalFormatting sqref="F25">
    <cfRule type="expression" dxfId="1228" priority="7">
      <formula>F25&gt;0</formula>
    </cfRule>
    <cfRule type="expression" dxfId="1227" priority="8">
      <formula>F25&lt;0</formula>
    </cfRule>
  </conditionalFormatting>
  <conditionalFormatting sqref="H24:H26">
    <cfRule type="expression" dxfId="1226" priority="5">
      <formula>H24&gt;0</formula>
    </cfRule>
    <cfRule type="expression" dxfId="1225" priority="6">
      <formula>H24&lt;0</formula>
    </cfRule>
  </conditionalFormatting>
  <conditionalFormatting sqref="Q7">
    <cfRule type="expression" dxfId="1224" priority="3">
      <formula>Q7&gt;0</formula>
    </cfRule>
    <cfRule type="expression" dxfId="1223" priority="4">
      <formula>Q7&lt;0</formula>
    </cfRule>
  </conditionalFormatting>
  <conditionalFormatting sqref="Q8">
    <cfRule type="expression" dxfId="1222" priority="1">
      <formula>Q8&gt;0</formula>
    </cfRule>
    <cfRule type="expression" dxfId="1221"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50.48</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50.48</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55.527999999999999</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55.023200000000003</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54.5184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54.013599999999997</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53.508800000000001</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53.003999999999998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52.499200000000002</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51.994399999999999</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51.489599999999996</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50.9848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50.48</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49.975199999999994</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49.470399999999998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48.965599999999995</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48.460799999999992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47.955999999999996</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47.451199999999993</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46.946399999999997</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46.441600000000001</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45.936799999999998</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45.431999999999995</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20" priority="17">
      <formula>F28&gt;0</formula>
    </cfRule>
    <cfRule type="expression" dxfId="1219" priority="18">
      <formula>F28&lt;0</formula>
    </cfRule>
  </conditionalFormatting>
  <conditionalFormatting sqref="F28 F33:F35">
    <cfRule type="expression" dxfId="1218" priority="19">
      <formula>F28&gt;0</formula>
    </cfRule>
    <cfRule type="expression" dxfId="1217" priority="20">
      <formula>F28&lt;0</formula>
    </cfRule>
  </conditionalFormatting>
  <conditionalFormatting sqref="H28 H33:H35">
    <cfRule type="expression" dxfId="1216" priority="15">
      <formula>H28&gt;0</formula>
    </cfRule>
    <cfRule type="expression" dxfId="1215" priority="16">
      <formula>H28&lt;0</formula>
    </cfRule>
  </conditionalFormatting>
  <conditionalFormatting sqref="F21:F27">
    <cfRule type="expression" dxfId="1214" priority="13">
      <formula>F21&gt;0</formula>
    </cfRule>
    <cfRule type="expression" dxfId="1213" priority="14">
      <formula>F21&lt;0</formula>
    </cfRule>
  </conditionalFormatting>
  <conditionalFormatting sqref="H21:H27">
    <cfRule type="expression" dxfId="1212" priority="11">
      <formula>H21&gt;0</formula>
    </cfRule>
    <cfRule type="expression" dxfId="1211" priority="12">
      <formula>H21&lt;0</formula>
    </cfRule>
  </conditionalFormatting>
  <conditionalFormatting sqref="Q8">
    <cfRule type="expression" dxfId="1210" priority="7">
      <formula>Q8&gt;0</formula>
    </cfRule>
    <cfRule type="expression" dxfId="1209" priority="8">
      <formula>Q8&lt;0</formula>
    </cfRule>
  </conditionalFormatting>
  <conditionalFormatting sqref="Q7">
    <cfRule type="expression" dxfId="1208" priority="9">
      <formula>Q7&gt;0</formula>
    </cfRule>
    <cfRule type="expression" dxfId="1207" priority="10">
      <formula>Q7&lt;0</formula>
    </cfRule>
  </conditionalFormatting>
  <conditionalFormatting sqref="F29:F32">
    <cfRule type="expression" dxfId="1206" priority="5">
      <formula>F29&gt;0</formula>
    </cfRule>
    <cfRule type="expression" dxfId="1205" priority="6">
      <formula>F29&lt;0</formula>
    </cfRule>
  </conditionalFormatting>
  <conditionalFormatting sqref="H29:H32">
    <cfRule type="expression" dxfId="1204" priority="3">
      <formula>H29&gt;0</formula>
    </cfRule>
    <cfRule type="expression" dxfId="1203" priority="4">
      <formula>H29&lt;0</formula>
    </cfRule>
  </conditionalFormatting>
  <conditionalFormatting sqref="M37">
    <cfRule type="expression" dxfId="1202" priority="1">
      <formula>M37&gt;0</formula>
    </cfRule>
    <cfRule type="expression" dxfId="1201"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76.66</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76.66</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84.326000000000008</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83.559399999999997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82.7928</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82.026200000000003</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81.259600000000006</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80.492999999999995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79.726399999999998</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78.959800000000001</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78.193200000000004</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77.426599999999993</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76.66</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75.8934</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75.126799999999989</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74.360199999999992</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73.593599999999995</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72.826999999999998</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72.060399999999987</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71.293800000000005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70.527199999999993</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69.760599999999997</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68.994</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00" priority="29">
      <formula>F40&gt;0</formula>
    </cfRule>
    <cfRule type="expression" dxfId="1199" priority="30">
      <formula>F40&lt;0</formula>
    </cfRule>
  </conditionalFormatting>
  <conditionalFormatting sqref="F40:F45">
    <cfRule type="expression" dxfId="1198" priority="31">
      <formula>F40&gt;0</formula>
    </cfRule>
    <cfRule type="expression" dxfId="1197" priority="32">
      <formula>F40&lt;0</formula>
    </cfRule>
  </conditionalFormatting>
  <conditionalFormatting sqref="H40:H45">
    <cfRule type="expression" dxfId="1196" priority="27">
      <formula>H40&gt;0</formula>
    </cfRule>
    <cfRule type="expression" dxfId="1195" priority="28">
      <formula>H40&lt;0</formula>
    </cfRule>
  </conditionalFormatting>
  <conditionalFormatting sqref="F23:F39">
    <cfRule type="expression" dxfId="1194" priority="13">
      <formula>F23&gt;0</formula>
    </cfRule>
    <cfRule type="expression" dxfId="1193" priority="14">
      <formula>F23&lt;0</formula>
    </cfRule>
  </conditionalFormatting>
  <conditionalFormatting sqref="H23:H39">
    <cfRule type="expression" dxfId="1192" priority="11">
      <formula>H23&gt;0</formula>
    </cfRule>
    <cfRule type="expression" dxfId="1191" priority="12">
      <formula>H23&lt;0</formula>
    </cfRule>
  </conditionalFormatting>
  <conditionalFormatting sqref="Q7">
    <cfRule type="expression" dxfId="1190" priority="9">
      <formula>Q7&gt;0</formula>
    </cfRule>
    <cfRule type="expression" dxfId="1189" priority="10">
      <formula>Q7&lt;0</formula>
    </cfRule>
  </conditionalFormatting>
  <conditionalFormatting sqref="Q8">
    <cfRule type="expression" dxfId="1188" priority="7">
      <formula>Q8&gt;0</formula>
    </cfRule>
    <cfRule type="expression" dxfId="1187" priority="8">
      <formula>Q8&lt;0</formula>
    </cfRule>
  </conditionalFormatting>
  <conditionalFormatting sqref="Q10">
    <cfRule type="expression" dxfId="1186" priority="1">
      <formula>Q10&gt;0</formula>
    </cfRule>
    <cfRule type="expression" dxfId="1185"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92.48</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92.48</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101.72800000000001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100.80320000000002</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99.878400000000013</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98.953600000000009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98.028800000000004</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97.104000000000013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96.179200000000009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95.254400000000004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94.329599999999999</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93.404800000000009</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92.48</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91.555199999999999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90.630400000000009</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89.705600000000004</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88.780799999999999</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87.855999999999995</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86.931200000000004</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86.006400000000014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85.081600000000009</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84.156800000000004</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83.231999999999999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184" priority="39">
      <formula>Q12&gt;0</formula>
    </cfRule>
    <cfRule type="expression" dxfId="1183"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182" priority="33">
      <formula>F25&gt;0</formula>
    </cfRule>
    <cfRule type="expression" dxfId="1181" priority="34">
      <formula>F25&lt;0</formula>
    </cfRule>
  </conditionalFormatting>
  <conditionalFormatting sqref="F30">
    <cfRule type="expression" dxfId="1180" priority="31">
      <formula>F30&gt;0</formula>
    </cfRule>
    <cfRule type="expression" dxfId="1179" priority="32">
      <formula>F30&lt;0</formula>
    </cfRule>
  </conditionalFormatting>
  <conditionalFormatting sqref="F31">
    <cfRule type="expression" dxfId="1178" priority="29">
      <formula>F31&gt;0</formula>
    </cfRule>
    <cfRule type="expression" dxfId="1177" priority="30">
      <formula>F31&lt;0</formula>
    </cfRule>
  </conditionalFormatting>
  <conditionalFormatting sqref="F32:F34">
    <cfRule type="expression" dxfId="1176" priority="27">
      <formula>F32&gt;0</formula>
    </cfRule>
    <cfRule type="expression" dxfId="1175" priority="28">
      <formula>F32&lt;0</formula>
    </cfRule>
  </conditionalFormatting>
  <conditionalFormatting sqref="H25:H29">
    <cfRule type="expression" dxfId="1174" priority="25">
      <formula>H25&gt;0</formula>
    </cfRule>
    <cfRule type="expression" dxfId="1173" priority="26">
      <formula>H25&lt;0</formula>
    </cfRule>
  </conditionalFormatting>
  <conditionalFormatting sqref="H30">
    <cfRule type="expression" dxfId="1172" priority="23">
      <formula>H30&gt;0</formula>
    </cfRule>
    <cfRule type="expression" dxfId="1171" priority="24">
      <formula>H30&lt;0</formula>
    </cfRule>
  </conditionalFormatting>
  <conditionalFormatting sqref="H31">
    <cfRule type="expression" dxfId="1170" priority="21">
      <formula>H31&gt;0</formula>
    </cfRule>
    <cfRule type="expression" dxfId="1169" priority="22">
      <formula>H31&lt;0</formula>
    </cfRule>
  </conditionalFormatting>
  <conditionalFormatting sqref="H32:H34">
    <cfRule type="expression" dxfId="1168" priority="19">
      <formula>H32&gt;0</formula>
    </cfRule>
    <cfRule type="expression" dxfId="1167" priority="20">
      <formula>H32&lt;0</formula>
    </cfRule>
  </conditionalFormatting>
  <conditionalFormatting sqref="F35">
    <cfRule type="expression" dxfId="1166" priority="17">
      <formula>F35&gt;0</formula>
    </cfRule>
    <cfRule type="expression" dxfId="1165" priority="18">
      <formula>F35&lt;0</formula>
    </cfRule>
  </conditionalFormatting>
  <conditionalFormatting sqref="H35">
    <cfRule type="expression" dxfId="1164" priority="15">
      <formula>H35&gt;0</formula>
    </cfRule>
    <cfRule type="expression" dxfId="1163" priority="16">
      <formula>H35&lt;0</formula>
    </cfRule>
  </conditionalFormatting>
  <conditionalFormatting sqref="F36">
    <cfRule type="expression" dxfId="1162" priority="13">
      <formula>F36&gt;0</formula>
    </cfRule>
    <cfRule type="expression" dxfId="1161" priority="14">
      <formula>F36&lt;0</formula>
    </cfRule>
  </conditionalFormatting>
  <conditionalFormatting sqref="H36">
    <cfRule type="expression" dxfId="1160" priority="11">
      <formula>H36&gt;0</formula>
    </cfRule>
    <cfRule type="expression" dxfId="1159" priority="12">
      <formula>H36&lt;0</formula>
    </cfRule>
  </conditionalFormatting>
  <conditionalFormatting sqref="H23:H24">
    <cfRule type="expression" dxfId="1158" priority="5">
      <formula>H23&gt;0</formula>
    </cfRule>
    <cfRule type="expression" dxfId="1157" priority="6">
      <formula>H23&lt;0</formula>
    </cfRule>
  </conditionalFormatting>
  <conditionalFormatting sqref="F23:F24">
    <cfRule type="expression" dxfId="1156" priority="7">
      <formula>F23&gt;0</formula>
    </cfRule>
    <cfRule type="expression" dxfId="1155" priority="8">
      <formula>F23&lt;0</formula>
    </cfRule>
  </conditionalFormatting>
  <conditionalFormatting sqref="Q7">
    <cfRule type="expression" dxfId="1154" priority="3">
      <formula>Q7&gt;0</formula>
    </cfRule>
    <cfRule type="expression" dxfId="1153" priority="4">
      <formula>Q7&lt;0</formula>
    </cfRule>
  </conditionalFormatting>
  <conditionalFormatting sqref="Q8">
    <cfRule type="expression" dxfId="1152" priority="1">
      <formula>Q8&gt;0</formula>
    </cfRule>
    <cfRule type="expression" dxfId="1151"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48.18</v>
      </c>
      <c r="T3" s="1" t="s">
        <v>233</v>
      </c>
      <c r="W3" s="132"/>
    </row>
    <row r="4" spans="1:23" x14ac:dyDescent="0.25">
      <c r="B4" s="402"/>
      <c r="C4" s="4"/>
      <c r="D4" s="3"/>
      <c r="E4" s="3"/>
      <c r="F4" s="3"/>
      <c r="G4" s="402"/>
      <c r="H4" s="159"/>
      <c r="I4" s="3"/>
      <c r="J4" s="3"/>
      <c r="K4" s="3"/>
      <c r="L4" s="70"/>
      <c r="M4" s="3"/>
      <c r="O4" s="11" t="s">
        <v>66</v>
      </c>
      <c r="Q4" s="53">
        <v>48.18</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52.998000000000005</v>
      </c>
      <c r="W29" s="132"/>
    </row>
    <row r="30" spans="1:23" x14ac:dyDescent="0.25">
      <c r="B30" s="148"/>
      <c r="C30" s="10"/>
      <c r="D30" s="39"/>
      <c r="E30" s="39"/>
      <c r="F30" s="39"/>
      <c r="G30" s="39"/>
      <c r="H30" s="177"/>
      <c r="I30" s="39"/>
      <c r="J30" s="39"/>
      <c r="O30" s="79">
        <v>1.0900000000000001</v>
      </c>
      <c r="P30" s="79">
        <f t="shared" ref="P30:P49" si="0">O30*$Q$4</f>
        <v>52.516200000000005</v>
      </c>
      <c r="W30" s="132"/>
    </row>
    <row r="31" spans="1:23" x14ac:dyDescent="0.25">
      <c r="B31" s="148"/>
      <c r="C31" s="10"/>
      <c r="D31" s="39"/>
      <c r="E31" s="39"/>
      <c r="F31" s="39"/>
      <c r="G31" s="39"/>
      <c r="H31" s="177"/>
      <c r="I31" s="39"/>
      <c r="J31" s="39"/>
      <c r="O31" s="79">
        <v>1.08</v>
      </c>
      <c r="P31" s="79">
        <f t="shared" si="0"/>
        <v>52.034400000000005</v>
      </c>
      <c r="W31" s="132"/>
    </row>
    <row r="32" spans="1:23" x14ac:dyDescent="0.25">
      <c r="B32" s="148"/>
      <c r="C32" s="10"/>
      <c r="D32" s="39"/>
      <c r="E32" s="39"/>
      <c r="F32" s="39"/>
      <c r="G32" s="39"/>
      <c r="H32" s="177"/>
      <c r="I32" s="39"/>
      <c r="J32" s="39"/>
      <c r="O32" s="79">
        <v>1.07</v>
      </c>
      <c r="P32" s="79">
        <f t="shared" si="0"/>
        <v>51.552600000000005</v>
      </c>
      <c r="W32" s="132"/>
    </row>
    <row r="33" spans="1:23" x14ac:dyDescent="0.25">
      <c r="B33" s="148"/>
      <c r="C33" s="10"/>
      <c r="D33" s="39"/>
      <c r="E33" s="39"/>
      <c r="F33" s="39"/>
      <c r="G33" s="39"/>
      <c r="H33" s="177"/>
      <c r="I33" s="39"/>
      <c r="J33" s="39"/>
      <c r="O33" s="79">
        <v>1.06</v>
      </c>
      <c r="P33" s="79">
        <f t="shared" si="0"/>
        <v>51.070800000000006</v>
      </c>
      <c r="W33" s="132"/>
    </row>
    <row r="34" spans="1:23" x14ac:dyDescent="0.25">
      <c r="B34" s="148"/>
      <c r="C34" s="10"/>
      <c r="D34" s="39"/>
      <c r="E34" s="39"/>
      <c r="F34" s="39"/>
      <c r="G34" s="39"/>
      <c r="H34" s="177"/>
      <c r="I34" s="39"/>
      <c r="J34" s="39"/>
      <c r="O34" s="79">
        <v>1.05</v>
      </c>
      <c r="P34" s="79">
        <f t="shared" si="0"/>
        <v>50.588999999999999</v>
      </c>
      <c r="W34" s="132"/>
    </row>
    <row r="35" spans="1:23" x14ac:dyDescent="0.25">
      <c r="B35" s="148"/>
      <c r="C35" s="10"/>
      <c r="D35" s="39"/>
      <c r="E35" s="39"/>
      <c r="F35" s="39"/>
      <c r="G35" s="39"/>
      <c r="H35" s="177"/>
      <c r="I35" s="39"/>
      <c r="J35" s="39"/>
      <c r="O35" s="79">
        <v>1.04</v>
      </c>
      <c r="P35" s="79">
        <f t="shared" si="0"/>
        <v>50.107199999999999</v>
      </c>
      <c r="W35" s="132"/>
    </row>
    <row r="36" spans="1:23" x14ac:dyDescent="0.25">
      <c r="B36" s="148"/>
      <c r="C36" s="10"/>
      <c r="D36" s="39"/>
      <c r="E36" s="39"/>
      <c r="F36" s="39"/>
      <c r="G36" s="39"/>
      <c r="H36" s="177"/>
      <c r="I36" s="39"/>
      <c r="J36" s="39"/>
      <c r="O36" s="79">
        <v>1.03</v>
      </c>
      <c r="P36" s="79">
        <f t="shared" si="0"/>
        <v>49.625399999999999</v>
      </c>
      <c r="W36" s="132"/>
    </row>
    <row r="37" spans="1:23" x14ac:dyDescent="0.25">
      <c r="B37" s="148"/>
      <c r="C37" s="10"/>
      <c r="D37" s="39"/>
      <c r="E37" s="39"/>
      <c r="F37" s="39"/>
      <c r="G37" s="39"/>
      <c r="H37" s="177"/>
      <c r="I37" s="39"/>
      <c r="J37" s="39"/>
      <c r="O37" s="79">
        <v>1.02</v>
      </c>
      <c r="P37" s="79">
        <f t="shared" si="0"/>
        <v>49.143599999999999</v>
      </c>
      <c r="W37" s="132"/>
    </row>
    <row r="38" spans="1:23" x14ac:dyDescent="0.25">
      <c r="B38" s="148"/>
      <c r="C38" s="10"/>
      <c r="D38" s="39"/>
      <c r="E38" s="39"/>
      <c r="F38" s="39"/>
      <c r="G38" s="39"/>
      <c r="H38" s="177"/>
      <c r="I38" s="39"/>
      <c r="J38" s="39"/>
      <c r="O38" s="79">
        <v>1.01</v>
      </c>
      <c r="P38" s="79">
        <f t="shared" si="0"/>
        <v>48.661799999999999</v>
      </c>
      <c r="W38" s="132"/>
    </row>
    <row r="39" spans="1:23" x14ac:dyDescent="0.25">
      <c r="B39" s="148"/>
      <c r="C39" s="10"/>
      <c r="D39" s="39"/>
      <c r="E39" s="39"/>
      <c r="F39" s="39"/>
      <c r="G39" s="10"/>
      <c r="H39" s="10"/>
      <c r="I39" s="39"/>
      <c r="J39" s="39"/>
      <c r="O39" s="79">
        <v>1</v>
      </c>
      <c r="P39" s="79">
        <f t="shared" si="0"/>
        <v>48.18</v>
      </c>
      <c r="W39" s="132"/>
    </row>
    <row r="40" spans="1:23" x14ac:dyDescent="0.25">
      <c r="O40" s="79">
        <v>0.99</v>
      </c>
      <c r="P40" s="79">
        <f t="shared" si="0"/>
        <v>47.6982</v>
      </c>
      <c r="W40" s="132"/>
    </row>
    <row r="41" spans="1:23" x14ac:dyDescent="0.25">
      <c r="O41" s="79">
        <v>0.98</v>
      </c>
      <c r="P41" s="79">
        <f t="shared" si="0"/>
        <v>47.2164</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46.7346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46.252800000000001</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45.771000000000001</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45.289199999999994</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44.807400000000001</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44.325600000000001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43.843800000000002</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43.362000000000002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50" priority="84">
      <formula>F7&gt;0</formula>
    </cfRule>
    <cfRule type="expression" dxfId="1149" priority="85">
      <formula>F7&lt;0</formula>
    </cfRule>
  </conditionalFormatting>
  <conditionalFormatting sqref="Q8">
    <cfRule type="expression" dxfId="1148" priority="82">
      <formula>Q8&gt;0</formula>
    </cfRule>
    <cfRule type="expression" dxfId="1147" priority="83">
      <formula>Q8&lt;0</formula>
    </cfRule>
  </conditionalFormatting>
  <conditionalFormatting sqref="F29:F36">
    <cfRule type="expression" dxfId="1146" priority="62">
      <formula>F29&gt;0</formula>
    </cfRule>
    <cfRule type="expression" dxfId="1145" priority="63">
      <formula>F29&lt;0</formula>
    </cfRule>
  </conditionalFormatting>
  <conditionalFormatting sqref="J32:J38">
    <cfRule type="expression" dxfId="1144" priority="57">
      <formula>J32&gt;0</formula>
    </cfRule>
    <cfRule type="expression" dxfId="1143" priority="58">
      <formula>J32&lt;0</formula>
    </cfRule>
  </conditionalFormatting>
  <conditionalFormatting sqref="M42">
    <cfRule type="expression" dxfId="1142" priority="55">
      <formula>M42&gt;0</formula>
    </cfRule>
    <cfRule type="expression" dxfId="1141" priority="56">
      <formula>M42&lt;0</formula>
    </cfRule>
  </conditionalFormatting>
  <conditionalFormatting sqref="F98:F134 H98:H134 H137:H142 F137:F142 F144:F153 H144:H153">
    <cfRule type="expression" dxfId="1140" priority="53">
      <formula>F98&gt;0</formula>
    </cfRule>
    <cfRule type="expression" dxfId="1139" priority="54">
      <formula>F98&lt;0</formula>
    </cfRule>
  </conditionalFormatting>
  <conditionalFormatting sqref="F90:F97">
    <cfRule type="expression" dxfId="1138" priority="51">
      <formula>F90&gt;0</formula>
    </cfRule>
    <cfRule type="expression" dxfId="1137" priority="52">
      <formula>F90&lt;0</formula>
    </cfRule>
  </conditionalFormatting>
  <conditionalFormatting sqref="H90:H97">
    <cfRule type="expression" dxfId="1136" priority="49">
      <formula>H90&gt;0</formula>
    </cfRule>
    <cfRule type="expression" dxfId="1135" priority="50">
      <formula>H90&lt;0</formula>
    </cfRule>
  </conditionalFormatting>
  <conditionalFormatting sqref="F135:F136 H135:H136">
    <cfRule type="expression" dxfId="1134" priority="47">
      <formula>F135&gt;0</formula>
    </cfRule>
    <cfRule type="expression" dxfId="1133" priority="48">
      <formula>F135&lt;0</formula>
    </cfRule>
  </conditionalFormatting>
  <conditionalFormatting sqref="H143 F143">
    <cfRule type="expression" dxfId="1132" priority="45">
      <formula>F143&gt;0</formula>
    </cfRule>
    <cfRule type="expression" dxfId="1131" priority="46">
      <formula>F143&lt;0</formula>
    </cfRule>
  </conditionalFormatting>
  <conditionalFormatting sqref="F154:F161">
    <cfRule type="expression" dxfId="1130" priority="31">
      <formula>F154&gt;0</formula>
    </cfRule>
    <cfRule type="expression" dxfId="1129" priority="32">
      <formula>F154&lt;0</formula>
    </cfRule>
  </conditionalFormatting>
  <conditionalFormatting sqref="H154:H161">
    <cfRule type="expression" dxfId="1128" priority="29">
      <formula>H154&gt;0</formula>
    </cfRule>
    <cfRule type="expression" dxfId="1127" priority="30">
      <formula>H154&lt;0</formula>
    </cfRule>
  </conditionalFormatting>
  <conditionalFormatting sqref="Q10">
    <cfRule type="expression" dxfId="1126" priority="27">
      <formula>Q10&gt;0</formula>
    </cfRule>
    <cfRule type="expression" dxfId="1125" priority="28">
      <formula>Q10&lt;0</formula>
    </cfRule>
  </conditionalFormatting>
  <conditionalFormatting sqref="F37:F38">
    <cfRule type="expression" dxfId="1124" priority="25">
      <formula>F37&gt;0</formula>
    </cfRule>
    <cfRule type="expression" dxfId="1123" priority="26">
      <formula>F37&lt;0</formula>
    </cfRule>
  </conditionalFormatting>
  <conditionalFormatting sqref="H37:H38">
    <cfRule type="expression" dxfId="1122" priority="23">
      <formula>H37&gt;0</formula>
    </cfRule>
    <cfRule type="expression" dxfId="1121" priority="24">
      <formula>H37&lt;0</formula>
    </cfRule>
  </conditionalFormatting>
  <conditionalFormatting sqref="F167">
    <cfRule type="expression" dxfId="1120" priority="21">
      <formula>F167&gt;0</formula>
    </cfRule>
    <cfRule type="expression" dxfId="1119" priority="22">
      <formula>F167&lt;0</formula>
    </cfRule>
  </conditionalFormatting>
  <conditionalFormatting sqref="F168:F179">
    <cfRule type="expression" dxfId="1118" priority="19">
      <formula>F168&gt;0</formula>
    </cfRule>
    <cfRule type="expression" dxfId="1117" priority="20">
      <formula>F168&lt;0</formula>
    </cfRule>
  </conditionalFormatting>
  <conditionalFormatting sqref="H167:H179">
    <cfRule type="expression" dxfId="1116" priority="17">
      <formula>H167&gt;0</formula>
    </cfRule>
    <cfRule type="expression" dxfId="1115" priority="18">
      <formula>H167&lt;0</formula>
    </cfRule>
  </conditionalFormatting>
  <conditionalFormatting sqref="J175:J197 J201">
    <cfRule type="expression" dxfId="1114" priority="15">
      <formula>J175&gt;0</formula>
    </cfRule>
    <cfRule type="expression" dxfId="1113" priority="16">
      <formula>J175&lt;0</formula>
    </cfRule>
  </conditionalFormatting>
  <conditionalFormatting sqref="F180:F197 F201">
    <cfRule type="expression" dxfId="1112" priority="13">
      <formula>F180&gt;0</formula>
    </cfRule>
    <cfRule type="expression" dxfId="1111" priority="14">
      <formula>F180&lt;0</formula>
    </cfRule>
  </conditionalFormatting>
  <conditionalFormatting sqref="H180:H197 H201">
    <cfRule type="expression" dxfId="1110" priority="11">
      <formula>H180&gt;0</formula>
    </cfRule>
    <cfRule type="expression" dxfId="1109" priority="12">
      <formula>H180&lt;0</formula>
    </cfRule>
  </conditionalFormatting>
  <conditionalFormatting sqref="I32:J35">
    <cfRule type="expression" dxfId="1108" priority="9">
      <formula>I32&gt;0</formula>
    </cfRule>
    <cfRule type="expression" dxfId="1107" priority="10">
      <formula>I32&lt;0</formula>
    </cfRule>
  </conditionalFormatting>
  <conditionalFormatting sqref="F198:F200">
    <cfRule type="expression" dxfId="1106" priority="7">
      <formula>F198&gt;0</formula>
    </cfRule>
    <cfRule type="expression" dxfId="1105" priority="8">
      <formula>F198&lt;0</formula>
    </cfRule>
  </conditionalFormatting>
  <conditionalFormatting sqref="H198:H200">
    <cfRule type="expression" dxfId="1104" priority="5">
      <formula>H198&gt;0</formula>
    </cfRule>
    <cfRule type="expression" dxfId="1103" priority="6">
      <formula>H198&lt;0</formula>
    </cfRule>
  </conditionalFormatting>
  <conditionalFormatting sqref="J198:J200">
    <cfRule type="expression" dxfId="1102" priority="3">
      <formula>J198&gt;0</formula>
    </cfRule>
    <cfRule type="expression" dxfId="1101" priority="4">
      <formula>J198&lt;0</formula>
    </cfRule>
  </conditionalFormatting>
  <conditionalFormatting sqref="F202:F211 H202:H211 J202:J211">
    <cfRule type="expression" dxfId="1100" priority="1">
      <formula>F202&gt;0</formula>
    </cfRule>
    <cfRule type="expression" dxfId="1099"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84.21</v>
      </c>
      <c r="T3" s="1"/>
    </row>
    <row r="4" spans="1:23" x14ac:dyDescent="0.25">
      <c r="B4" s="402"/>
      <c r="C4" s="4"/>
      <c r="D4" s="3"/>
      <c r="E4" s="3"/>
      <c r="F4" s="3"/>
      <c r="G4" s="402"/>
      <c r="H4" s="159"/>
      <c r="I4" s="3"/>
      <c r="J4" s="3"/>
      <c r="K4" s="3"/>
      <c r="L4" s="4"/>
      <c r="M4" s="4"/>
      <c r="O4" s="11" t="s">
        <v>66</v>
      </c>
      <c r="Q4" s="53">
        <v>84.21</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16.04</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92.631</v>
      </c>
      <c r="Q41" s="2"/>
    </row>
    <row r="42" spans="1:21" ht="20.25" thickBot="1" x14ac:dyDescent="0.35">
      <c r="B42" s="148"/>
      <c r="C42" s="10"/>
      <c r="D42" s="39"/>
      <c r="E42" s="10"/>
      <c r="F42" s="39"/>
      <c r="G42" s="39"/>
      <c r="H42" s="153"/>
      <c r="I42" s="39"/>
      <c r="J42" s="39"/>
      <c r="O42" s="79">
        <v>1.0900000000000001</v>
      </c>
      <c r="P42" s="79">
        <f t="shared" ref="P42:P61" si="0">O42*$Q$4</f>
        <v>91.788899999999998</v>
      </c>
      <c r="Q42" s="2"/>
      <c r="T42" s="87" t="s">
        <v>112</v>
      </c>
    </row>
    <row r="43" spans="1:21" ht="15.75" thickTop="1" x14ac:dyDescent="0.25">
      <c r="A43" s="1"/>
      <c r="B43" s="148"/>
      <c r="C43" s="10"/>
      <c r="D43" s="39"/>
      <c r="E43" s="10"/>
      <c r="F43" s="39"/>
      <c r="G43" s="39"/>
      <c r="H43" s="153"/>
      <c r="I43" s="39"/>
      <c r="J43" s="39"/>
      <c r="O43" s="79">
        <v>1.08</v>
      </c>
      <c r="P43" s="79">
        <f t="shared" si="0"/>
        <v>90.946799999999996</v>
      </c>
      <c r="Q43" s="2"/>
      <c r="T43" s="123" t="s">
        <v>97</v>
      </c>
      <c r="U43" s="124">
        <v>53.43</v>
      </c>
    </row>
    <row r="44" spans="1:21" x14ac:dyDescent="0.25">
      <c r="B44" s="148"/>
      <c r="C44" s="10"/>
      <c r="D44" s="39"/>
      <c r="E44" s="10"/>
      <c r="F44" s="39"/>
      <c r="G44" s="10"/>
      <c r="H44" s="10"/>
      <c r="I44" s="39"/>
      <c r="J44" s="39"/>
      <c r="O44" s="79">
        <v>1.07</v>
      </c>
      <c r="P44" s="79">
        <f t="shared" si="0"/>
        <v>90.104699999999994</v>
      </c>
      <c r="Q44" s="2"/>
      <c r="T44" s="89" t="s">
        <v>98</v>
      </c>
      <c r="U44" s="125">
        <v>53.55</v>
      </c>
    </row>
    <row r="45" spans="1:21" x14ac:dyDescent="0.25">
      <c r="B45" s="148"/>
      <c r="C45" s="10"/>
      <c r="D45" s="39"/>
      <c r="E45" s="10"/>
      <c r="F45" s="39"/>
      <c r="G45" s="10"/>
      <c r="H45" s="153"/>
      <c r="I45" s="39"/>
      <c r="J45" s="39"/>
      <c r="O45" s="79">
        <v>1.06</v>
      </c>
      <c r="P45" s="79">
        <f t="shared" si="0"/>
        <v>89.262599999999992</v>
      </c>
      <c r="Q45" s="2"/>
      <c r="T45" s="89" t="s">
        <v>99</v>
      </c>
      <c r="U45" s="125" t="s">
        <v>128</v>
      </c>
    </row>
    <row r="46" spans="1:21" x14ac:dyDescent="0.25">
      <c r="B46" s="148"/>
      <c r="C46" s="10"/>
      <c r="D46" s="39"/>
      <c r="E46" s="39"/>
      <c r="F46" s="39"/>
      <c r="G46" s="10"/>
      <c r="H46" s="10"/>
      <c r="I46" s="39"/>
      <c r="J46" s="39"/>
      <c r="O46" s="79">
        <v>1.05</v>
      </c>
      <c r="P46" s="79">
        <f t="shared" si="0"/>
        <v>88.420500000000004</v>
      </c>
      <c r="Q46" s="2"/>
      <c r="T46" s="89" t="s">
        <v>100</v>
      </c>
      <c r="U46" s="125" t="s">
        <v>128</v>
      </c>
    </row>
    <row r="47" spans="1:21" x14ac:dyDescent="0.25">
      <c r="B47" s="148"/>
      <c r="C47" s="10"/>
      <c r="D47" s="39"/>
      <c r="E47" s="39"/>
      <c r="F47" s="39"/>
      <c r="G47" s="10"/>
      <c r="H47" s="153"/>
      <c r="I47" s="39"/>
      <c r="J47" s="39"/>
      <c r="O47" s="79">
        <v>1.04</v>
      </c>
      <c r="P47" s="79">
        <f t="shared" si="0"/>
        <v>87.578400000000002</v>
      </c>
      <c r="Q47" s="2"/>
      <c r="T47" s="89" t="s">
        <v>101</v>
      </c>
      <c r="U47" s="125">
        <v>61.81</v>
      </c>
    </row>
    <row r="48" spans="1:21" x14ac:dyDescent="0.25">
      <c r="B48" s="148"/>
      <c r="C48" s="10"/>
      <c r="D48" s="39"/>
      <c r="E48" s="39"/>
      <c r="F48" s="39"/>
      <c r="G48" s="10"/>
      <c r="H48" s="153"/>
      <c r="I48" s="39"/>
      <c r="J48" s="39"/>
      <c r="O48" s="79">
        <v>1.03</v>
      </c>
      <c r="P48" s="79">
        <f t="shared" si="0"/>
        <v>86.7363</v>
      </c>
      <c r="Q48" s="2"/>
      <c r="T48" s="89" t="s">
        <v>102</v>
      </c>
      <c r="U48" s="125">
        <v>0.240561</v>
      </c>
    </row>
    <row r="49" spans="1:21" x14ac:dyDescent="0.25">
      <c r="B49" s="148"/>
      <c r="C49" s="10"/>
      <c r="D49" s="39"/>
      <c r="E49" s="39"/>
      <c r="F49" s="39"/>
      <c r="G49" s="10"/>
      <c r="H49" s="10"/>
      <c r="I49" s="39"/>
      <c r="J49" s="39"/>
      <c r="O49" s="79">
        <v>1.02</v>
      </c>
      <c r="P49" s="79">
        <f t="shared" si="0"/>
        <v>85.894199999999998</v>
      </c>
      <c r="Q49" s="2"/>
      <c r="T49" s="89" t="s">
        <v>103</v>
      </c>
      <c r="U49" s="125" t="s">
        <v>469</v>
      </c>
    </row>
    <row r="50" spans="1:21" x14ac:dyDescent="0.25">
      <c r="B50" s="148"/>
      <c r="C50" s="10"/>
      <c r="D50" s="39"/>
      <c r="E50" s="39"/>
      <c r="F50" s="39"/>
      <c r="G50" s="10"/>
      <c r="H50" s="153"/>
      <c r="I50" s="39"/>
      <c r="J50" s="39"/>
      <c r="O50" s="79">
        <v>1.01</v>
      </c>
      <c r="P50" s="79">
        <f t="shared" si="0"/>
        <v>85.052099999999996</v>
      </c>
      <c r="Q50" s="2"/>
      <c r="T50" s="89"/>
      <c r="U50" s="125"/>
    </row>
    <row r="51" spans="1:21" x14ac:dyDescent="0.25">
      <c r="B51" s="148"/>
      <c r="C51" s="10"/>
      <c r="D51" s="39"/>
      <c r="E51" s="39"/>
      <c r="F51" s="39"/>
      <c r="G51" s="10"/>
      <c r="H51" s="153"/>
      <c r="I51" s="39"/>
      <c r="J51" s="39"/>
      <c r="O51" s="79">
        <v>1</v>
      </c>
      <c r="P51" s="79">
        <f t="shared" si="0"/>
        <v>84.21</v>
      </c>
      <c r="Q51" s="2"/>
      <c r="T51" s="89" t="s">
        <v>104</v>
      </c>
      <c r="U51" s="125" t="s">
        <v>608</v>
      </c>
    </row>
    <row r="52" spans="1:21" x14ac:dyDescent="0.25">
      <c r="B52" s="148"/>
      <c r="C52" s="10"/>
      <c r="D52" s="39"/>
      <c r="E52" s="39"/>
      <c r="F52" s="39"/>
      <c r="G52" s="10"/>
      <c r="H52" s="10"/>
      <c r="I52" s="39"/>
      <c r="J52" s="39"/>
      <c r="O52" s="79">
        <v>0.99</v>
      </c>
      <c r="P52" s="79">
        <f t="shared" si="0"/>
        <v>83.367899999999992</v>
      </c>
      <c r="Q52" s="2"/>
      <c r="T52" s="89" t="s">
        <v>105</v>
      </c>
      <c r="U52" s="125" t="s">
        <v>609</v>
      </c>
    </row>
    <row r="53" spans="1:21" x14ac:dyDescent="0.25">
      <c r="B53" s="148"/>
      <c r="C53" s="10"/>
      <c r="D53" s="39"/>
      <c r="E53" s="39"/>
      <c r="F53" s="39"/>
      <c r="G53" s="10"/>
      <c r="H53" s="153"/>
      <c r="I53" s="39"/>
      <c r="J53" s="39"/>
      <c r="O53" s="79">
        <v>0.98</v>
      </c>
      <c r="P53" s="79">
        <f t="shared" si="0"/>
        <v>82.52579999999999</v>
      </c>
      <c r="Q53" s="2"/>
      <c r="T53" s="89" t="s">
        <v>106</v>
      </c>
      <c r="U53" s="126">
        <v>6810845</v>
      </c>
    </row>
    <row r="54" spans="1:21" x14ac:dyDescent="0.25">
      <c r="O54" s="79">
        <v>0.97</v>
      </c>
      <c r="P54" s="79">
        <f t="shared" si="0"/>
        <v>81.683699999999988</v>
      </c>
      <c r="T54" s="89" t="s">
        <v>109</v>
      </c>
      <c r="U54" s="126">
        <v>7775990</v>
      </c>
    </row>
    <row r="55" spans="1:21" x14ac:dyDescent="0.25">
      <c r="O55" s="79">
        <v>0.96</v>
      </c>
      <c r="P55" s="79">
        <f t="shared" si="0"/>
        <v>80.841599999999985</v>
      </c>
      <c r="T55" s="89" t="s">
        <v>107</v>
      </c>
      <c r="U55" s="125" t="s">
        <v>610</v>
      </c>
    </row>
    <row r="56" spans="1:21" x14ac:dyDescent="0.25">
      <c r="O56" s="79">
        <v>0.95</v>
      </c>
      <c r="P56" s="79">
        <f t="shared" si="0"/>
        <v>79.999499999999983</v>
      </c>
      <c r="T56" s="89" t="s">
        <v>110</v>
      </c>
      <c r="U56" s="125">
        <v>11.23</v>
      </c>
    </row>
    <row r="57" spans="1:21" x14ac:dyDescent="0.25">
      <c r="O57" s="79">
        <v>0.94</v>
      </c>
      <c r="P57" s="79">
        <f t="shared" si="0"/>
        <v>79.157399999999996</v>
      </c>
      <c r="T57" s="89" t="s">
        <v>111</v>
      </c>
      <c r="U57" s="125">
        <v>4.7</v>
      </c>
    </row>
    <row r="58" spans="1:21" x14ac:dyDescent="0.25">
      <c r="O58" s="79">
        <v>0.93</v>
      </c>
      <c r="P58" s="79">
        <f t="shared" si="0"/>
        <v>78.315299999999993</v>
      </c>
      <c r="T58" s="89" t="s">
        <v>108</v>
      </c>
      <c r="U58" s="125" t="s">
        <v>534</v>
      </c>
    </row>
    <row r="59" spans="1:21" x14ac:dyDescent="0.25">
      <c r="L59" t="s">
        <v>65</v>
      </c>
      <c r="M59" s="39">
        <f>M77+K77-F77</f>
        <v>2060.4300000000003</v>
      </c>
      <c r="O59" s="79">
        <v>0.92</v>
      </c>
      <c r="P59" s="79">
        <f t="shared" si="0"/>
        <v>77.473199999999991</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76.631100000000004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75.789000000000001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098" priority="80">
      <formula>Q7&gt;0</formula>
    </cfRule>
    <cfRule type="expression" dxfId="1097" priority="81">
      <formula>Q7&lt;0</formula>
    </cfRule>
  </conditionalFormatting>
  <conditionalFormatting sqref="Q8">
    <cfRule type="expression" dxfId="1096" priority="78">
      <formula>Q8&gt;0</formula>
    </cfRule>
    <cfRule type="expression" dxfId="1095" priority="79">
      <formula>Q8&lt;0</formula>
    </cfRule>
  </conditionalFormatting>
  <conditionalFormatting sqref="F29:F43">
    <cfRule type="expression" dxfId="1094" priority="62">
      <formula>F29&gt;0</formula>
    </cfRule>
    <cfRule type="expression" dxfId="1093" priority="63">
      <formula>F29&lt;0</formula>
    </cfRule>
  </conditionalFormatting>
  <conditionalFormatting sqref="H45 H47:H48 H50:H51 H53 H29:H43">
    <cfRule type="expression" dxfId="1092" priority="60">
      <formula>H29&gt;0</formula>
    </cfRule>
    <cfRule type="expression" dxfId="1091" priority="61">
      <formula>H29&lt;0</formula>
    </cfRule>
  </conditionalFormatting>
  <conditionalFormatting sqref="J35">
    <cfRule type="expression" dxfId="1090" priority="56">
      <formula>J35&gt;0</formula>
    </cfRule>
    <cfRule type="expression" dxfId="1089" priority="57">
      <formula>J35&lt;0</formula>
    </cfRule>
  </conditionalFormatting>
  <conditionalFormatting sqref="J36:J37">
    <cfRule type="expression" dxfId="1088" priority="54">
      <formula>J36&gt;0</formula>
    </cfRule>
    <cfRule type="expression" dxfId="1087" priority="55">
      <formula>J36&lt;0</formula>
    </cfRule>
  </conditionalFormatting>
  <conditionalFormatting sqref="J38:J45 J48 J51">
    <cfRule type="expression" dxfId="1086" priority="52">
      <formula>J38&gt;0</formula>
    </cfRule>
    <cfRule type="expression" dxfId="1085"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084" priority="49">
      <formula>M59&gt;0</formula>
    </cfRule>
    <cfRule type="expression" dxfId="1083" priority="50">
      <formula>M59&lt;0</formula>
    </cfRule>
  </conditionalFormatting>
  <conditionalFormatting sqref="Q10">
    <cfRule type="expression" dxfId="1082" priority="47">
      <formula>Q10&gt;0</formula>
    </cfRule>
    <cfRule type="expression" dxfId="1081" priority="48">
      <formula>Q10&lt;0</formula>
    </cfRule>
  </conditionalFormatting>
  <conditionalFormatting sqref="F84:F103">
    <cfRule type="expression" dxfId="1080" priority="45">
      <formula>F84&gt;0</formula>
    </cfRule>
    <cfRule type="expression" dxfId="1079" priority="46">
      <formula>F84&lt;0</formula>
    </cfRule>
  </conditionalFormatting>
  <conditionalFormatting sqref="H107 H84:H103">
    <cfRule type="expression" dxfId="1078" priority="43">
      <formula>H84&gt;0</formula>
    </cfRule>
    <cfRule type="expression" dxfId="1077" priority="44">
      <formula>H84&lt;0</formula>
    </cfRule>
  </conditionalFormatting>
  <conditionalFormatting sqref="J89">
    <cfRule type="expression" dxfId="1076" priority="41">
      <formula>J89&gt;0</formula>
    </cfRule>
    <cfRule type="expression" dxfId="1075" priority="42">
      <formula>J89&lt;0</formula>
    </cfRule>
  </conditionalFormatting>
  <conditionalFormatting sqref="J90:J95">
    <cfRule type="expression" dxfId="1074" priority="39">
      <formula>J90&gt;0</formula>
    </cfRule>
    <cfRule type="expression" dxfId="1073" priority="40">
      <formula>J90&lt;0</formula>
    </cfRule>
  </conditionalFormatting>
  <conditionalFormatting sqref="J96:J97">
    <cfRule type="expression" dxfId="1072" priority="37">
      <formula>J96&gt;0</formula>
    </cfRule>
    <cfRule type="expression" dxfId="1071" priority="38">
      <formula>J96&lt;0</formula>
    </cfRule>
  </conditionalFormatting>
  <conditionalFormatting sqref="J98:J104">
    <cfRule type="expression" dxfId="1070" priority="35">
      <formula>J98&gt;0</formula>
    </cfRule>
    <cfRule type="expression" dxfId="1069" priority="36">
      <formula>J98&lt;0</formula>
    </cfRule>
  </conditionalFormatting>
  <conditionalFormatting sqref="J25">
    <cfRule type="expression" dxfId="1068" priority="31">
      <formula>J25&gt;0</formula>
    </cfRule>
    <cfRule type="expression" dxfId="1067" priority="32">
      <formula>J25&lt;0</formula>
    </cfRule>
  </conditionalFormatting>
  <conditionalFormatting sqref="F105:F106">
    <cfRule type="expression" dxfId="1066" priority="29">
      <formula>F105&gt;0</formula>
    </cfRule>
    <cfRule type="expression" dxfId="1065" priority="30">
      <formula>F105&lt;0</formula>
    </cfRule>
  </conditionalFormatting>
  <conditionalFormatting sqref="H105:H106">
    <cfRule type="expression" dxfId="1064" priority="27">
      <formula>H105&gt;0</formula>
    </cfRule>
    <cfRule type="expression" dxfId="1063" priority="28">
      <formula>H105&lt;0</formula>
    </cfRule>
  </conditionalFormatting>
  <conditionalFormatting sqref="J105">
    <cfRule type="expression" dxfId="1062" priority="25">
      <formula>J105&gt;0</formula>
    </cfRule>
    <cfRule type="expression" dxfId="1061" priority="26">
      <formula>J105&lt;0</formula>
    </cfRule>
  </conditionalFormatting>
  <conditionalFormatting sqref="J106">
    <cfRule type="expression" dxfId="1060" priority="23">
      <formula>J106&gt;0</formula>
    </cfRule>
    <cfRule type="expression" dxfId="1059" priority="24">
      <formula>J106&lt;0</formula>
    </cfRule>
  </conditionalFormatting>
  <conditionalFormatting sqref="F24 F27:F28">
    <cfRule type="expression" dxfId="1058" priority="21">
      <formula>F24&gt;0</formula>
    </cfRule>
    <cfRule type="expression" dxfId="1057" priority="22">
      <formula>F24&lt;0</formula>
    </cfRule>
  </conditionalFormatting>
  <conditionalFormatting sqref="H24:H28">
    <cfRule type="expression" dxfId="1056" priority="19">
      <formula>H24&gt;0</formula>
    </cfRule>
    <cfRule type="expression" dxfId="1055" priority="20">
      <formula>H24&lt;0</formula>
    </cfRule>
  </conditionalFormatting>
  <conditionalFormatting sqref="J26:J34">
    <cfRule type="expression" dxfId="1054" priority="17">
      <formula>J26&gt;0</formula>
    </cfRule>
    <cfRule type="expression" dxfId="1053" priority="18">
      <formula>J26&lt;0</formula>
    </cfRule>
  </conditionalFormatting>
  <conditionalFormatting sqref="F113">
    <cfRule type="expression" dxfId="1052" priority="15">
      <formula>F113&gt;0</formula>
    </cfRule>
    <cfRule type="expression" dxfId="1051" priority="16">
      <formula>F113&lt;0</formula>
    </cfRule>
  </conditionalFormatting>
  <conditionalFormatting sqref="H113">
    <cfRule type="expression" dxfId="1050" priority="13">
      <formula>H113&gt;0</formula>
    </cfRule>
    <cfRule type="expression" dxfId="1049" priority="14">
      <formula>H113&lt;0</formula>
    </cfRule>
  </conditionalFormatting>
  <conditionalFormatting sqref="J109">
    <cfRule type="expression" dxfId="1048" priority="11">
      <formula>J109&gt;0</formula>
    </cfRule>
    <cfRule type="expression" dxfId="1047" priority="12">
      <formula>J109&lt;0</formula>
    </cfRule>
  </conditionalFormatting>
  <conditionalFormatting sqref="F108:F112">
    <cfRule type="expression" dxfId="1046" priority="9">
      <formula>F108&gt;0</formula>
    </cfRule>
    <cfRule type="expression" dxfId="1045" priority="10">
      <formula>F108&lt;0</formula>
    </cfRule>
  </conditionalFormatting>
  <conditionalFormatting sqref="H108:H112">
    <cfRule type="expression" dxfId="1044" priority="7">
      <formula>H108&gt;0</formula>
    </cfRule>
    <cfRule type="expression" dxfId="1043" priority="8">
      <formula>H108&lt;0</formula>
    </cfRule>
  </conditionalFormatting>
  <conditionalFormatting sqref="J110:J113">
    <cfRule type="expression" dxfId="1042" priority="5">
      <formula>J110&gt;0</formula>
    </cfRule>
    <cfRule type="expression" dxfId="1041" priority="6">
      <formula>J110&lt;0</formula>
    </cfRule>
  </conditionalFormatting>
  <conditionalFormatting sqref="F25:F26">
    <cfRule type="expression" dxfId="1040" priority="3">
      <formula>F25&gt;0</formula>
    </cfRule>
    <cfRule type="expression" dxfId="1039" priority="4">
      <formula>F25&lt;0</formula>
    </cfRule>
  </conditionalFormatting>
  <conditionalFormatting sqref="Q9">
    <cfRule type="expression" dxfId="1038" priority="1">
      <formula>Q9&gt;0</formula>
    </cfRule>
    <cfRule type="expression" dxfId="1037"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17.510000000000002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17.510000000000002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-3742.0900000000006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-3817.1100000000006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5.2541404911479149E-2</v>
      </c>
      <c r="R11">
        <f>0.23</f>
        <v>0.23</v>
      </c>
      <c r="U11" t="s">
        <v>812</v>
      </c>
    </row>
    <row r="12" spans="1:29" x14ac:dyDescent="0.25">
      <c r="B12" s="363">
        <v>43052</v>
      </c>
      <c r="C12" s="7">
        <v>80</v>
      </c>
      <c r="D12" s="43">
        <v>28.38</v>
      </c>
      <c r="E12" s="43">
        <v>0</v>
      </c>
      <c r="F12" s="43">
        <f t="shared" ref="F12:F38" si="2">C12*D12</f>
        <v>2270.4</v>
      </c>
      <c r="G12" s="363">
        <v>43262</v>
      </c>
      <c r="H12" s="78">
        <v>120</v>
      </c>
      <c r="I12" s="43">
        <v>25.68</v>
      </c>
      <c r="J12" s="43">
        <v>0.04</v>
      </c>
      <c r="K12" s="43">
        <f t="shared" si="0"/>
        <v>3081.56</v>
      </c>
      <c r="O12" s="11" t="s">
        <v>921</v>
      </c>
      <c r="Q12" s="1" t="s">
        <v>1398</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11.296774193548387</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19.261000000000003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19.085900000000002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18.910800000000002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18.735700000000001</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18.560600000000001</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18.385500000000004</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18.210400000000003</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18.035300000000003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17.860200000000003</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17.685100000000002</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17.510000000000002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17.334900000000001</v>
      </c>
      <c r="T30" s="1">
        <v>43175</v>
      </c>
      <c r="U30" t="s">
        <v>1088</v>
      </c>
    </row>
    <row r="31" spans="1:21" x14ac:dyDescent="0.25">
      <c r="A31" s="900"/>
      <c r="B31" s="363">
        <v>43367</v>
      </c>
      <c r="C31" s="7">
        <v>100</v>
      </c>
      <c r="D31" s="43">
        <v>20.315000000000001</v>
      </c>
      <c r="E31" s="43">
        <v>0</v>
      </c>
      <c r="F31" s="43">
        <f t="shared" si="2"/>
        <v>2031.5000000000002</v>
      </c>
      <c r="O31" s="79">
        <v>0.98</v>
      </c>
      <c r="P31" s="79">
        <f t="shared" si="3"/>
        <v>17.159800000000001</v>
      </c>
      <c r="T31" s="1">
        <v>43178</v>
      </c>
      <c r="U31" t="s">
        <v>935</v>
      </c>
    </row>
    <row r="32" spans="1:21" x14ac:dyDescent="0.25">
      <c r="A32" s="900"/>
      <c r="B32" s="363">
        <v>43378</v>
      </c>
      <c r="C32" s="7">
        <v>100</v>
      </c>
      <c r="D32" s="43">
        <v>19.39</v>
      </c>
      <c r="E32" s="43">
        <v>0</v>
      </c>
      <c r="F32" s="43">
        <f t="shared" si="2"/>
        <v>1939</v>
      </c>
      <c r="O32" s="79">
        <v>0.97</v>
      </c>
      <c r="P32" s="79">
        <f t="shared" si="3"/>
        <v>16.9847</v>
      </c>
    </row>
    <row r="33" spans="1:21" x14ac:dyDescent="0.25">
      <c r="A33" s="900"/>
      <c r="B33" s="363">
        <v>43378</v>
      </c>
      <c r="C33" s="7">
        <v>100</v>
      </c>
      <c r="D33" s="43">
        <v>18.75</v>
      </c>
      <c r="E33" s="43">
        <v>0</v>
      </c>
      <c r="F33" s="43">
        <f t="shared" si="2"/>
        <v>1875</v>
      </c>
      <c r="O33" s="79">
        <v>0.96</v>
      </c>
      <c r="P33" s="79">
        <f t="shared" si="3"/>
        <v>16.8096</v>
      </c>
      <c r="T33" s="1">
        <v>43217</v>
      </c>
      <c r="U33" t="s">
        <v>1007</v>
      </c>
    </row>
    <row r="34" spans="1:21" x14ac:dyDescent="0.25">
      <c r="B34" s="363">
        <v>43511</v>
      </c>
      <c r="C34" s="4">
        <v>200</v>
      </c>
      <c r="D34" s="3">
        <v>17.68</v>
      </c>
      <c r="E34" s="3">
        <v>0</v>
      </c>
      <c r="F34" s="3">
        <f t="shared" si="2"/>
        <v>3536</v>
      </c>
      <c r="O34" s="79">
        <v>0.95</v>
      </c>
      <c r="P34" s="79">
        <f t="shared" si="3"/>
        <v>16.634499999999999</v>
      </c>
    </row>
    <row r="35" spans="1:21" x14ac:dyDescent="0.25">
      <c r="B35" s="363">
        <v>43546</v>
      </c>
      <c r="C35" s="7">
        <v>200</v>
      </c>
      <c r="D35" s="43">
        <v>15.12</v>
      </c>
      <c r="E35" s="43">
        <v>0</v>
      </c>
      <c r="F35" s="43">
        <f t="shared" si="2"/>
        <v>3024</v>
      </c>
      <c r="O35" s="79">
        <v>0.94</v>
      </c>
      <c r="P35" s="79">
        <f t="shared" si="3"/>
        <v>16.459400000000002</v>
      </c>
      <c r="T35" s="1">
        <v>43224</v>
      </c>
      <c r="U35" t="s">
        <v>82</v>
      </c>
    </row>
    <row r="36" spans="1:21" x14ac:dyDescent="0.25">
      <c r="B36" s="363">
        <v>43657</v>
      </c>
      <c r="C36" s="7">
        <v>200</v>
      </c>
      <c r="D36" s="43">
        <v>14.48</v>
      </c>
      <c r="E36" s="43">
        <v>0</v>
      </c>
      <c r="F36" s="43">
        <f t="shared" si="2"/>
        <v>2896</v>
      </c>
      <c r="O36" s="79">
        <v>0.93</v>
      </c>
      <c r="P36" s="79">
        <f t="shared" si="3"/>
        <v>16.284300000000002</v>
      </c>
    </row>
    <row r="37" spans="1:21" x14ac:dyDescent="0.25">
      <c r="B37" s="363">
        <v>43678</v>
      </c>
      <c r="C37" s="7">
        <v>200</v>
      </c>
      <c r="D37" s="43">
        <v>13.88</v>
      </c>
      <c r="E37" s="43">
        <v>0</v>
      </c>
      <c r="F37" s="43">
        <f t="shared" si="2"/>
        <v>2776</v>
      </c>
      <c r="O37" s="79">
        <v>0.92</v>
      </c>
      <c r="P37" s="79">
        <f t="shared" si="3"/>
        <v>16.109200000000001</v>
      </c>
    </row>
    <row r="38" spans="1:21" x14ac:dyDescent="0.25">
      <c r="B38" s="4"/>
      <c r="C38" s="4"/>
      <c r="D38" s="3"/>
      <c r="E38" s="3"/>
      <c r="F38" s="3"/>
      <c r="O38" s="79">
        <v>0.91</v>
      </c>
      <c r="P38" s="79">
        <f t="shared" si="3"/>
        <v>15.934100000000003</v>
      </c>
      <c r="T38" s="688">
        <v>43318</v>
      </c>
      <c r="U38" t="s">
        <v>82</v>
      </c>
    </row>
    <row r="39" spans="1:21" x14ac:dyDescent="0.25">
      <c r="O39" s="79">
        <v>0.9</v>
      </c>
      <c r="P39" s="79">
        <f t="shared" si="3"/>
        <v>15.759000000000002</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823.4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4140</v>
      </c>
      <c r="I43" s="277"/>
      <c r="J43" s="277"/>
      <c r="K43" s="278">
        <f>SumByColor($A$43,K2:K41)</f>
        <v>87543</v>
      </c>
      <c r="L43" s="277"/>
      <c r="M43" s="278">
        <f>SumByColor($A$43,M2:M41)</f>
        <v>823</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c r="C133" s="10"/>
      <c r="D133" s="39"/>
      <c r="E133" s="39"/>
      <c r="F133" s="39"/>
      <c r="G133" s="39"/>
      <c r="H133" s="178"/>
      <c r="I133" s="39"/>
      <c r="J133" s="39"/>
      <c r="K133" s="39"/>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25" priority="109">
      <formula>F50&gt;0</formula>
    </cfRule>
    <cfRule type="expression" dxfId="1024" priority="110">
      <formula>F50&lt;0</formula>
    </cfRule>
  </conditionalFormatting>
  <conditionalFormatting sqref="H50:H52">
    <cfRule type="expression" dxfId="1023" priority="107">
      <formula>H50&gt;0</formula>
    </cfRule>
    <cfRule type="expression" dxfId="1022" priority="108">
      <formula>H50&lt;0</formula>
    </cfRule>
  </conditionalFormatting>
  <conditionalFormatting sqref="H53">
    <cfRule type="expression" dxfId="1021" priority="105">
      <formula>H53&gt;0</formula>
    </cfRule>
    <cfRule type="expression" dxfId="1020" priority="106">
      <formula>H53&lt;0</formula>
    </cfRule>
  </conditionalFormatting>
  <conditionalFormatting sqref="H54">
    <cfRule type="expression" dxfId="1019" priority="103">
      <formula>H54&gt;0</formula>
    </cfRule>
    <cfRule type="expression" dxfId="1018" priority="104">
      <formula>H54&lt;0</formula>
    </cfRule>
  </conditionalFormatting>
  <conditionalFormatting sqref="F46:F49">
    <cfRule type="expression" dxfId="1017" priority="99">
      <formula>F46&gt;0</formula>
    </cfRule>
    <cfRule type="expression" dxfId="1016" priority="100">
      <formula>F46&lt;0</formula>
    </cfRule>
  </conditionalFormatting>
  <conditionalFormatting sqref="H46:H49">
    <cfRule type="expression" dxfId="1015" priority="97">
      <formula>H46&gt;0</formula>
    </cfRule>
    <cfRule type="expression" dxfId="1014" priority="98">
      <formula>H46&lt;0</formula>
    </cfRule>
  </conditionalFormatting>
  <conditionalFormatting sqref="F55:F56">
    <cfRule type="expression" dxfId="1013" priority="93">
      <formula>F55&gt;0</formula>
    </cfRule>
    <cfRule type="expression" dxfId="1012" priority="94">
      <formula>F55&lt;0</formula>
    </cfRule>
  </conditionalFormatting>
  <conditionalFormatting sqref="I50:L52">
    <cfRule type="expression" dxfId="1011" priority="91">
      <formula>I50&gt;0</formula>
    </cfRule>
    <cfRule type="expression" dxfId="1010" priority="92">
      <formula>I50&lt;0</formula>
    </cfRule>
  </conditionalFormatting>
  <conditionalFormatting sqref="I59:I64 I56:L57">
    <cfRule type="expression" dxfId="1009" priority="85">
      <formula>I56&gt;0</formula>
    </cfRule>
    <cfRule type="expression" dxfId="1008" priority="86">
      <formula>I56&lt;0</formula>
    </cfRule>
  </conditionalFormatting>
  <conditionalFormatting sqref="I46:L49">
    <cfRule type="expression" dxfId="1007" priority="83">
      <formula>I46&gt;0</formula>
    </cfRule>
    <cfRule type="expression" dxfId="1006" priority="84">
      <formula>I46&lt;0</formula>
    </cfRule>
  </conditionalFormatting>
  <conditionalFormatting sqref="F57:F68">
    <cfRule type="expression" dxfId="1005" priority="81">
      <formula>F57&gt;0</formula>
    </cfRule>
    <cfRule type="expression" dxfId="1004" priority="82">
      <formula>F57&lt;0</formula>
    </cfRule>
  </conditionalFormatting>
  <conditionalFormatting sqref="Q8">
    <cfRule type="expression" dxfId="1003" priority="77">
      <formula>Q8&gt;0</formula>
    </cfRule>
    <cfRule type="expression" dxfId="1002" priority="78">
      <formula>Q8&lt;0</formula>
    </cfRule>
  </conditionalFormatting>
  <conditionalFormatting sqref="Q7">
    <cfRule type="expression" dxfId="1001" priority="79">
      <formula>Q7&gt;0</formula>
    </cfRule>
    <cfRule type="expression" dxfId="1000" priority="80">
      <formula>Q7&lt;0</formula>
    </cfRule>
  </conditionalFormatting>
  <conditionalFormatting sqref="F161:F165">
    <cfRule type="expression" dxfId="999" priority="75">
      <formula>F161&gt;0</formula>
    </cfRule>
    <cfRule type="expression" dxfId="998" priority="76">
      <formula>F161&lt;0</formula>
    </cfRule>
  </conditionalFormatting>
  <conditionalFormatting sqref="H161:H163">
    <cfRule type="expression" dxfId="997" priority="73">
      <formula>H161&gt;0</formula>
    </cfRule>
    <cfRule type="expression" dxfId="996" priority="74">
      <formula>H161&lt;0</formula>
    </cfRule>
  </conditionalFormatting>
  <conditionalFormatting sqref="H164">
    <cfRule type="expression" dxfId="995" priority="71">
      <formula>H164&gt;0</formula>
    </cfRule>
    <cfRule type="expression" dxfId="994" priority="72">
      <formula>H164&lt;0</formula>
    </cfRule>
  </conditionalFormatting>
  <conditionalFormatting sqref="H165">
    <cfRule type="expression" dxfId="993" priority="69">
      <formula>H165&gt;0</formula>
    </cfRule>
    <cfRule type="expression" dxfId="992" priority="70">
      <formula>H165&lt;0</formula>
    </cfRule>
  </conditionalFormatting>
  <conditionalFormatting sqref="H166:H175">
    <cfRule type="expression" dxfId="991" priority="67">
      <formula>H166&gt;0</formula>
    </cfRule>
    <cfRule type="expression" dxfId="990" priority="68">
      <formula>H166&lt;0</formula>
    </cfRule>
  </conditionalFormatting>
  <conditionalFormatting sqref="F157:F160">
    <cfRule type="expression" dxfId="989" priority="65">
      <formula>F157&gt;0</formula>
    </cfRule>
    <cfRule type="expression" dxfId="988" priority="66">
      <formula>F157&lt;0</formula>
    </cfRule>
  </conditionalFormatting>
  <conditionalFormatting sqref="H157:H160">
    <cfRule type="expression" dxfId="987" priority="63">
      <formula>H157&gt;0</formula>
    </cfRule>
    <cfRule type="expression" dxfId="986" priority="64">
      <formula>H157&lt;0</formula>
    </cfRule>
  </conditionalFormatting>
  <conditionalFormatting sqref="F166:F167">
    <cfRule type="expression" dxfId="985" priority="61">
      <formula>F166&gt;0</formula>
    </cfRule>
    <cfRule type="expression" dxfId="984" priority="62">
      <formula>F166&lt;0</formula>
    </cfRule>
  </conditionalFormatting>
  <conditionalFormatting sqref="I161:I163">
    <cfRule type="expression" dxfId="983" priority="59">
      <formula>I161&gt;0</formula>
    </cfRule>
    <cfRule type="expression" dxfId="982" priority="60">
      <formula>I161&lt;0</formula>
    </cfRule>
  </conditionalFormatting>
  <conditionalFormatting sqref="I164">
    <cfRule type="expression" dxfId="981" priority="57">
      <formula>I164&gt;0</formula>
    </cfRule>
    <cfRule type="expression" dxfId="980" priority="58">
      <formula>I164&lt;0</formula>
    </cfRule>
  </conditionalFormatting>
  <conditionalFormatting sqref="I165">
    <cfRule type="expression" dxfId="979" priority="55">
      <formula>I165&gt;0</formula>
    </cfRule>
    <cfRule type="expression" dxfId="978" priority="56">
      <formula>I165&lt;0</formula>
    </cfRule>
  </conditionalFormatting>
  <conditionalFormatting sqref="I166:I175">
    <cfRule type="expression" dxfId="977" priority="53">
      <formula>I166&gt;0</formula>
    </cfRule>
    <cfRule type="expression" dxfId="976" priority="54">
      <formula>I166&lt;0</formula>
    </cfRule>
  </conditionalFormatting>
  <conditionalFormatting sqref="I157:I160">
    <cfRule type="expression" dxfId="975" priority="51">
      <formula>I157&gt;0</formula>
    </cfRule>
    <cfRule type="expression" dxfId="974" priority="52">
      <formula>I157&lt;0</formula>
    </cfRule>
  </conditionalFormatting>
  <conditionalFormatting sqref="F168">
    <cfRule type="expression" dxfId="973" priority="49">
      <formula>F168&gt;0</formula>
    </cfRule>
    <cfRule type="expression" dxfId="972" priority="50">
      <formula>F168&lt;0</formula>
    </cfRule>
  </conditionalFormatting>
  <conditionalFormatting sqref="F71:F73 H72:H73 H71:L71">
    <cfRule type="expression" dxfId="971" priority="47">
      <formula>F71&gt;0</formula>
    </cfRule>
    <cfRule type="expression" dxfId="970" priority="48">
      <formula>F71&lt;0</formula>
    </cfRule>
  </conditionalFormatting>
  <conditionalFormatting sqref="R4">
    <cfRule type="expression" dxfId="969" priority="45">
      <formula>R4&gt;0</formula>
    </cfRule>
    <cfRule type="expression" dxfId="968" priority="46">
      <formula>R4&lt;0</formula>
    </cfRule>
  </conditionalFormatting>
  <conditionalFormatting sqref="F77:F80 H77:K78 H79:J80">
    <cfRule type="expression" dxfId="967" priority="43">
      <formula>F77&gt;0</formula>
    </cfRule>
    <cfRule type="expression" dxfId="966" priority="44">
      <formula>F77&lt;0</formula>
    </cfRule>
  </conditionalFormatting>
  <conditionalFormatting sqref="H85:H89 F84:F89 H84:J84 J85:J89">
    <cfRule type="expression" dxfId="965" priority="39">
      <formula>F84&gt;0</formula>
    </cfRule>
    <cfRule type="expression" dxfId="964" priority="40">
      <formula>F84&lt;0</formula>
    </cfRule>
  </conditionalFormatting>
  <conditionalFormatting sqref="I97:J97">
    <cfRule type="expression" dxfId="963" priority="37">
      <formula>I97&gt;0</formula>
    </cfRule>
    <cfRule type="expression" dxfId="962" priority="38">
      <formula>I97&lt;0</formula>
    </cfRule>
  </conditionalFormatting>
  <conditionalFormatting sqref="H93:J94 J96:K96 J95 K79:K95 F93:F97 H95:H97 K97">
    <cfRule type="expression" dxfId="961" priority="35">
      <formula>F79&gt;0</formula>
    </cfRule>
    <cfRule type="expression" dxfId="960" priority="36">
      <formula>F79&lt;0</formula>
    </cfRule>
  </conditionalFormatting>
  <conditionalFormatting sqref="H91:J92 F90:F92 H90 J90">
    <cfRule type="expression" dxfId="959" priority="33">
      <formula>F90&gt;0</formula>
    </cfRule>
    <cfRule type="expression" dxfId="958" priority="34">
      <formula>F90&lt;0</formula>
    </cfRule>
  </conditionalFormatting>
  <conditionalFormatting sqref="H98:K102 F98:F102">
    <cfRule type="expression" dxfId="957" priority="29">
      <formula>F98&gt;0</formula>
    </cfRule>
    <cfRule type="expression" dxfId="956" priority="30">
      <formula>F98&lt;0</formula>
    </cfRule>
  </conditionalFormatting>
  <conditionalFormatting sqref="H111:K111 F111">
    <cfRule type="expression" dxfId="955" priority="27">
      <formula>F111&gt;0</formula>
    </cfRule>
    <cfRule type="expression" dxfId="954" priority="28">
      <formula>F111&lt;0</formula>
    </cfRule>
  </conditionalFormatting>
  <conditionalFormatting sqref="H106:K110 F106:F110">
    <cfRule type="expression" dxfId="953" priority="25">
      <formula>F106&gt;0</formula>
    </cfRule>
    <cfRule type="expression" dxfId="952" priority="26">
      <formula>F106&lt;0</formula>
    </cfRule>
  </conditionalFormatting>
  <conditionalFormatting sqref="H105:K105 F103:F105 H103:H104 J103:K104">
    <cfRule type="expression" dxfId="951" priority="23">
      <formula>F103&gt;0</formula>
    </cfRule>
    <cfRule type="expression" dxfId="950" priority="24">
      <formula>F103&lt;0</formula>
    </cfRule>
  </conditionalFormatting>
  <conditionalFormatting sqref="H112:K114 F112:F114">
    <cfRule type="expression" dxfId="949" priority="21">
      <formula>F112&gt;0</formula>
    </cfRule>
    <cfRule type="expression" dxfId="948" priority="22">
      <formula>F112&lt;0</formula>
    </cfRule>
  </conditionalFormatting>
  <conditionalFormatting sqref="H115:K117 F115:F117">
    <cfRule type="expression" dxfId="947" priority="19">
      <formula>F115&gt;0</formula>
    </cfRule>
    <cfRule type="expression" dxfId="946" priority="20">
      <formula>F115&lt;0</formula>
    </cfRule>
  </conditionalFormatting>
  <conditionalFormatting sqref="Q10">
    <cfRule type="expression" dxfId="945" priority="17">
      <formula>Q10&gt;0</formula>
    </cfRule>
    <cfRule type="expression" dxfId="944" priority="18">
      <formula>Q10&lt;0</formula>
    </cfRule>
  </conditionalFormatting>
  <conditionalFormatting sqref="H119:K120 F119:F121 H121:I121 K121">
    <cfRule type="expression" dxfId="943" priority="15">
      <formula>F119&gt;0</formula>
    </cfRule>
    <cfRule type="expression" dxfId="942" priority="16">
      <formula>F119&lt;0</formula>
    </cfRule>
  </conditionalFormatting>
  <conditionalFormatting sqref="F122 H122:K122 J121">
    <cfRule type="expression" dxfId="941" priority="13">
      <formula>F121&gt;0</formula>
    </cfRule>
    <cfRule type="expression" dxfId="940" priority="14">
      <formula>F121&lt;0</formula>
    </cfRule>
  </conditionalFormatting>
  <conditionalFormatting sqref="F124:F126 H124:K126">
    <cfRule type="expression" dxfId="939" priority="9">
      <formula>F124&gt;0</formula>
    </cfRule>
    <cfRule type="expression" dxfId="938" priority="10">
      <formula>F124&lt;0</formula>
    </cfRule>
  </conditionalFormatting>
  <conditionalFormatting sqref="F128:F130 H128:K130">
    <cfRule type="expression" dxfId="937" priority="7">
      <formula>F128&gt;0</formula>
    </cfRule>
    <cfRule type="expression" dxfId="936" priority="8">
      <formula>F128&lt;0</formula>
    </cfRule>
  </conditionalFormatting>
  <conditionalFormatting sqref="F134:F135 H134:K135">
    <cfRule type="expression" dxfId="935" priority="5">
      <formula>F134&gt;0</formula>
    </cfRule>
    <cfRule type="expression" dxfId="934" priority="6">
      <formula>F134&lt;0</formula>
    </cfRule>
  </conditionalFormatting>
  <conditionalFormatting sqref="F132:F133 H132:K133">
    <cfRule type="expression" dxfId="933" priority="3">
      <formula>F132&gt;0</formula>
    </cfRule>
    <cfRule type="expression" dxfId="932" priority="4">
      <formula>F132&lt;0</formula>
    </cfRule>
  </conditionalFormatting>
  <conditionalFormatting sqref="F131 H131:K131">
    <cfRule type="expression" dxfId="931" priority="1">
      <formula>F131&gt;0</formula>
    </cfRule>
    <cfRule type="expression" dxfId="930"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615</v>
      </c>
      <c r="AJ2">
        <f>$Q$2*$Q$4</f>
        <v>6672</v>
      </c>
      <c r="AK2">
        <f ca="1">AJ2*EXP(-$X$2 * AI2/365.25)</f>
        <v>41116.115853494004</v>
      </c>
      <c r="AM2" s="2">
        <f>Q10</f>
        <v>0</v>
      </c>
      <c r="AO2">
        <f ca="1" xml:space="preserve"> (SUM(AB:AB) - SUM(AE:AE) - SUM(AH:AH) - SUM(AK:AK))/SUM(AB:AB)</f>
        <v>-1.9805738812634361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25.531224999999996</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615</v>
      </c>
      <c r="AJ3">
        <f t="shared" ref="AJ3:AJ17" si="11">$Q$2*$Q$4</f>
        <v>6672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16.68</v>
      </c>
      <c r="R4" s="420">
        <v>-1.1000000000000001E-3</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615</v>
      </c>
      <c r="AJ4">
        <f t="shared" si="11"/>
        <v>6672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6672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615</v>
      </c>
      <c r="AJ5">
        <f t="shared" si="11"/>
        <v>6672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10212.489999999998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615</v>
      </c>
      <c r="AJ6">
        <f t="shared" si="11"/>
        <v>6672</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-3540.489999999998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615</v>
      </c>
      <c r="AJ7">
        <f t="shared" si="11"/>
        <v>6672</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-3540.489999999998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615</v>
      </c>
      <c r="AJ8">
        <f t="shared" si="11"/>
        <v>6672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-0.34668234681257937</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615</v>
      </c>
      <c r="AJ9">
        <f t="shared" si="11"/>
        <v>6672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615</v>
      </c>
      <c r="AJ10">
        <f t="shared" si="11"/>
        <v>6672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6.235011990407674E-2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615</v>
      </c>
      <c r="AJ11">
        <f t="shared" si="11"/>
        <v>6672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615</v>
      </c>
      <c r="AJ12">
        <f t="shared" si="11"/>
        <v>6672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9.8117647058823536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615</v>
      </c>
      <c r="AJ13">
        <f t="shared" si="11"/>
        <v>6672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615</v>
      </c>
      <c r="AJ14">
        <f t="shared" si="11"/>
        <v>6672</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615</v>
      </c>
      <c r="AJ15">
        <f t="shared" si="11"/>
        <v>6672</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615</v>
      </c>
      <c r="AJ16">
        <f t="shared" si="11"/>
        <v>6672</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615</v>
      </c>
      <c r="AJ17">
        <f t="shared" si="11"/>
        <v>6672</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18.348000000000003</v>
      </c>
      <c r="W19" s="132"/>
    </row>
    <row r="20" spans="1:39" x14ac:dyDescent="0.25">
      <c r="B20" s="70">
        <v>43440</v>
      </c>
      <c r="C20" s="7">
        <v>100</v>
      </c>
      <c r="D20" s="43">
        <v>23.38</v>
      </c>
      <c r="E20" s="43">
        <v>0</v>
      </c>
      <c r="F20" s="43">
        <f t="shared" si="12"/>
        <v>2338</v>
      </c>
      <c r="G20" s="4"/>
      <c r="H20" s="68"/>
      <c r="O20" s="79">
        <v>1.0900000000000001</v>
      </c>
      <c r="P20" s="79">
        <f t="shared" ref="P20:P39" si="13">O20*$Q$4</f>
        <v>18.1812</v>
      </c>
      <c r="T20" s="1">
        <v>43244</v>
      </c>
      <c r="U20" t="s">
        <v>1072</v>
      </c>
      <c r="W20" s="132"/>
    </row>
    <row r="21" spans="1:39" x14ac:dyDescent="0.25">
      <c r="B21" s="70">
        <v>43647</v>
      </c>
      <c r="C21" s="7">
        <v>100</v>
      </c>
      <c r="D21" s="43">
        <v>22.215</v>
      </c>
      <c r="E21" s="43">
        <v>0</v>
      </c>
      <c r="F21" s="43">
        <f t="shared" si="12"/>
        <v>2221.5</v>
      </c>
      <c r="O21" s="79">
        <v>1.08</v>
      </c>
      <c r="P21" s="79">
        <f t="shared" si="13"/>
        <v>18.014400000000002</v>
      </c>
      <c r="W21" s="132"/>
    </row>
    <row r="22" spans="1:39" x14ac:dyDescent="0.25">
      <c r="B22" s="70">
        <v>43657</v>
      </c>
      <c r="C22" s="4">
        <v>100</v>
      </c>
      <c r="D22" s="3">
        <v>21.35</v>
      </c>
      <c r="E22" s="3">
        <v>0</v>
      </c>
      <c r="F22" s="3">
        <f t="shared" si="12"/>
        <v>2135</v>
      </c>
      <c r="H22" s="68"/>
      <c r="O22" s="79">
        <v>1.07</v>
      </c>
      <c r="P22" s="79">
        <f t="shared" si="13"/>
        <v>17.8476</v>
      </c>
      <c r="T22" s="688">
        <v>43288</v>
      </c>
      <c r="U22" t="s">
        <v>1153</v>
      </c>
      <c r="W22" s="132"/>
    </row>
    <row r="23" spans="1:39" x14ac:dyDescent="0.25">
      <c r="B23" s="70">
        <v>43682</v>
      </c>
      <c r="C23" s="4">
        <v>100</v>
      </c>
      <c r="D23" s="2">
        <v>18.600000000000001</v>
      </c>
      <c r="E23" s="2">
        <v>0</v>
      </c>
      <c r="F23" s="2">
        <f t="shared" si="12"/>
        <v>1860.0000000000002</v>
      </c>
      <c r="O23" s="79">
        <v>1.06</v>
      </c>
      <c r="P23" s="79">
        <f t="shared" si="13"/>
        <v>17.680800000000001</v>
      </c>
      <c r="T23" s="703"/>
      <c r="W23" s="132"/>
    </row>
    <row r="24" spans="1:39" x14ac:dyDescent="0.25">
      <c r="C24" s="4"/>
      <c r="D24" s="3"/>
      <c r="E24" s="3"/>
      <c r="F24" s="3"/>
      <c r="H24" s="68"/>
      <c r="O24" s="79">
        <v>1.05</v>
      </c>
      <c r="P24" s="79">
        <f t="shared" si="13"/>
        <v>17.513999999999999</v>
      </c>
      <c r="T24" s="703"/>
      <c r="W24" s="132"/>
    </row>
    <row r="25" spans="1:39" x14ac:dyDescent="0.25">
      <c r="O25" s="79">
        <v>1.04</v>
      </c>
      <c r="P25" s="79">
        <f t="shared" si="13"/>
        <v>17.347200000000001</v>
      </c>
      <c r="T25" s="688">
        <v>43318</v>
      </c>
      <c r="U25" t="s">
        <v>1158</v>
      </c>
      <c r="W25" s="132"/>
    </row>
    <row r="26" spans="1:39" x14ac:dyDescent="0.25">
      <c r="A26" s="31" t="s">
        <v>81</v>
      </c>
      <c r="B26" s="14"/>
      <c r="C26" s="14">
        <f>SUM(C2:C24)</f>
        <v>2097</v>
      </c>
      <c r="D26" s="18"/>
      <c r="E26" s="18"/>
      <c r="F26" s="18">
        <f>SUM(F2:F24)</f>
        <v>52028.2</v>
      </c>
      <c r="G26" s="14"/>
      <c r="H26" s="69">
        <f>SUM(H2:H17)</f>
        <v>1697</v>
      </c>
      <c r="I26" s="18"/>
      <c r="J26" s="18"/>
      <c r="K26" s="18">
        <f>SUM(K2:K17)</f>
        <v>41269.71</v>
      </c>
      <c r="L26" s="14"/>
      <c r="M26" s="18">
        <f>SUM(M2:M10)</f>
        <v>546</v>
      </c>
      <c r="O26" s="79">
        <v>1.03</v>
      </c>
      <c r="P26" s="79">
        <f t="shared" si="13"/>
        <v>17.180399999999999</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17.0136</v>
      </c>
      <c r="T27" s="1">
        <v>43342</v>
      </c>
      <c r="U27" t="s">
        <v>1256</v>
      </c>
      <c r="W27" s="132"/>
    </row>
    <row r="28" spans="1:39" x14ac:dyDescent="0.25">
      <c r="O28" s="79">
        <v>1.01</v>
      </c>
      <c r="P28" s="79">
        <f t="shared" si="13"/>
        <v>16.846799999999998</v>
      </c>
      <c r="U28" s="400" t="s">
        <v>1257</v>
      </c>
      <c r="W28" s="132"/>
    </row>
    <row r="29" spans="1:39" x14ac:dyDescent="0.25">
      <c r="O29" s="79">
        <v>1</v>
      </c>
      <c r="P29" s="79">
        <f t="shared" si="13"/>
        <v>16.68</v>
      </c>
      <c r="U29" t="s">
        <v>1258</v>
      </c>
      <c r="W29" s="132"/>
    </row>
    <row r="30" spans="1:39" x14ac:dyDescent="0.25">
      <c r="O30" s="79">
        <v>0.99</v>
      </c>
      <c r="P30" s="79">
        <f t="shared" si="13"/>
        <v>16.513200000000001</v>
      </c>
      <c r="W30" s="132"/>
    </row>
    <row r="31" spans="1:39" x14ac:dyDescent="0.25">
      <c r="O31" s="79">
        <v>0.98</v>
      </c>
      <c r="P31" s="79">
        <f t="shared" si="13"/>
        <v>16.346399999999999</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16.179600000000001</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16.012799999999999</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15.845999999999998</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15.679199999999998</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15.512400000000001</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15.345600000000001</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15.178800000000001</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15.012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3" si="27">C91*(E91-D91)</f>
        <v>-2592</v>
      </c>
      <c r="G91" s="39">
        <f t="shared" ref="G91:G93" si="28">D91*C91</f>
        <v>8406</v>
      </c>
      <c r="H91" s="177">
        <f t="shared" ref="H91:H93"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v>200</v>
      </c>
      <c r="B93" s="162">
        <v>43682</v>
      </c>
      <c r="C93" s="354">
        <v>400</v>
      </c>
      <c r="D93" s="355">
        <v>25.531199999999998</v>
      </c>
      <c r="E93" s="39">
        <v>18.53</v>
      </c>
      <c r="F93" s="39">
        <f t="shared" si="27"/>
        <v>-2800.4799999999987</v>
      </c>
      <c r="G93" s="39">
        <f t="shared" si="28"/>
        <v>10212.48</v>
      </c>
      <c r="H93" s="177">
        <f t="shared" si="29"/>
        <v>-0.27422134486432276</v>
      </c>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929" priority="43">
      <formula>F33&gt;0</formula>
    </cfRule>
    <cfRule type="expression" dxfId="928" priority="44">
      <formula>F33&lt;0</formula>
    </cfRule>
  </conditionalFormatting>
  <conditionalFormatting sqref="Q7">
    <cfRule type="expression" dxfId="927" priority="41">
      <formula>Q7&gt;0</formula>
    </cfRule>
    <cfRule type="expression" dxfId="926" priority="42">
      <formula>Q7&lt;0</formula>
    </cfRule>
  </conditionalFormatting>
  <conditionalFormatting sqref="Q8">
    <cfRule type="expression" dxfId="925" priority="39">
      <formula>Q8&gt;0</formula>
    </cfRule>
    <cfRule type="expression" dxfId="924" priority="40">
      <formula>Q8&lt;0</formula>
    </cfRule>
  </conditionalFormatting>
  <conditionalFormatting sqref="F126:F147">
    <cfRule type="expression" dxfId="923" priority="33">
      <formula>F126&gt;0</formula>
    </cfRule>
    <cfRule type="expression" dxfId="922" priority="34">
      <formula>F126&lt;0</formula>
    </cfRule>
  </conditionalFormatting>
  <conditionalFormatting sqref="H126:H147">
    <cfRule type="expression" dxfId="921" priority="31">
      <formula>H126&gt;0</formula>
    </cfRule>
    <cfRule type="expression" dxfId="920" priority="32">
      <formula>H126&lt;0</formula>
    </cfRule>
  </conditionalFormatting>
  <conditionalFormatting sqref="Q10">
    <cfRule type="expression" dxfId="919" priority="29">
      <formula>Q10&gt;0</formula>
    </cfRule>
    <cfRule type="expression" dxfId="918" priority="30">
      <formula>Q10&lt;0</formula>
    </cfRule>
  </conditionalFormatting>
  <conditionalFormatting sqref="J33:J46">
    <cfRule type="expression" dxfId="917" priority="27">
      <formula>J33&gt;0</formula>
    </cfRule>
    <cfRule type="expression" dxfId="916" priority="28">
      <formula>J33&lt;0</formula>
    </cfRule>
  </conditionalFormatting>
  <conditionalFormatting sqref="K33:K46">
    <cfRule type="expression" dxfId="915" priority="25">
      <formula>K33&gt;0</formula>
    </cfRule>
    <cfRule type="expression" dxfId="914" priority="26">
      <formula>K33&lt;0</formula>
    </cfRule>
  </conditionalFormatting>
  <conditionalFormatting sqref="L33:L46">
    <cfRule type="expression" dxfId="913" priority="23">
      <formula>L33&gt;0</formula>
    </cfRule>
    <cfRule type="expression" dxfId="912" priority="24">
      <formula>L33&lt;0</formula>
    </cfRule>
  </conditionalFormatting>
  <conditionalFormatting sqref="H68:H74 F68:F74">
    <cfRule type="expression" dxfId="911" priority="21">
      <formula>F68&gt;0</formula>
    </cfRule>
    <cfRule type="expression" dxfId="910" priority="22">
      <formula>F68&lt;0</formula>
    </cfRule>
  </conditionalFormatting>
  <conditionalFormatting sqref="H75:H78 F75:F78">
    <cfRule type="expression" dxfId="909" priority="19">
      <formula>F75&gt;0</formula>
    </cfRule>
    <cfRule type="expression" dxfId="908" priority="20">
      <formula>F75&lt;0</formula>
    </cfRule>
  </conditionalFormatting>
  <conditionalFormatting sqref="F85:F87 H85:H87">
    <cfRule type="expression" dxfId="907" priority="17">
      <formula>F85&gt;0</formula>
    </cfRule>
    <cfRule type="expression" dxfId="906" priority="18">
      <formula>F85&lt;0</formula>
    </cfRule>
  </conditionalFormatting>
  <conditionalFormatting sqref="F84 H84">
    <cfRule type="expression" dxfId="905" priority="15">
      <formula>F84&gt;0</formula>
    </cfRule>
    <cfRule type="expression" dxfId="904" priority="16">
      <formula>F84&lt;0</formula>
    </cfRule>
  </conditionalFormatting>
  <conditionalFormatting sqref="F81:F83 H81:H83">
    <cfRule type="expression" dxfId="903" priority="13">
      <formula>F81&gt;0</formula>
    </cfRule>
    <cfRule type="expression" dxfId="902" priority="14">
      <formula>F81&lt;0</formula>
    </cfRule>
  </conditionalFormatting>
  <conditionalFormatting sqref="F89:F91 H89:H91">
    <cfRule type="expression" dxfId="901" priority="9">
      <formula>F89&gt;0</formula>
    </cfRule>
    <cfRule type="expression" dxfId="900" priority="10">
      <formula>F89&lt;0</formula>
    </cfRule>
  </conditionalFormatting>
  <conditionalFormatting sqref="F88 H88">
    <cfRule type="expression" dxfId="899" priority="7">
      <formula>F88&gt;0</formula>
    </cfRule>
    <cfRule type="expression" dxfId="898" priority="8">
      <formula>F88&lt;0</formula>
    </cfRule>
  </conditionalFormatting>
  <conditionalFormatting sqref="F97:F99 H97:H99">
    <cfRule type="expression" dxfId="897" priority="5">
      <formula>F97&gt;0</formula>
    </cfRule>
    <cfRule type="expression" dxfId="896" priority="6">
      <formula>F97&lt;0</formula>
    </cfRule>
  </conditionalFormatting>
  <conditionalFormatting sqref="F95:F96 H95:H96">
    <cfRule type="expression" dxfId="895" priority="3">
      <formula>F95&gt;0</formula>
    </cfRule>
    <cfRule type="expression" dxfId="894" priority="4">
      <formula>F95&lt;0</formula>
    </cfRule>
  </conditionalFormatting>
  <conditionalFormatting sqref="F92:F94 H92:H94">
    <cfRule type="expression" dxfId="893" priority="1">
      <formula>F92&gt;0</formula>
    </cfRule>
    <cfRule type="expression" dxfId="892"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185.48</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185.48</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6.9010135863704983E-3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204.02799999999999</v>
      </c>
      <c r="Q23" s="2"/>
    </row>
    <row r="24" spans="1:17" x14ac:dyDescent="0.25">
      <c r="O24" s="79">
        <v>1.0900000000000001</v>
      </c>
      <c r="P24" s="79">
        <f t="shared" ref="P24:P43" si="2">O24*$Q$4</f>
        <v>202.17320000000001</v>
      </c>
      <c r="Q24" s="2"/>
    </row>
    <row r="25" spans="1:17" x14ac:dyDescent="0.25">
      <c r="O25" s="79">
        <v>1.08</v>
      </c>
      <c r="P25" s="79">
        <f t="shared" si="2"/>
        <v>200.3184</v>
      </c>
      <c r="Q25" s="2"/>
    </row>
    <row r="26" spans="1:17" x14ac:dyDescent="0.25">
      <c r="O26" s="79">
        <v>1.07</v>
      </c>
      <c r="P26" s="79">
        <f t="shared" si="2"/>
        <v>198.46360000000001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196.6088</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194.75399999999999</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192.89920000000001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191.0444</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189.18959999999998</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187.3348</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185.48</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183.62519999999998</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181.7704</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179.91559999999998</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178.06079999999997</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176.20599999999999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174.35119999999998</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172.49639999999999</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170.64160000000001</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168.7868</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166.93199999999999</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891" priority="59">
      <formula>F49&gt;0</formula>
    </cfRule>
    <cfRule type="expression" dxfId="890" priority="60">
      <formula>F49&lt;0</formula>
    </cfRule>
  </conditionalFormatting>
  <conditionalFormatting sqref="Q7">
    <cfRule type="expression" dxfId="889" priority="57">
      <formula>Q7&gt;0</formula>
    </cfRule>
    <cfRule type="expression" dxfId="888" priority="58">
      <formula>Q7&lt;0</formula>
    </cfRule>
  </conditionalFormatting>
  <conditionalFormatting sqref="Q8">
    <cfRule type="expression" dxfId="887" priority="55">
      <formula>Q8&gt;0</formula>
    </cfRule>
    <cfRule type="expression" dxfId="886" priority="56">
      <formula>Q8&lt;0</formula>
    </cfRule>
  </conditionalFormatting>
  <conditionalFormatting sqref="F34:F46">
    <cfRule type="expression" dxfId="885" priority="53">
      <formula>F34&gt;0</formula>
    </cfRule>
    <cfRule type="expression" dxfId="884" priority="54">
      <formula>F34&lt;0</formula>
    </cfRule>
  </conditionalFormatting>
  <conditionalFormatting sqref="H34:H46">
    <cfRule type="expression" dxfId="883" priority="51">
      <formula>H34&gt;0</formula>
    </cfRule>
    <cfRule type="expression" dxfId="882" priority="52">
      <formula>H34&lt;0</formula>
    </cfRule>
  </conditionalFormatting>
  <conditionalFormatting sqref="Q10">
    <cfRule type="expression" dxfId="881" priority="49">
      <formula>Q10&gt;0</formula>
    </cfRule>
    <cfRule type="expression" dxfId="880" priority="50">
      <formula>Q10&lt;0</formula>
    </cfRule>
  </conditionalFormatting>
  <conditionalFormatting sqref="J28:J41">
    <cfRule type="expression" dxfId="879" priority="47">
      <formula>J28&gt;0</formula>
    </cfRule>
    <cfRule type="expression" dxfId="878" priority="48">
      <formula>J28&lt;0</formula>
    </cfRule>
  </conditionalFormatting>
  <conditionalFormatting sqref="K28:K41">
    <cfRule type="expression" dxfId="877" priority="45">
      <formula>K28&gt;0</formula>
    </cfRule>
    <cfRule type="expression" dxfId="876" priority="46">
      <formula>K28&lt;0</formula>
    </cfRule>
  </conditionalFormatting>
  <conditionalFormatting sqref="L28:L41">
    <cfRule type="expression" dxfId="875" priority="43">
      <formula>L28&gt;0</formula>
    </cfRule>
    <cfRule type="expression" dxfId="874" priority="44">
      <formula>L28&lt;0</formula>
    </cfRule>
  </conditionalFormatting>
  <conditionalFormatting sqref="F94:F115">
    <cfRule type="expression" dxfId="873" priority="41">
      <formula>F94&gt;0</formula>
    </cfRule>
    <cfRule type="expression" dxfId="872" priority="42">
      <formula>F94&lt;0</formula>
    </cfRule>
  </conditionalFormatting>
  <conditionalFormatting sqref="H94:H115">
    <cfRule type="expression" dxfId="871" priority="39">
      <formula>H94&gt;0</formula>
    </cfRule>
    <cfRule type="expression" dxfId="870" priority="40">
      <formula>H94&lt;0</formula>
    </cfRule>
  </conditionalFormatting>
  <conditionalFormatting sqref="J94:J107">
    <cfRule type="expression" dxfId="869" priority="37">
      <formula>J94&gt;0</formula>
    </cfRule>
    <cfRule type="expression" dxfId="868" priority="38">
      <formula>J94&lt;0</formula>
    </cfRule>
  </conditionalFormatting>
  <conditionalFormatting sqref="K94:K107">
    <cfRule type="expression" dxfId="867" priority="35">
      <formula>K94&gt;0</formula>
    </cfRule>
    <cfRule type="expression" dxfId="866" priority="36">
      <formula>K94&lt;0</formula>
    </cfRule>
  </conditionalFormatting>
  <conditionalFormatting sqref="L94:L107">
    <cfRule type="expression" dxfId="865" priority="33">
      <formula>L94&gt;0</formula>
    </cfRule>
    <cfRule type="expression" dxfId="864" priority="34">
      <formula>L94&lt;0</formula>
    </cfRule>
  </conditionalFormatting>
  <conditionalFormatting sqref="F28:F31">
    <cfRule type="expression" dxfId="863" priority="31">
      <formula>F28&gt;0</formula>
    </cfRule>
    <cfRule type="expression" dxfId="862" priority="32">
      <formula>F28&lt;0</formula>
    </cfRule>
  </conditionalFormatting>
  <conditionalFormatting sqref="H28:H31">
    <cfRule type="expression" dxfId="861" priority="29">
      <formula>H28&gt;0</formula>
    </cfRule>
    <cfRule type="expression" dxfId="860" priority="30">
      <formula>H28&lt;0</formula>
    </cfRule>
  </conditionalFormatting>
  <conditionalFormatting sqref="F32:F33">
    <cfRule type="expression" dxfId="859" priority="25">
      <formula>F32&gt;0</formula>
    </cfRule>
    <cfRule type="expression" dxfId="858" priority="26">
      <formula>F32&lt;0</formula>
    </cfRule>
  </conditionalFormatting>
  <conditionalFormatting sqref="H32:H33">
    <cfRule type="expression" dxfId="857" priority="23">
      <formula>H32&gt;0</formula>
    </cfRule>
    <cfRule type="expression" dxfId="856" priority="24">
      <formula>H32&lt;0</formula>
    </cfRule>
  </conditionalFormatting>
  <conditionalFormatting sqref="J48">
    <cfRule type="expression" dxfId="855" priority="21">
      <formula>J48&gt;0</formula>
    </cfRule>
    <cfRule type="expression" dxfId="854" priority="22">
      <formula>J48&lt;0</formula>
    </cfRule>
  </conditionalFormatting>
  <conditionalFormatting sqref="F47:F48">
    <cfRule type="expression" dxfId="853" priority="19">
      <formula>F47&gt;0</formula>
    </cfRule>
    <cfRule type="expression" dxfId="852" priority="20">
      <formula>F47&lt;0</formula>
    </cfRule>
  </conditionalFormatting>
  <conditionalFormatting sqref="H47:H48">
    <cfRule type="expression" dxfId="851" priority="17">
      <formula>H47&gt;0</formula>
    </cfRule>
    <cfRule type="expression" dxfId="850" priority="18">
      <formula>H47&lt;0</formula>
    </cfRule>
  </conditionalFormatting>
  <conditionalFormatting sqref="J49:J53">
    <cfRule type="expression" dxfId="849" priority="15">
      <formula>J49&gt;0</formula>
    </cfRule>
    <cfRule type="expression" dxfId="848" priority="16">
      <formula>J49&lt;0</formula>
    </cfRule>
  </conditionalFormatting>
  <conditionalFormatting sqref="J54:J62">
    <cfRule type="expression" dxfId="847" priority="13">
      <formula>J54&gt;0</formula>
    </cfRule>
    <cfRule type="expression" dxfId="846" priority="14">
      <formula>J54&lt;0</formula>
    </cfRule>
  </conditionalFormatting>
  <conditionalFormatting sqref="J63">
    <cfRule type="expression" dxfId="845" priority="5">
      <formula>J63&gt;0</formula>
    </cfRule>
    <cfRule type="expression" dxfId="844" priority="6">
      <formula>J63&lt;0</formula>
    </cfRule>
  </conditionalFormatting>
  <conditionalFormatting sqref="H64:H65 F64:F65">
    <cfRule type="expression" dxfId="843" priority="3">
      <formula>F64&gt;0</formula>
    </cfRule>
    <cfRule type="expression" dxfId="842" priority="4">
      <formula>F64&lt;0</formula>
    </cfRule>
  </conditionalFormatting>
  <conditionalFormatting sqref="J64">
    <cfRule type="expression" dxfId="841" priority="1">
      <formula>J64&gt;0</formula>
    </cfRule>
    <cfRule type="expression" dxfId="84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288.85000000000002</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288.85000000000002</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22.219230769230769</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317.73500000000007</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314.84650000000005</v>
      </c>
      <c r="R19" s="79"/>
      <c r="AA19" s="180"/>
      <c r="AD19" s="180"/>
    </row>
    <row r="20" spans="1:30" x14ac:dyDescent="0.25">
      <c r="P20" s="79">
        <v>1.08</v>
      </c>
      <c r="Q20" s="79">
        <f t="shared" si="3"/>
        <v>311.95800000000003</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309.06950000000006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306.18100000000004</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303.29250000000002</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300.40400000000005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297.51550000000003</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294.62700000000001</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291.73850000000004</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288.85000000000002</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285.9615</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283.07300000000004</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280.18450000000001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277.29599999999999</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274.40750000000003</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271.51900000000001</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268.63050000000004</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265.74200000000002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262.85350000000005</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259.96500000000003</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9" priority="51">
      <formula>F26&gt;0</formula>
    </cfRule>
    <cfRule type="expression" dxfId="83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7" priority="39">
      <formula>F22&gt;0</formula>
    </cfRule>
    <cfRule type="expression" dxfId="836" priority="40">
      <formula>F22&lt;0</formula>
    </cfRule>
  </conditionalFormatting>
  <conditionalFormatting sqref="H22:H25">
    <cfRule type="expression" dxfId="835" priority="37">
      <formula>H22&gt;0</formula>
    </cfRule>
    <cfRule type="expression" dxfId="834" priority="38">
      <formula>H22&lt;0</formula>
    </cfRule>
  </conditionalFormatting>
  <conditionalFormatting sqref="Q8">
    <cfRule type="expression" dxfId="833" priority="33">
      <formula>Q8&gt;0</formula>
    </cfRule>
    <cfRule type="expression" dxfId="832" priority="34">
      <formula>Q8&lt;0</formula>
    </cfRule>
  </conditionalFormatting>
  <conditionalFormatting sqref="Q7">
    <cfRule type="expression" dxfId="831" priority="35">
      <formula>Q7&gt;0</formula>
    </cfRule>
    <cfRule type="expression" dxfId="830" priority="36">
      <formula>Q7&lt;0</formula>
    </cfRule>
  </conditionalFormatting>
  <conditionalFormatting sqref="F74:F76">
    <cfRule type="expression" dxfId="829" priority="31">
      <formula>F74&gt;0</formula>
    </cfRule>
    <cfRule type="expression" dxfId="828" priority="32">
      <formula>F74&lt;0</formula>
    </cfRule>
  </conditionalFormatting>
  <conditionalFormatting sqref="F77:F84">
    <cfRule type="expression" dxfId="827" priority="27">
      <formula>F77&gt;0</formula>
    </cfRule>
    <cfRule type="expression" dxfId="826" priority="28">
      <formula>F77&lt;0</formula>
    </cfRule>
  </conditionalFormatting>
  <conditionalFormatting sqref="F77:F84">
    <cfRule type="expression" dxfId="825" priority="29">
      <formula>F77&gt;0</formula>
    </cfRule>
    <cfRule type="expression" dxfId="824" priority="30">
      <formula>F77&lt;0</formula>
    </cfRule>
  </conditionalFormatting>
  <conditionalFormatting sqref="H74:H84">
    <cfRule type="expression" dxfId="823" priority="25">
      <formula>H74&gt;0</formula>
    </cfRule>
    <cfRule type="expression" dxfId="822" priority="26">
      <formula>H74&lt;0</formula>
    </cfRule>
  </conditionalFormatting>
  <conditionalFormatting sqref="F70:F73">
    <cfRule type="expression" dxfId="821" priority="23">
      <formula>F70&gt;0</formula>
    </cfRule>
    <cfRule type="expression" dxfId="820" priority="24">
      <formula>F70&lt;0</formula>
    </cfRule>
  </conditionalFormatting>
  <conditionalFormatting sqref="H70:H73">
    <cfRule type="expression" dxfId="819" priority="21">
      <formula>H70&gt;0</formula>
    </cfRule>
    <cfRule type="expression" dxfId="818" priority="22">
      <formula>H70&lt;0</formula>
    </cfRule>
  </conditionalFormatting>
  <conditionalFormatting sqref="Q10">
    <cfRule type="expression" dxfId="817" priority="19">
      <formula>Q10&gt;0</formula>
    </cfRule>
    <cfRule type="expression" dxfId="816" priority="20">
      <formula>Q10&lt;0</formula>
    </cfRule>
  </conditionalFormatting>
  <conditionalFormatting sqref="H43 F43">
    <cfRule type="expression" dxfId="815" priority="15">
      <formula>F43&gt;0</formula>
    </cfRule>
    <cfRule type="expression" dxfId="814" priority="16">
      <formula>F43&lt;0</formula>
    </cfRule>
  </conditionalFormatting>
  <conditionalFormatting sqref="H37:H39 F37:F39">
    <cfRule type="expression" dxfId="813" priority="13">
      <formula>F37&gt;0</formula>
    </cfRule>
    <cfRule type="expression" dxfId="812" priority="14">
      <formula>F37&lt;0</formula>
    </cfRule>
  </conditionalFormatting>
  <conditionalFormatting sqref="H35:H36 F35:F36">
    <cfRule type="expression" dxfId="811" priority="11">
      <formula>F35&gt;0</formula>
    </cfRule>
    <cfRule type="expression" dxfId="810" priority="12">
      <formula>F35&lt;0</formula>
    </cfRule>
  </conditionalFormatting>
  <conditionalFormatting sqref="H41:H42 F41:F42 J40:J41">
    <cfRule type="expression" dxfId="809" priority="9">
      <formula>F40&gt;0</formula>
    </cfRule>
    <cfRule type="expression" dxfId="808" priority="10">
      <formula>F40&lt;0</formula>
    </cfRule>
  </conditionalFormatting>
  <conditionalFormatting sqref="H40 F40">
    <cfRule type="expression" dxfId="807" priority="7">
      <formula>F40&gt;0</formula>
    </cfRule>
    <cfRule type="expression" dxfId="806" priority="8">
      <formula>F40&lt;0</formula>
    </cfRule>
  </conditionalFormatting>
  <conditionalFormatting sqref="H45 F45 J44:J45">
    <cfRule type="expression" dxfId="805" priority="3">
      <formula>F44&gt;0</formula>
    </cfRule>
    <cfRule type="expression" dxfId="804" priority="4">
      <formula>F44&lt;0</formula>
    </cfRule>
  </conditionalFormatting>
  <conditionalFormatting sqref="H44 F44">
    <cfRule type="expression" dxfId="803" priority="1">
      <formula>F44&gt;0</formula>
    </cfRule>
    <cfRule type="expression" dxfId="80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28.24</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28.24</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31.064</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30.781600000000001</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30.499200000000002</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30.216799999999999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29.9344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29.652000000000001</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29.369599999999998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29.087199999999999</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28.8048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28.522399999999998</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28.24</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27.957599999999999</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27.675199999999997</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27.392799999999998</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27.110399999999998</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26.827999999999996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26.545599999999997</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26.263200000000001</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25.980799999999999</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25.698399999999999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25.416</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801" priority="11">
      <formula>Q8&gt;0</formula>
    </cfRule>
    <cfRule type="expression" dxfId="800" priority="12">
      <formula>Q8&lt;0</formula>
    </cfRule>
  </conditionalFormatting>
  <conditionalFormatting sqref="Q7">
    <cfRule type="expression" dxfId="799" priority="13">
      <formula>Q7&gt;0</formula>
    </cfRule>
    <cfRule type="expression" dxfId="798" priority="14">
      <formula>Q7&lt;0</formula>
    </cfRule>
  </conditionalFormatting>
  <conditionalFormatting sqref="F22">
    <cfRule type="expression" dxfId="797" priority="9">
      <formula>F22&gt;0</formula>
    </cfRule>
    <cfRule type="expression" dxfId="796" priority="10">
      <formula>F22&lt;0</formula>
    </cfRule>
  </conditionalFormatting>
  <conditionalFormatting sqref="H22">
    <cfRule type="expression" dxfId="795" priority="7">
      <formula>H22&gt;0</formula>
    </cfRule>
    <cfRule type="expression" dxfId="794" priority="8">
      <formula>H22&lt;0</formula>
    </cfRule>
  </conditionalFormatting>
  <conditionalFormatting sqref="F59">
    <cfRule type="expression" dxfId="793" priority="5">
      <formula>F59&gt;0</formula>
    </cfRule>
    <cfRule type="expression" dxfId="792" priority="6">
      <formula>F59&lt;0</formula>
    </cfRule>
  </conditionalFormatting>
  <conditionalFormatting sqref="H59">
    <cfRule type="expression" dxfId="791" priority="3">
      <formula>H59&gt;0</formula>
    </cfRule>
    <cfRule type="expression" dxfId="790" priority="4">
      <formula>H59&lt;0</formula>
    </cfRule>
  </conditionalFormatting>
  <conditionalFormatting sqref="M30">
    <cfRule type="expression" dxfId="789" priority="1">
      <formula>M30&gt;0</formula>
    </cfRule>
    <cfRule type="expression" dxfId="788"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103.22</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103.22</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113.542</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112.50980000000001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111.47760000000001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110.44540000000001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109.4132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108.381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107.3488</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106.31660000000001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105.28440000000001</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104.2522</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103.22</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102.1878</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101.15559999999999</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100.12339999999999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99.091200000000001</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98.058999999999997</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97.026799999999994</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95.994600000000005</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94.962400000000002</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93.930199999999999</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92.897999999999996</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87" priority="19">
      <formula>F27&gt;0</formula>
    </cfRule>
    <cfRule type="expression" dxfId="786" priority="20">
      <formula>F27&lt;0</formula>
    </cfRule>
  </conditionalFormatting>
  <conditionalFormatting sqref="F37:F38">
    <cfRule type="expression" dxfId="785" priority="17">
      <formula>F37&gt;0</formula>
    </cfRule>
    <cfRule type="expression" dxfId="784" priority="18">
      <formula>F37&lt;0</formula>
    </cfRule>
  </conditionalFormatting>
  <conditionalFormatting sqref="H27:H32">
    <cfRule type="expression" dxfId="783" priority="15">
      <formula>H27&gt;0</formula>
    </cfRule>
    <cfRule type="expression" dxfId="782" priority="16">
      <formula>H27&lt;0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173</v>
      </c>
      <c r="W3"/>
      <c r="X3"/>
      <c r="Y3"/>
      <c r="Z3"/>
      <c r="AA3"/>
      <c r="AC3"/>
    </row>
    <row r="4" spans="1:29" x14ac:dyDescent="0.25">
      <c r="B4" s="70"/>
      <c r="C4" s="4"/>
      <c r="D4" s="3"/>
      <c r="E4" s="3"/>
      <c r="F4" s="3"/>
      <c r="G4" s="4"/>
      <c r="H4" s="159"/>
      <c r="I4" s="4"/>
      <c r="J4" s="4"/>
      <c r="K4" s="4"/>
      <c r="L4" s="4"/>
      <c r="M4" s="3"/>
      <c r="O4" s="11" t="s">
        <v>66</v>
      </c>
      <c r="Q4" s="53">
        <v>173</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190.3</v>
      </c>
      <c r="W15"/>
      <c r="X15"/>
      <c r="Y15"/>
      <c r="Z15"/>
      <c r="AA15"/>
      <c r="AC15"/>
    </row>
    <row r="16" spans="1:29" x14ac:dyDescent="0.25">
      <c r="O16" s="79">
        <v>1.0900000000000001</v>
      </c>
      <c r="P16" s="79">
        <f t="shared" si="0"/>
        <v>188.57000000000002</v>
      </c>
      <c r="W16"/>
      <c r="X16"/>
      <c r="Y16"/>
      <c r="Z16"/>
      <c r="AA16"/>
      <c r="AC16"/>
    </row>
    <row r="17" spans="1:29" x14ac:dyDescent="0.25">
      <c r="O17" s="79">
        <v>1.08</v>
      </c>
      <c r="P17" s="79">
        <f t="shared" si="0"/>
        <v>186.84</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185.11</v>
      </c>
      <c r="W18"/>
      <c r="X18"/>
      <c r="Y18"/>
      <c r="Z18"/>
      <c r="AA18"/>
      <c r="AC18"/>
    </row>
    <row r="19" spans="1:29" x14ac:dyDescent="0.25">
      <c r="O19" s="79">
        <v>1.06</v>
      </c>
      <c r="P19" s="79">
        <f t="shared" si="0"/>
        <v>183.38</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181.65</v>
      </c>
      <c r="W20"/>
      <c r="X20"/>
      <c r="Y20"/>
      <c r="Z20"/>
      <c r="AA20"/>
      <c r="AC20"/>
    </row>
    <row r="21" spans="1:29" x14ac:dyDescent="0.25">
      <c r="B21" s="162">
        <v>42304</v>
      </c>
      <c r="C21" s="10">
        <v>75</v>
      </c>
      <c r="D21" s="171">
        <v>82.82</v>
      </c>
      <c r="E21" s="39">
        <v>77.44</v>
      </c>
      <c r="F21" s="39">
        <v>-403.4</v>
      </c>
      <c r="G21" s="39"/>
      <c r="H21" s="177"/>
      <c r="I21" s="39"/>
      <c r="O21" s="79">
        <v>1.04</v>
      </c>
      <c r="P21" s="79">
        <f t="shared" si="0"/>
        <v>179.92000000000002</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178.19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176.46</v>
      </c>
      <c r="W23"/>
      <c r="X23"/>
      <c r="Y23"/>
      <c r="Z23"/>
      <c r="AA23"/>
      <c r="AC23"/>
    </row>
    <row r="24" spans="1:29" x14ac:dyDescent="0.25">
      <c r="B24" s="162"/>
      <c r="C24" s="10"/>
      <c r="D24" s="39"/>
      <c r="E24" s="39"/>
      <c r="F24" s="39"/>
      <c r="G24" s="39"/>
      <c r="H24" s="177"/>
      <c r="I24" s="39"/>
      <c r="O24" s="79">
        <v>1.01</v>
      </c>
      <c r="P24" s="79">
        <f t="shared" si="0"/>
        <v>174.73</v>
      </c>
      <c r="W24"/>
      <c r="X24"/>
      <c r="Y24"/>
      <c r="Z24"/>
      <c r="AA24"/>
      <c r="AC24"/>
    </row>
    <row r="25" spans="1:29" x14ac:dyDescent="0.25">
      <c r="B25" s="162"/>
      <c r="C25" s="10"/>
      <c r="D25" s="39"/>
      <c r="E25" s="39"/>
      <c r="F25" s="39"/>
      <c r="G25" s="39"/>
      <c r="H25" s="177"/>
      <c r="I25" s="39"/>
      <c r="O25" s="79">
        <v>1</v>
      </c>
      <c r="P25" s="79">
        <f t="shared" si="0"/>
        <v>173</v>
      </c>
      <c r="W25"/>
      <c r="X25"/>
      <c r="Y25"/>
      <c r="Z25"/>
      <c r="AA25"/>
      <c r="AC25"/>
    </row>
    <row r="26" spans="1:29" x14ac:dyDescent="0.25">
      <c r="B26" s="162"/>
      <c r="C26" s="10"/>
      <c r="D26" s="39"/>
      <c r="E26" s="39"/>
      <c r="F26" s="39"/>
      <c r="G26" s="39"/>
      <c r="H26" s="177"/>
      <c r="I26" s="39"/>
      <c r="O26" s="79">
        <v>0.99</v>
      </c>
      <c r="P26" s="79">
        <f t="shared" si="0"/>
        <v>171.27</v>
      </c>
      <c r="W26"/>
      <c r="X26"/>
      <c r="Y26"/>
      <c r="Z26"/>
      <c r="AA26"/>
      <c r="AC26"/>
    </row>
    <row r="27" spans="1:29" x14ac:dyDescent="0.25">
      <c r="B27" s="162"/>
      <c r="C27" s="10"/>
      <c r="D27" s="39"/>
      <c r="E27" s="39"/>
      <c r="F27" s="39"/>
      <c r="G27" s="39"/>
      <c r="H27" s="177"/>
      <c r="I27" s="39"/>
      <c r="O27" s="79">
        <v>0.98</v>
      </c>
      <c r="P27" s="79">
        <f t="shared" si="0"/>
        <v>169.54</v>
      </c>
      <c r="W27"/>
      <c r="X27"/>
      <c r="Y27"/>
      <c r="Z27"/>
      <c r="AA27"/>
      <c r="AC27"/>
    </row>
    <row r="28" spans="1:29" x14ac:dyDescent="0.25">
      <c r="O28" s="79">
        <v>0.97</v>
      </c>
      <c r="P28" s="79">
        <f t="shared" si="0"/>
        <v>167.81</v>
      </c>
      <c r="W28"/>
      <c r="X28"/>
      <c r="Y28"/>
      <c r="Z28"/>
      <c r="AA28"/>
      <c r="AC28"/>
    </row>
    <row r="29" spans="1:29" x14ac:dyDescent="0.25">
      <c r="O29" s="79">
        <v>0.96</v>
      </c>
      <c r="P29" s="79">
        <f t="shared" si="0"/>
        <v>166.07999999999998</v>
      </c>
      <c r="W29"/>
      <c r="X29"/>
      <c r="Y29"/>
      <c r="Z29"/>
      <c r="AA29"/>
      <c r="AC29"/>
    </row>
    <row r="30" spans="1:29" x14ac:dyDescent="0.25">
      <c r="O30" s="79">
        <v>0.95</v>
      </c>
      <c r="P30" s="79">
        <f t="shared" si="0"/>
        <v>164.35</v>
      </c>
      <c r="W30"/>
      <c r="X30"/>
      <c r="Y30"/>
      <c r="Z30"/>
      <c r="AA30"/>
      <c r="AC30"/>
    </row>
    <row r="31" spans="1:29" x14ac:dyDescent="0.25">
      <c r="O31" s="79">
        <v>0.94</v>
      </c>
      <c r="P31" s="79">
        <f t="shared" si="0"/>
        <v>162.62</v>
      </c>
      <c r="W31"/>
      <c r="X31"/>
      <c r="Y31"/>
      <c r="Z31"/>
      <c r="AA31"/>
      <c r="AC31"/>
    </row>
    <row r="32" spans="1:29" x14ac:dyDescent="0.25">
      <c r="O32" s="79">
        <v>0.93</v>
      </c>
      <c r="P32" s="79">
        <f t="shared" si="0"/>
        <v>160.89000000000001</v>
      </c>
      <c r="W32"/>
      <c r="X32"/>
      <c r="Y32"/>
      <c r="Z32"/>
      <c r="AA32"/>
      <c r="AC32"/>
    </row>
    <row r="33" spans="1:29" x14ac:dyDescent="0.25">
      <c r="L33" t="s">
        <v>65</v>
      </c>
      <c r="M33" s="2">
        <f>K51+M51-F51</f>
        <v>-168.6200000000008</v>
      </c>
      <c r="O33" s="79">
        <v>0.92</v>
      </c>
      <c r="P33" s="79">
        <f t="shared" si="0"/>
        <v>159.16</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157.43</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155.70000000000002</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77" priority="25">
      <formula>F24&gt;0</formula>
    </cfRule>
    <cfRule type="expression" dxfId="776" priority="26">
      <formula>F24&lt;0</formula>
    </cfRule>
  </conditionalFormatting>
  <conditionalFormatting sqref="H21:H27">
    <cfRule type="expression" dxfId="775" priority="19">
      <formula>H21&gt;0</formula>
    </cfRule>
    <cfRule type="expression" dxfId="774" priority="20">
      <formula>H21&lt;0</formula>
    </cfRule>
  </conditionalFormatting>
  <conditionalFormatting sqref="F21:F23">
    <cfRule type="expression" dxfId="773" priority="5">
      <formula>F21&gt;0</formula>
    </cfRule>
    <cfRule type="expression" dxfId="772" priority="6">
      <formula>F21&lt;0</formula>
    </cfRule>
  </conditionalFormatting>
  <conditionalFormatting sqref="Q8">
    <cfRule type="expression" dxfId="771" priority="1">
      <formula>Q8&gt;0</formula>
    </cfRule>
    <cfRule type="expression" dxfId="770" priority="2">
      <formula>Q8&lt;0</formula>
    </cfRule>
  </conditionalFormatting>
  <conditionalFormatting sqref="Q7">
    <cfRule type="expression" dxfId="769" priority="3">
      <formula>Q7&gt;0</formula>
    </cfRule>
    <cfRule type="expression" dxfId="76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273.77999999999997</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273.77999999999997</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301.15800000000002</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298.42019999999997</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295.68239999999997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292.94459999999998</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290.20679999999999</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287.46899999999999</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284.7312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281.99339999999995</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279.25559999999996</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276.51779999999997</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273.77999999999997</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271.04219999999998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268.30439999999999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265.56659999999999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262.82879999999994</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260.09099999999995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257.35319999999996</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254.61539999999999</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251.87759999999997</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249.13979999999998</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246.40199999999999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67" priority="11">
      <formula>F21&gt;0</formula>
    </cfRule>
    <cfRule type="expression" dxfId="766" priority="12">
      <formula>F21&lt;0</formula>
    </cfRule>
  </conditionalFormatting>
  <conditionalFormatting sqref="H21:H23">
    <cfRule type="expression" dxfId="765" priority="9">
      <formula>H21&gt;0</formula>
    </cfRule>
    <cfRule type="expression" dxfId="764" priority="10">
      <formula>H21&lt;0</formula>
    </cfRule>
  </conditionalFormatting>
  <conditionalFormatting sqref="Q8">
    <cfRule type="expression" dxfId="763" priority="1">
      <formula>Q8&gt;0</formula>
    </cfRule>
    <cfRule type="expression" dxfId="762" priority="2">
      <formula>Q8&lt;0</formula>
    </cfRule>
  </conditionalFormatting>
  <conditionalFormatting sqref="Q7">
    <cfRule type="expression" dxfId="761" priority="3">
      <formula>Q7&gt;0</formula>
    </cfRule>
    <cfRule type="expression" dxfId="76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82.94</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82.94</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91.234000000000009</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90.404600000000002</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89.575200000000009</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88.745800000000003</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87.916399999999996</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87.087000000000003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86.257599999999996</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85.428200000000004</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84.598799999999997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83.769400000000005</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82.94</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82.110599999999991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81.281199999999998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80.451799999999992</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79.622399999999999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78.792999999999992</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77.9636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77.134200000000007</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76.3048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75.475400000000008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74.646000000000001</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59" priority="15">
      <formula>F29&gt;0</formula>
    </cfRule>
    <cfRule type="expression" dxfId="758" priority="16">
      <formula>F29&lt;0</formula>
    </cfRule>
  </conditionalFormatting>
  <conditionalFormatting sqref="F34:F62">
    <cfRule type="expression" dxfId="757" priority="11">
      <formula>F34&gt;0</formula>
    </cfRule>
    <cfRule type="expression" dxfId="756" priority="12">
      <formula>F34&lt;0</formula>
    </cfRule>
  </conditionalFormatting>
  <conditionalFormatting sqref="F34:F62">
    <cfRule type="expression" dxfId="755" priority="13">
      <formula>F34&gt;0</formula>
    </cfRule>
    <cfRule type="expression" dxfId="754" priority="14">
      <formula>F34&lt;0</formula>
    </cfRule>
  </conditionalFormatting>
  <conditionalFormatting sqref="H29:H62">
    <cfRule type="expression" dxfId="753" priority="9">
      <formula>H29&gt;0</formula>
    </cfRule>
    <cfRule type="expression" dxfId="752" priority="10">
      <formula>H29&lt;0</formula>
    </cfRule>
  </conditionalFormatting>
  <conditionalFormatting sqref="F25:F28">
    <cfRule type="expression" dxfId="751" priority="7">
      <formula>F25&gt;0</formula>
    </cfRule>
    <cfRule type="expression" dxfId="750" priority="8">
      <formula>F25&lt;0</formula>
    </cfRule>
  </conditionalFormatting>
  <conditionalFormatting sqref="H25:H28">
    <cfRule type="expression" dxfId="749" priority="5">
      <formula>H25&gt;0</formula>
    </cfRule>
    <cfRule type="expression" dxfId="748" priority="6">
      <formula>H25&lt;0</formula>
    </cfRule>
  </conditionalFormatting>
  <conditionalFormatting sqref="Q7">
    <cfRule type="expression" dxfId="747" priority="3">
      <formula>Q7&gt;0</formula>
    </cfRule>
    <cfRule type="expression" dxfId="746" priority="4">
      <formula>Q7&lt;0</formula>
    </cfRule>
  </conditionalFormatting>
  <conditionalFormatting sqref="Q8">
    <cfRule type="expression" dxfId="745" priority="1">
      <formula>Q8&gt;0</formula>
    </cfRule>
    <cfRule type="expression" dxfId="74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43.19</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43.19</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4.4084278768233391E-2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8.8142857142857132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47.509</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47.077100000000002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46.645200000000003</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46.213299999999997</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45.781399999999998</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45.349499999999999</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44.9176</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44.485700000000001</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44.053799999999995</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43.621899999999997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43.19</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42.758099999999999</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42.3262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41.894299999999994</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41.462399999999995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41.030499999999996</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40.598599999999998</v>
      </c>
      <c r="Q43" s="2"/>
    </row>
    <row r="44" spans="1:17" x14ac:dyDescent="0.25">
      <c r="B44" s="162">
        <v>43515</v>
      </c>
      <c r="C44" s="10">
        <v>0</v>
      </c>
      <c r="D44" s="39"/>
      <c r="E44" s="39">
        <v>56.79</v>
      </c>
      <c r="F44" s="39"/>
      <c r="G44" s="39"/>
      <c r="H44" s="177"/>
      <c r="I44" s="39"/>
      <c r="J44" s="768">
        <v>2880.97</v>
      </c>
      <c r="K44" s="39">
        <v>11.59</v>
      </c>
      <c r="L44" s="39"/>
      <c r="O44" s="79">
        <v>0.93</v>
      </c>
      <c r="P44" s="79">
        <f t="shared" si="5"/>
        <v>40.166699999999999</v>
      </c>
      <c r="Q44" s="2"/>
    </row>
    <row r="45" spans="1:17" x14ac:dyDescent="0.25">
      <c r="B45" s="162"/>
      <c r="C45" s="10"/>
      <c r="D45" s="39"/>
      <c r="E45" s="39"/>
      <c r="F45" s="39"/>
      <c r="G45" s="39"/>
      <c r="H45" s="177"/>
      <c r="I45" s="39"/>
      <c r="J45" s="39"/>
      <c r="K45" s="39"/>
      <c r="L45" s="39"/>
      <c r="O45" s="79">
        <v>0.92</v>
      </c>
      <c r="P45" s="79">
        <f t="shared" si="5"/>
        <v>39.7348</v>
      </c>
      <c r="Q45" s="2"/>
    </row>
    <row r="46" spans="1:17" x14ac:dyDescent="0.25">
      <c r="B46" s="162"/>
      <c r="C46" s="10"/>
      <c r="D46" s="39"/>
      <c r="E46" s="39"/>
      <c r="F46" s="39"/>
      <c r="G46" s="39"/>
      <c r="H46" s="177"/>
      <c r="I46" s="39"/>
      <c r="J46" s="39"/>
      <c r="K46" s="39"/>
      <c r="L46" s="39"/>
      <c r="O46" s="79">
        <v>0.91</v>
      </c>
      <c r="P46" s="79">
        <f t="shared" si="5"/>
        <v>39.302900000000001</v>
      </c>
      <c r="Q46" s="2"/>
    </row>
    <row r="47" spans="1:17" x14ac:dyDescent="0.25">
      <c r="B47" s="162"/>
      <c r="C47" s="10"/>
      <c r="D47" s="39"/>
      <c r="E47" s="39"/>
      <c r="F47" s="39"/>
      <c r="G47" s="39"/>
      <c r="H47" s="177"/>
      <c r="I47" s="39"/>
      <c r="J47" s="39"/>
      <c r="K47" s="39"/>
      <c r="L47" s="39"/>
      <c r="O47" s="79">
        <v>0.9</v>
      </c>
      <c r="P47" s="79">
        <f t="shared" si="5"/>
        <v>38.871000000000002</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43" priority="87">
      <formula>F29&gt;0</formula>
    </cfRule>
    <cfRule type="expression" dxfId="742" priority="88">
      <formula>F29&lt;0</formula>
    </cfRule>
  </conditionalFormatting>
  <conditionalFormatting sqref="F57:F64 F66">
    <cfRule type="expression" dxfId="741" priority="83">
      <formula>F57&gt;0</formula>
    </cfRule>
    <cfRule type="expression" dxfId="740" priority="84">
      <formula>F57&lt;0</formula>
    </cfRule>
  </conditionalFormatting>
  <conditionalFormatting sqref="F57:F64 F66">
    <cfRule type="expression" dxfId="739" priority="85">
      <formula>F57&gt;0</formula>
    </cfRule>
    <cfRule type="expression" dxfId="738" priority="86">
      <formula>F57&lt;0</formula>
    </cfRule>
  </conditionalFormatting>
  <conditionalFormatting sqref="H57:H64 H66">
    <cfRule type="expression" dxfId="737" priority="81">
      <formula>H57&gt;0</formula>
    </cfRule>
    <cfRule type="expression" dxfId="736" priority="82">
      <formula>H57&lt;0</formula>
    </cfRule>
  </conditionalFormatting>
  <conditionalFormatting sqref="Q7">
    <cfRule type="expression" dxfId="735" priority="63">
      <formula>Q7&gt;0</formula>
    </cfRule>
    <cfRule type="expression" dxfId="734" priority="64">
      <formula>Q7&lt;0</formula>
    </cfRule>
  </conditionalFormatting>
  <conditionalFormatting sqref="Q8">
    <cfRule type="expression" dxfId="733" priority="61">
      <formula>Q8&gt;0</formula>
    </cfRule>
    <cfRule type="expression" dxfId="732" priority="62">
      <formula>Q8&lt;0</formula>
    </cfRule>
  </conditionalFormatting>
  <conditionalFormatting sqref="F93:F97 H93:H97 H99:H124 F99:F124">
    <cfRule type="expression" dxfId="731" priority="33">
      <formula>F93&gt;0</formula>
    </cfRule>
    <cfRule type="expression" dxfId="730" priority="34">
      <formula>F93&lt;0</formula>
    </cfRule>
  </conditionalFormatting>
  <conditionalFormatting sqref="F125:F132 F134">
    <cfRule type="expression" dxfId="729" priority="31">
      <formula>F125&gt;0</formula>
    </cfRule>
    <cfRule type="expression" dxfId="728" priority="32">
      <formula>F125&lt;0</formula>
    </cfRule>
  </conditionalFormatting>
  <conditionalFormatting sqref="M67">
    <cfRule type="expression" dxfId="727" priority="43">
      <formula>M67&gt;0</formula>
    </cfRule>
    <cfRule type="expression" dxfId="726" priority="44">
      <formula>M67&lt;0</formula>
    </cfRule>
  </conditionalFormatting>
  <conditionalFormatting sqref="F65">
    <cfRule type="expression" dxfId="725" priority="39">
      <formula>F65&gt;0</formula>
    </cfRule>
    <cfRule type="expression" dxfId="724" priority="40">
      <formula>F65&lt;0</formula>
    </cfRule>
  </conditionalFormatting>
  <conditionalFormatting sqref="F65">
    <cfRule type="expression" dxfId="723" priority="41">
      <formula>F65&gt;0</formula>
    </cfRule>
    <cfRule type="expression" dxfId="722" priority="42">
      <formula>F65&lt;0</formula>
    </cfRule>
  </conditionalFormatting>
  <conditionalFormatting sqref="H65">
    <cfRule type="expression" dxfId="721" priority="37">
      <formula>H65&gt;0</formula>
    </cfRule>
    <cfRule type="expression" dxfId="720" priority="38">
      <formula>H65&lt;0</formula>
    </cfRule>
  </conditionalFormatting>
  <conditionalFormatting sqref="F125:F132 F134">
    <cfRule type="expression" dxfId="719" priority="29">
      <formula>F125&gt;0</formula>
    </cfRule>
    <cfRule type="expression" dxfId="718" priority="30">
      <formula>F125&lt;0</formula>
    </cfRule>
  </conditionalFormatting>
  <conditionalFormatting sqref="H125:H132 H134">
    <cfRule type="expression" dxfId="717" priority="27">
      <formula>H125&gt;0</formula>
    </cfRule>
    <cfRule type="expression" dxfId="716" priority="28">
      <formula>H125&lt;0</formula>
    </cfRule>
  </conditionalFormatting>
  <conditionalFormatting sqref="F92">
    <cfRule type="expression" dxfId="715" priority="25">
      <formula>F92&gt;0</formula>
    </cfRule>
    <cfRule type="expression" dxfId="714" priority="26">
      <formula>F92&lt;0</formula>
    </cfRule>
  </conditionalFormatting>
  <conditionalFormatting sqref="H92">
    <cfRule type="expression" dxfId="713" priority="23">
      <formula>H92&gt;0</formula>
    </cfRule>
    <cfRule type="expression" dxfId="712" priority="24">
      <formula>H92&lt;0</formula>
    </cfRule>
  </conditionalFormatting>
  <conditionalFormatting sqref="F133">
    <cfRule type="expression" dxfId="711" priority="19">
      <formula>F133&gt;0</formula>
    </cfRule>
    <cfRule type="expression" dxfId="710" priority="20">
      <formula>F133&lt;0</formula>
    </cfRule>
  </conditionalFormatting>
  <conditionalFormatting sqref="F133">
    <cfRule type="expression" dxfId="709" priority="21">
      <formula>F133&gt;0</formula>
    </cfRule>
    <cfRule type="expression" dxfId="708" priority="22">
      <formula>F133&lt;0</formula>
    </cfRule>
  </conditionalFormatting>
  <conditionalFormatting sqref="H133">
    <cfRule type="expression" dxfId="707" priority="17">
      <formula>H133&gt;0</formula>
    </cfRule>
    <cfRule type="expression" dxfId="706" priority="18">
      <formula>H133&lt;0</formula>
    </cfRule>
  </conditionalFormatting>
  <conditionalFormatting sqref="F98 H98">
    <cfRule type="expression" dxfId="705" priority="15">
      <formula>F98&gt;0</formula>
    </cfRule>
    <cfRule type="expression" dxfId="704" priority="16">
      <formula>F98&lt;0</formula>
    </cfRule>
  </conditionalFormatting>
  <conditionalFormatting sqref="J25:J66">
    <cfRule type="expression" dxfId="703" priority="13">
      <formula>J25&gt;0</formula>
    </cfRule>
    <cfRule type="expression" dxfId="702" priority="14">
      <formula>J25&lt;0</formula>
    </cfRule>
  </conditionalFormatting>
  <conditionalFormatting sqref="K41 K45:K66">
    <cfRule type="expression" dxfId="701" priority="11">
      <formula>K41&gt;0</formula>
    </cfRule>
    <cfRule type="expression" dxfId="700" priority="12">
      <formula>K41&lt;0</formula>
    </cfRule>
  </conditionalFormatting>
  <conditionalFormatting sqref="L25">
    <cfRule type="expression" dxfId="699" priority="9">
      <formula>L25&gt;0</formula>
    </cfRule>
    <cfRule type="expression" dxfId="698" priority="10">
      <formula>L25&lt;0</formula>
    </cfRule>
  </conditionalFormatting>
  <conditionalFormatting sqref="F25:F28">
    <cfRule type="expression" dxfId="697" priority="7">
      <formula>F25&gt;0</formula>
    </cfRule>
    <cfRule type="expression" dxfId="696" priority="8">
      <formula>F25&lt;0</formula>
    </cfRule>
  </conditionalFormatting>
  <conditionalFormatting sqref="H25:H28">
    <cfRule type="expression" dxfId="695" priority="5">
      <formula>H25&gt;0</formula>
    </cfRule>
    <cfRule type="expression" dxfId="69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58.04</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58.04</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2.101998621640248E-2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10.504977375565611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63.844000000000001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63.263600000000004</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62.683200000000006</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62.102800000000002</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61.522400000000005</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60.942</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60.361600000000003</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59.781199999999998</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59.200800000000001</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58.620399999999997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58.04</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57.459600000000002</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56.879199999999997</v>
      </c>
    </row>
    <row r="56" spans="1:17" x14ac:dyDescent="0.25">
      <c r="B56" s="162">
        <v>43432</v>
      </c>
      <c r="C56" s="10"/>
      <c r="D56" s="39"/>
      <c r="E56" s="39"/>
      <c r="F56" s="39"/>
      <c r="G56" s="39"/>
      <c r="H56" s="177"/>
      <c r="I56" s="39" t="s">
        <v>184</v>
      </c>
      <c r="J56" s="768">
        <v>3427.61</v>
      </c>
      <c r="O56" s="79">
        <v>0.97</v>
      </c>
      <c r="P56" s="79">
        <f t="shared" si="5"/>
        <v>56.2988</v>
      </c>
    </row>
    <row r="57" spans="1:17" x14ac:dyDescent="0.25">
      <c r="B57" s="162"/>
      <c r="C57" s="10"/>
      <c r="D57" s="39"/>
      <c r="E57" s="39"/>
      <c r="F57" s="39"/>
      <c r="G57" s="39"/>
      <c r="H57" s="177"/>
      <c r="I57" s="39"/>
      <c r="J57" s="39"/>
      <c r="O57" s="79">
        <v>0.96</v>
      </c>
      <c r="P57" s="79">
        <f t="shared" si="5"/>
        <v>55.718399999999995</v>
      </c>
    </row>
    <row r="58" spans="1:17" x14ac:dyDescent="0.25">
      <c r="B58" s="162"/>
      <c r="C58" s="10"/>
      <c r="D58" s="39"/>
      <c r="E58" s="39"/>
      <c r="F58" s="39"/>
      <c r="G58" s="39"/>
      <c r="H58" s="177"/>
      <c r="I58" s="39"/>
      <c r="J58" s="39"/>
      <c r="O58" s="79">
        <v>0.95</v>
      </c>
      <c r="P58" s="79">
        <f t="shared" si="5"/>
        <v>55.137999999999998</v>
      </c>
    </row>
    <row r="59" spans="1:17" x14ac:dyDescent="0.25">
      <c r="B59" s="162"/>
      <c r="C59" s="10"/>
      <c r="D59" s="39"/>
      <c r="E59" s="39"/>
      <c r="F59" s="39"/>
      <c r="G59" s="39"/>
      <c r="H59" s="177"/>
      <c r="I59" s="39"/>
      <c r="J59" s="39"/>
      <c r="O59" s="79">
        <v>0.94</v>
      </c>
      <c r="P59" s="79">
        <f t="shared" si="5"/>
        <v>54.557599999999994</v>
      </c>
    </row>
    <row r="60" spans="1:17" x14ac:dyDescent="0.25">
      <c r="B60" s="162"/>
      <c r="C60" s="10"/>
      <c r="D60" s="39"/>
      <c r="E60" s="39"/>
      <c r="F60" s="39"/>
      <c r="G60" s="39"/>
      <c r="H60" s="177"/>
      <c r="I60" s="39"/>
      <c r="J60" s="39"/>
      <c r="O60" s="79">
        <v>0.93</v>
      </c>
      <c r="P60" s="79">
        <f t="shared" si="5"/>
        <v>53.977200000000003</v>
      </c>
    </row>
    <row r="61" spans="1:17" x14ac:dyDescent="0.25">
      <c r="B61" s="162"/>
      <c r="C61" s="10"/>
      <c r="D61" s="39"/>
      <c r="E61" s="39"/>
      <c r="F61" s="39"/>
      <c r="G61" s="39"/>
      <c r="H61" s="177"/>
      <c r="I61" s="39"/>
      <c r="J61" s="39"/>
      <c r="O61" s="79">
        <v>0.92</v>
      </c>
      <c r="P61" s="79">
        <f t="shared" si="5"/>
        <v>53.396799999999999</v>
      </c>
    </row>
    <row r="62" spans="1:17" x14ac:dyDescent="0.25">
      <c r="B62" s="162"/>
      <c r="C62" s="10"/>
      <c r="D62" s="39"/>
      <c r="E62" s="39"/>
      <c r="F62" s="39"/>
      <c r="G62" s="39"/>
      <c r="H62" s="177"/>
      <c r="I62" s="39"/>
      <c r="J62" s="39"/>
      <c r="O62" s="79">
        <v>0.91</v>
      </c>
      <c r="P62" s="79">
        <f t="shared" si="5"/>
        <v>52.816400000000002</v>
      </c>
    </row>
    <row r="63" spans="1:17" x14ac:dyDescent="0.25">
      <c r="B63" s="162"/>
      <c r="C63" s="10"/>
      <c r="D63" s="39"/>
      <c r="E63" s="39"/>
      <c r="F63" s="39"/>
      <c r="G63" s="39"/>
      <c r="H63" s="177"/>
      <c r="I63" s="39"/>
      <c r="J63" s="39"/>
      <c r="O63" s="79">
        <v>0.9</v>
      </c>
      <c r="P63" s="79">
        <f t="shared" si="5"/>
        <v>52.235999999999997</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93" priority="65">
      <formula>F45&gt;0</formula>
    </cfRule>
    <cfRule type="expression" dxfId="69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91" priority="67">
      <formula>F44&gt;0</formula>
    </cfRule>
    <cfRule type="expression" dxfId="690" priority="68">
      <formula>F44&lt;0</formula>
    </cfRule>
  </conditionalFormatting>
  <conditionalFormatting sqref="F61:F91 F93:F102 F45:F59">
    <cfRule type="expression" dxfId="689" priority="63">
      <formula>F45&gt;0</formula>
    </cfRule>
    <cfRule type="expression" dxfId="688" priority="64">
      <formula>F45&lt;0</formula>
    </cfRule>
  </conditionalFormatting>
  <conditionalFormatting sqref="H61:H91 H93:H102 H43:H59">
    <cfRule type="expression" dxfId="687" priority="61">
      <formula>H43&gt;0</formula>
    </cfRule>
    <cfRule type="expression" dxfId="686" priority="62">
      <formula>H43&lt;0</formula>
    </cfRule>
  </conditionalFormatting>
  <conditionalFormatting sqref="F36:F43">
    <cfRule type="expression" dxfId="685" priority="59">
      <formula>F36&gt;0</formula>
    </cfRule>
    <cfRule type="expression" dxfId="684" priority="60">
      <formula>F36&lt;0</formula>
    </cfRule>
  </conditionalFormatting>
  <conditionalFormatting sqref="H36:H42">
    <cfRule type="expression" dxfId="683" priority="57">
      <formula>H36&gt;0</formula>
    </cfRule>
    <cfRule type="expression" dxfId="682" priority="58">
      <formula>H36&lt;0</formula>
    </cfRule>
  </conditionalFormatting>
  <conditionalFormatting sqref="Q7">
    <cfRule type="expression" dxfId="681" priority="51">
      <formula>Q7&gt;0</formula>
    </cfRule>
    <cfRule type="expression" dxfId="680" priority="52">
      <formula>Q7&lt;0</formula>
    </cfRule>
  </conditionalFormatting>
  <conditionalFormatting sqref="Q8">
    <cfRule type="expression" dxfId="679" priority="49">
      <formula>Q8&gt;0</formula>
    </cfRule>
    <cfRule type="expression" dxfId="678" priority="50">
      <formula>Q8&lt;0</formula>
    </cfRule>
  </conditionalFormatting>
  <conditionalFormatting sqref="Q10">
    <cfRule type="expression" dxfId="677" priority="47">
      <formula>Q10&gt;0</formula>
    </cfRule>
    <cfRule type="expression" dxfId="676" priority="48">
      <formula>Q10&lt;0</formula>
    </cfRule>
  </conditionalFormatting>
  <conditionalFormatting sqref="F60">
    <cfRule type="expression" dxfId="675" priority="45">
      <formula>F60&gt;0</formula>
    </cfRule>
    <cfRule type="expression" dxfId="674" priority="46">
      <formula>F60&lt;0</formula>
    </cfRule>
  </conditionalFormatting>
  <conditionalFormatting sqref="F60">
    <cfRule type="expression" dxfId="673" priority="43">
      <formula>F60&gt;0</formula>
    </cfRule>
    <cfRule type="expression" dxfId="672" priority="44">
      <formula>F60&lt;0</formula>
    </cfRule>
  </conditionalFormatting>
  <conditionalFormatting sqref="H60">
    <cfRule type="expression" dxfId="671" priority="41">
      <formula>H60&gt;0</formula>
    </cfRule>
    <cfRule type="expression" dxfId="670" priority="42">
      <formula>H60&lt;0</formula>
    </cfRule>
  </conditionalFormatting>
  <conditionalFormatting sqref="F92">
    <cfRule type="expression" dxfId="669" priority="39">
      <formula>F92&gt;0</formula>
    </cfRule>
    <cfRule type="expression" dxfId="668" priority="40">
      <formula>F92&lt;0</formula>
    </cfRule>
  </conditionalFormatting>
  <conditionalFormatting sqref="F92">
    <cfRule type="expression" dxfId="667" priority="37">
      <formula>F92&gt;0</formula>
    </cfRule>
    <cfRule type="expression" dxfId="666" priority="38">
      <formula>F92&lt;0</formula>
    </cfRule>
  </conditionalFormatting>
  <conditionalFormatting sqref="H92">
    <cfRule type="expression" dxfId="665" priority="35">
      <formula>H92&gt;0</formula>
    </cfRule>
    <cfRule type="expression" dxfId="664" priority="36">
      <formula>H92&lt;0</formula>
    </cfRule>
  </conditionalFormatting>
  <conditionalFormatting sqref="F169:F183 F185:F215 F217:F226">
    <cfRule type="expression" dxfId="663" priority="31">
      <formula>F169&gt;0</formula>
    </cfRule>
    <cfRule type="expression" dxfId="662" priority="32">
      <formula>F169&lt;0</formula>
    </cfRule>
  </conditionalFormatting>
  <conditionalFormatting sqref="F164:F168">
    <cfRule type="expression" dxfId="661" priority="33">
      <formula>F164&gt;0</formula>
    </cfRule>
    <cfRule type="expression" dxfId="660" priority="34">
      <formula>F164&lt;0</formula>
    </cfRule>
  </conditionalFormatting>
  <conditionalFormatting sqref="F169:F183 F185:F215 F217:F226">
    <cfRule type="expression" dxfId="659" priority="29">
      <formula>F169&gt;0</formula>
    </cfRule>
    <cfRule type="expression" dxfId="658" priority="30">
      <formula>F169&lt;0</formula>
    </cfRule>
  </conditionalFormatting>
  <conditionalFormatting sqref="H164:H183 H185:H215 H217:H226">
    <cfRule type="expression" dxfId="657" priority="27">
      <formula>H164&gt;0</formula>
    </cfRule>
    <cfRule type="expression" dxfId="656" priority="28">
      <formula>H164&lt;0</formula>
    </cfRule>
  </conditionalFormatting>
  <conditionalFormatting sqref="F160:F163">
    <cfRule type="expression" dxfId="655" priority="25">
      <formula>F160&gt;0</formula>
    </cfRule>
    <cfRule type="expression" dxfId="654" priority="26">
      <formula>F160&lt;0</formula>
    </cfRule>
  </conditionalFormatting>
  <conditionalFormatting sqref="H160:H163">
    <cfRule type="expression" dxfId="653" priority="23">
      <formula>H160&gt;0</formula>
    </cfRule>
    <cfRule type="expression" dxfId="652" priority="24">
      <formula>H160&lt;0</formula>
    </cfRule>
  </conditionalFormatting>
  <conditionalFormatting sqref="F184">
    <cfRule type="expression" dxfId="651" priority="21">
      <formula>F184&gt;0</formula>
    </cfRule>
    <cfRule type="expression" dxfId="650" priority="22">
      <formula>F184&lt;0</formula>
    </cfRule>
  </conditionalFormatting>
  <conditionalFormatting sqref="F184">
    <cfRule type="expression" dxfId="649" priority="19">
      <formula>F184&gt;0</formula>
    </cfRule>
    <cfRule type="expression" dxfId="648" priority="20">
      <formula>F184&lt;0</formula>
    </cfRule>
  </conditionalFormatting>
  <conditionalFormatting sqref="H184">
    <cfRule type="expression" dxfId="647" priority="17">
      <formula>H184&gt;0</formula>
    </cfRule>
    <cfRule type="expression" dxfId="646" priority="18">
      <formula>H184&lt;0</formula>
    </cfRule>
  </conditionalFormatting>
  <conditionalFormatting sqref="F216">
    <cfRule type="expression" dxfId="645" priority="15">
      <formula>F216&gt;0</formula>
    </cfRule>
    <cfRule type="expression" dxfId="644" priority="16">
      <formula>F216&lt;0</formula>
    </cfRule>
  </conditionalFormatting>
  <conditionalFormatting sqref="F216">
    <cfRule type="expression" dxfId="643" priority="13">
      <formula>F216&gt;0</formula>
    </cfRule>
    <cfRule type="expression" dxfId="642" priority="14">
      <formula>F216&lt;0</formula>
    </cfRule>
  </conditionalFormatting>
  <conditionalFormatting sqref="H216">
    <cfRule type="expression" dxfId="641" priority="11">
      <formula>H216&gt;0</formula>
    </cfRule>
    <cfRule type="expression" dxfId="640" priority="12">
      <formula>H216&lt;0</formula>
    </cfRule>
  </conditionalFormatting>
  <conditionalFormatting sqref="J38:J39">
    <cfRule type="expression" dxfId="639" priority="9">
      <formula>J38&gt;0</formula>
    </cfRule>
    <cfRule type="expression" dxfId="638" priority="10">
      <formula>J38&lt;0</formula>
    </cfRule>
  </conditionalFormatting>
  <conditionalFormatting sqref="J41:J54">
    <cfRule type="expression" dxfId="637" priority="7">
      <formula>J41&gt;0</formula>
    </cfRule>
    <cfRule type="expression" dxfId="636" priority="8">
      <formula>J41&lt;0</formula>
    </cfRule>
  </conditionalFormatting>
  <conditionalFormatting sqref="J55">
    <cfRule type="expression" dxfId="635" priority="3">
      <formula>J55&gt;0</formula>
    </cfRule>
    <cfRule type="expression" dxfId="634" priority="4">
      <formula>J55&lt;0</formula>
    </cfRule>
  </conditionalFormatting>
  <conditionalFormatting sqref="J56">
    <cfRule type="expression" dxfId="633" priority="1">
      <formula>J56&gt;0</formula>
    </cfRule>
    <cfRule type="expression" dxfId="63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5.7191878753217046E-2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9.9914285714285711</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38.466999999999999</v>
      </c>
      <c r="T18" s="1">
        <v>43308</v>
      </c>
      <c r="U18" t="s">
        <v>1192</v>
      </c>
    </row>
    <row r="19" spans="1:21" x14ac:dyDescent="0.25">
      <c r="O19" s="79">
        <v>1.0900000000000001</v>
      </c>
      <c r="P19" s="79">
        <f t="shared" ref="P19:P38" si="2">O19*$Q$4</f>
        <v>38.1173</v>
      </c>
    </row>
    <row r="20" spans="1:21" x14ac:dyDescent="0.25">
      <c r="O20" s="79">
        <v>1.08</v>
      </c>
      <c r="P20" s="79">
        <f t="shared" si="2"/>
        <v>37.767600000000002</v>
      </c>
      <c r="T20" s="1">
        <v>43320</v>
      </c>
      <c r="U20" t="s">
        <v>1224</v>
      </c>
    </row>
    <row r="21" spans="1:21" x14ac:dyDescent="0.25">
      <c r="O21" s="79">
        <v>1.07</v>
      </c>
      <c r="P21" s="79">
        <f t="shared" si="2"/>
        <v>37.417900000000003</v>
      </c>
    </row>
    <row r="22" spans="1:21" x14ac:dyDescent="0.25">
      <c r="O22" s="79">
        <v>1.06</v>
      </c>
      <c r="P22" s="79">
        <f t="shared" si="2"/>
        <v>37.068199999999997</v>
      </c>
      <c r="T22" s="1">
        <v>43353</v>
      </c>
      <c r="U22" t="s">
        <v>1260</v>
      </c>
    </row>
    <row r="23" spans="1:21" x14ac:dyDescent="0.25">
      <c r="O23" s="79">
        <v>1.05</v>
      </c>
      <c r="P23" s="79">
        <f t="shared" si="2"/>
        <v>36.718499999999999</v>
      </c>
    </row>
    <row r="24" spans="1:21" x14ac:dyDescent="0.25">
      <c r="O24" s="79">
        <v>1.04</v>
      </c>
      <c r="P24" s="79">
        <f t="shared" si="2"/>
        <v>36.3688</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36.019100000000002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35.669399999999996</v>
      </c>
    </row>
    <row r="27" spans="1:21" x14ac:dyDescent="0.25">
      <c r="O27" s="79">
        <v>1.01</v>
      </c>
      <c r="P27" s="79">
        <f t="shared" si="2"/>
        <v>35.319699999999997</v>
      </c>
      <c r="T27" s="1">
        <v>43397</v>
      </c>
      <c r="U27" t="s">
        <v>1290</v>
      </c>
    </row>
    <row r="28" spans="1:21" x14ac:dyDescent="0.25">
      <c r="O28" s="79">
        <v>1</v>
      </c>
      <c r="P28" s="79">
        <f t="shared" si="2"/>
        <v>34.97</v>
      </c>
      <c r="T28" s="1">
        <v>43399</v>
      </c>
      <c r="U28" t="s">
        <v>1289</v>
      </c>
    </row>
    <row r="29" spans="1:21" x14ac:dyDescent="0.25">
      <c r="O29" s="79">
        <v>0.99</v>
      </c>
      <c r="P29" s="79">
        <f t="shared" si="2"/>
        <v>34.6203</v>
      </c>
    </row>
    <row r="30" spans="1:21" x14ac:dyDescent="0.25">
      <c r="O30" s="79">
        <v>0.98</v>
      </c>
      <c r="P30" s="79">
        <f t="shared" si="2"/>
        <v>34.270600000000002</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33.920899999999996</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33.571199999999997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33.221499999999999</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32.8718</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32.522100000000002</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32.172400000000003</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31.822700000000001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31.472999999999999</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31" priority="67">
      <formula>F37&gt;0</formula>
    </cfRule>
    <cfRule type="expression" dxfId="630" priority="68">
      <formula>F37&lt;0</formula>
    </cfRule>
  </conditionalFormatting>
  <conditionalFormatting sqref="Q7">
    <cfRule type="expression" dxfId="629" priority="65">
      <formula>Q7&gt;0</formula>
    </cfRule>
    <cfRule type="expression" dxfId="628" priority="66">
      <formula>Q7&lt;0</formula>
    </cfRule>
  </conditionalFormatting>
  <conditionalFormatting sqref="Q8">
    <cfRule type="expression" dxfId="627" priority="63">
      <formula>Q8&gt;0</formula>
    </cfRule>
    <cfRule type="expression" dxfId="626" priority="64">
      <formula>Q8&lt;0</formula>
    </cfRule>
  </conditionalFormatting>
  <conditionalFormatting sqref="Q10">
    <cfRule type="expression" dxfId="625" priority="57">
      <formula>Q10&gt;0</formula>
    </cfRule>
    <cfRule type="expression" dxfId="624" priority="58">
      <formula>Q10&lt;0</formula>
    </cfRule>
  </conditionalFormatting>
  <conditionalFormatting sqref="H32:H36">
    <cfRule type="expression" dxfId="623" priority="37">
      <formula>H32&gt;0</formula>
    </cfRule>
    <cfRule type="expression" dxfId="622" priority="38">
      <formula>H32&lt;0</formula>
    </cfRule>
  </conditionalFormatting>
  <conditionalFormatting sqref="K32:K45">
    <cfRule type="expression" dxfId="621" priority="53">
      <formula>K32&gt;0</formula>
    </cfRule>
    <cfRule type="expression" dxfId="620" priority="54">
      <formula>K32&lt;0</formula>
    </cfRule>
  </conditionalFormatting>
  <conditionalFormatting sqref="L32:L40">
    <cfRule type="expression" dxfId="619" priority="51">
      <formula>L32&gt;0</formula>
    </cfRule>
    <cfRule type="expression" dxfId="618" priority="52">
      <formula>L32&lt;0</formula>
    </cfRule>
  </conditionalFormatting>
  <conditionalFormatting sqref="F117:F138">
    <cfRule type="expression" dxfId="617" priority="49">
      <formula>F117&gt;0</formula>
    </cfRule>
    <cfRule type="expression" dxfId="616" priority="50">
      <formula>F117&lt;0</formula>
    </cfRule>
  </conditionalFormatting>
  <conditionalFormatting sqref="H117:H138">
    <cfRule type="expression" dxfId="615" priority="47">
      <formula>H117&gt;0</formula>
    </cfRule>
    <cfRule type="expression" dxfId="614" priority="48">
      <formula>H117&lt;0</formula>
    </cfRule>
  </conditionalFormatting>
  <conditionalFormatting sqref="J117:J130">
    <cfRule type="expression" dxfId="613" priority="45">
      <formula>J117&gt;0</formula>
    </cfRule>
    <cfRule type="expression" dxfId="612" priority="46">
      <formula>J117&lt;0</formula>
    </cfRule>
  </conditionalFormatting>
  <conditionalFormatting sqref="K117:K130">
    <cfRule type="expression" dxfId="611" priority="43">
      <formula>K117&gt;0</formula>
    </cfRule>
    <cfRule type="expression" dxfId="610" priority="44">
      <formula>K117&lt;0</formula>
    </cfRule>
  </conditionalFormatting>
  <conditionalFormatting sqref="L117:L130">
    <cfRule type="expression" dxfId="609" priority="41">
      <formula>L117&gt;0</formula>
    </cfRule>
    <cfRule type="expression" dxfId="608" priority="42">
      <formula>L117&lt;0</formula>
    </cfRule>
  </conditionalFormatting>
  <conditionalFormatting sqref="F32:F36">
    <cfRule type="expression" dxfId="607" priority="39">
      <formula>F32&gt;0</formula>
    </cfRule>
    <cfRule type="expression" dxfId="606" priority="40">
      <formula>F32&lt;0</formula>
    </cfRule>
  </conditionalFormatting>
  <conditionalFormatting sqref="Q9">
    <cfRule type="expression" dxfId="605" priority="35">
      <formula>Q9&gt;0</formula>
    </cfRule>
    <cfRule type="expression" dxfId="604" priority="36">
      <formula>Q9&lt;0</formula>
    </cfRule>
  </conditionalFormatting>
  <conditionalFormatting sqref="H67:H69 F67:F69">
    <cfRule type="expression" dxfId="603" priority="33">
      <formula>F67&gt;0</formula>
    </cfRule>
    <cfRule type="expression" dxfId="602" priority="34">
      <formula>F67&lt;0</formula>
    </cfRule>
  </conditionalFormatting>
  <conditionalFormatting sqref="H70:H72 F70:F72">
    <cfRule type="expression" dxfId="601" priority="31">
      <formula>F70&gt;0</formula>
    </cfRule>
    <cfRule type="expression" dxfId="600" priority="32">
      <formula>F70&lt;0</formula>
    </cfRule>
  </conditionalFormatting>
  <conditionalFormatting sqref="F77 H77">
    <cfRule type="expression" dxfId="599" priority="27">
      <formula>F77&gt;0</formula>
    </cfRule>
    <cfRule type="expression" dxfId="598" priority="28">
      <formula>F77&lt;0</formula>
    </cfRule>
  </conditionalFormatting>
  <conditionalFormatting sqref="F74:F76 H74:H76">
    <cfRule type="expression" dxfId="597" priority="25">
      <formula>F74&gt;0</formula>
    </cfRule>
    <cfRule type="expression" dxfId="596" priority="26">
      <formula>F74&lt;0</formula>
    </cfRule>
  </conditionalFormatting>
  <conditionalFormatting sqref="H79:H81 F79:F81">
    <cfRule type="expression" dxfId="595" priority="23">
      <formula>F79&gt;0</formula>
    </cfRule>
    <cfRule type="expression" dxfId="594" priority="24">
      <formula>F79&lt;0</formula>
    </cfRule>
  </conditionalFormatting>
  <conditionalFormatting sqref="H82:H84 F82:F84">
    <cfRule type="expression" dxfId="593" priority="21">
      <formula>F82&gt;0</formula>
    </cfRule>
    <cfRule type="expression" dxfId="592" priority="22">
      <formula>F82&lt;0</formula>
    </cfRule>
  </conditionalFormatting>
  <conditionalFormatting sqref="H85:H87 F85:F87">
    <cfRule type="expression" dxfId="591" priority="19">
      <formula>F85&gt;0</formula>
    </cfRule>
    <cfRule type="expression" dxfId="590" priority="20">
      <formula>F85&lt;0</formula>
    </cfRule>
  </conditionalFormatting>
  <conditionalFormatting sqref="J37:J66 J73 J78">
    <cfRule type="expression" dxfId="589" priority="17">
      <formula>J37&gt;0</formula>
    </cfRule>
    <cfRule type="expression" dxfId="588" priority="18">
      <formula>J37&lt;0</formula>
    </cfRule>
  </conditionalFormatting>
  <conditionalFormatting sqref="J32:J36">
    <cfRule type="expression" dxfId="587" priority="15">
      <formula>J32&gt;0</formula>
    </cfRule>
    <cfRule type="expression" dxfId="586" priority="16">
      <formula>J32&lt;0</formula>
    </cfRule>
  </conditionalFormatting>
  <conditionalFormatting sqref="J67:J69">
    <cfRule type="expression" dxfId="585" priority="13">
      <formula>J67&gt;0</formula>
    </cfRule>
    <cfRule type="expression" dxfId="584" priority="14">
      <formula>J67&lt;0</formula>
    </cfRule>
  </conditionalFormatting>
  <conditionalFormatting sqref="J70:J72">
    <cfRule type="expression" dxfId="583" priority="11">
      <formula>J70&gt;0</formula>
    </cfRule>
    <cfRule type="expression" dxfId="582" priority="12">
      <formula>J70&lt;0</formula>
    </cfRule>
  </conditionalFormatting>
  <conditionalFormatting sqref="J77">
    <cfRule type="expression" dxfId="581" priority="9">
      <formula>J77&gt;0</formula>
    </cfRule>
    <cfRule type="expression" dxfId="580" priority="10">
      <formula>J77&lt;0</formula>
    </cfRule>
  </conditionalFormatting>
  <conditionalFormatting sqref="J74:J76">
    <cfRule type="expression" dxfId="579" priority="7">
      <formula>J74&gt;0</formula>
    </cfRule>
    <cfRule type="expression" dxfId="578" priority="8">
      <formula>J74&lt;0</formula>
    </cfRule>
  </conditionalFormatting>
  <conditionalFormatting sqref="J79:J81">
    <cfRule type="expression" dxfId="577" priority="5">
      <formula>J79&gt;0</formula>
    </cfRule>
    <cfRule type="expression" dxfId="576" priority="6">
      <formula>J79&lt;0</formula>
    </cfRule>
  </conditionalFormatting>
  <conditionalFormatting sqref="J82:J84">
    <cfRule type="expression" dxfId="575" priority="3">
      <formula>J82&gt;0</formula>
    </cfRule>
    <cfRule type="expression" dxfId="574" priority="4">
      <formula>J82&lt;0</formula>
    </cfRule>
  </conditionalFormatting>
  <conditionalFormatting sqref="J85:J87">
    <cfRule type="expression" dxfId="573" priority="1">
      <formula>J85&gt;0</formula>
    </cfRule>
    <cfRule type="expression" dxfId="57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135.19999999999999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135.19999999999999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148.72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147.36799999999999</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146.01599999999999</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144.66399999999999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143.31199999999998</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141.96</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140.608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139.256</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137.904</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136.55199999999999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135.19999999999999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133.84799999999998</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132.49599999999998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131.14399999999998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129.79199999999997</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128.43999999999997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127.08799999999998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125.73599999999999</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124.384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123.032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121.67999999999999</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571" priority="15">
      <formula>F25&gt;0</formula>
    </cfRule>
    <cfRule type="expression" dxfId="570" priority="16">
      <formula>F25&lt;0</formula>
    </cfRule>
  </conditionalFormatting>
  <conditionalFormatting sqref="F32:F70">
    <cfRule type="expression" dxfId="569" priority="11">
      <formula>F32&gt;0</formula>
    </cfRule>
    <cfRule type="expression" dxfId="568" priority="12">
      <formula>F32&lt;0</formula>
    </cfRule>
  </conditionalFormatting>
  <conditionalFormatting sqref="F32:F70">
    <cfRule type="expression" dxfId="567" priority="13">
      <formula>F32&gt;0</formula>
    </cfRule>
    <cfRule type="expression" dxfId="566" priority="14">
      <formula>F32&lt;0</formula>
    </cfRule>
  </conditionalFormatting>
  <conditionalFormatting sqref="H25 H30:H70">
    <cfRule type="expression" dxfId="565" priority="9">
      <formula>H25&gt;0</formula>
    </cfRule>
    <cfRule type="expression" dxfId="564" priority="10">
      <formula>H25&lt;0</formula>
    </cfRule>
  </conditionalFormatting>
  <conditionalFormatting sqref="F26:F29">
    <cfRule type="expression" dxfId="563" priority="7">
      <formula>F26&gt;0</formula>
    </cfRule>
    <cfRule type="expression" dxfId="562" priority="8">
      <formula>F26&lt;0</formula>
    </cfRule>
  </conditionalFormatting>
  <conditionalFormatting sqref="H26:H29">
    <cfRule type="expression" dxfId="561" priority="5">
      <formula>H26&gt;0</formula>
    </cfRule>
    <cfRule type="expression" dxfId="560" priority="6">
      <formula>H26&lt;0</formula>
    </cfRule>
  </conditionalFormatting>
  <conditionalFormatting sqref="Q7">
    <cfRule type="expression" dxfId="559" priority="3">
      <formula>Q7&gt;0</formula>
    </cfRule>
    <cfRule type="expression" dxfId="558" priority="4">
      <formula>Q7&lt;0</formula>
    </cfRule>
  </conditionalFormatting>
  <conditionalFormatting sqref="Q8">
    <cfRule type="expression" dxfId="557" priority="1">
      <formula>Q8&gt;0</formula>
    </cfRule>
    <cfRule type="expression" dxfId="55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0.78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0.78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0.8580000000000001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0.85020000000000007</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0.84240000000000004</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0.83460000000000012</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0.82680000000000009</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0.81900000000000006</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0.81120000000000003</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0.8034</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0.79560000000000008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0.78780000000000006</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0.78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0.7722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0.76439999999999997</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0.75660000000000005</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0.74880000000000002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0.74099999999999999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0.73319999999999996</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0.72540000000000004</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0.71760000000000002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0.7098000000000001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0.70200000000000007</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55" priority="25">
      <formula>F34&gt;0</formula>
    </cfRule>
    <cfRule type="expression" dxfId="554" priority="26">
      <formula>F34&lt;0</formula>
    </cfRule>
  </conditionalFormatting>
  <conditionalFormatting sqref="H124:H131">
    <cfRule type="expression" dxfId="553" priority="23">
      <formula>H124&gt;0</formula>
    </cfRule>
    <cfRule type="expression" dxfId="552" priority="24">
      <formula>H124&lt;0</formula>
    </cfRule>
  </conditionalFormatting>
  <conditionalFormatting sqref="H132">
    <cfRule type="expression" dxfId="551" priority="21">
      <formula>H132&gt;0</formula>
    </cfRule>
    <cfRule type="expression" dxfId="550" priority="22">
      <formula>H132&lt;0</formula>
    </cfRule>
  </conditionalFormatting>
  <conditionalFormatting sqref="Q8">
    <cfRule type="expression" dxfId="549" priority="11">
      <formula>Q8&gt;0</formula>
    </cfRule>
    <cfRule type="expression" dxfId="548" priority="12">
      <formula>Q8&lt;0</formula>
    </cfRule>
  </conditionalFormatting>
  <conditionalFormatting sqref="Q7">
    <cfRule type="expression" dxfId="547" priority="13">
      <formula>Q7&gt;0</formula>
    </cfRule>
    <cfRule type="expression" dxfId="546" priority="14">
      <formula>Q7&lt;0</formula>
    </cfRule>
  </conditionalFormatting>
  <conditionalFormatting sqref="F36:F39">
    <cfRule type="expression" dxfId="545" priority="9">
      <formula>F36&gt;0</formula>
    </cfRule>
    <cfRule type="expression" dxfId="544" priority="10">
      <formula>F36&lt;0</formula>
    </cfRule>
  </conditionalFormatting>
  <conditionalFormatting sqref="H36:H39">
    <cfRule type="expression" dxfId="543" priority="7">
      <formula>H36&gt;0</formula>
    </cfRule>
    <cfRule type="expression" dxfId="542" priority="8">
      <formula>H36&lt;0</formula>
    </cfRule>
  </conditionalFormatting>
  <conditionalFormatting sqref="K65:K99">
    <cfRule type="expression" dxfId="541" priority="5">
      <formula>K65&gt;0</formula>
    </cfRule>
    <cfRule type="expression" dxfId="540" priority="6">
      <formula>K65&lt;0</formula>
    </cfRule>
  </conditionalFormatting>
  <conditionalFormatting sqref="K72">
    <cfRule type="expression" dxfId="539" priority="3">
      <formula>K72&gt;0</formula>
    </cfRule>
    <cfRule type="expression" dxfId="538" priority="4">
      <formula>K72&lt;0</formula>
    </cfRule>
  </conditionalFormatting>
  <conditionalFormatting sqref="M69">
    <cfRule type="expression" dxfId="537" priority="1">
      <formula>M69&gt;0</formula>
    </cfRule>
    <cfRule type="expression" dxfId="53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1407</v>
      </c>
      <c r="B2" s="399">
        <v>43692</v>
      </c>
      <c r="C2" s="4">
        <v>100</v>
      </c>
      <c r="D2" s="3">
        <v>31.2</v>
      </c>
      <c r="E2" s="3">
        <v>0</v>
      </c>
      <c r="F2" s="3">
        <f>C2*D2+E2</f>
        <v>3120</v>
      </c>
      <c r="G2" s="70"/>
      <c r="H2" s="159"/>
      <c r="I2" s="3"/>
      <c r="J2" s="3"/>
      <c r="K2" s="3"/>
      <c r="L2" s="70"/>
      <c r="M2" s="3"/>
      <c r="O2" s="11" t="s">
        <v>57</v>
      </c>
      <c r="Q2">
        <f>C18-H18</f>
        <v>100</v>
      </c>
      <c r="T2" s="1"/>
    </row>
    <row r="3" spans="1:21" x14ac:dyDescent="0.25">
      <c r="A3" s="22" t="s">
        <v>71</v>
      </c>
      <c r="B3" s="115"/>
      <c r="C3" s="4"/>
      <c r="D3" s="3"/>
      <c r="E3" s="3"/>
      <c r="F3" s="3"/>
      <c r="G3" s="70"/>
      <c r="H3" s="159"/>
      <c r="I3" s="3"/>
      <c r="J3" s="3"/>
      <c r="K3" s="3"/>
      <c r="L3" s="4"/>
      <c r="M3" s="4"/>
      <c r="O3" s="11" t="s">
        <v>58</v>
      </c>
      <c r="Q3" s="176">
        <f>IF(Q2=0, Q4, (F18-K18-M18)/Q2)</f>
        <v>31.2</v>
      </c>
      <c r="T3" s="1"/>
    </row>
    <row r="4" spans="1:21" x14ac:dyDescent="0.25">
      <c r="B4" s="115"/>
      <c r="C4" s="4"/>
      <c r="D4" s="3"/>
      <c r="E4" s="3"/>
      <c r="F4" s="3"/>
      <c r="G4" s="70"/>
      <c r="H4" s="159"/>
      <c r="I4" s="3"/>
      <c r="J4" s="3"/>
      <c r="K4" s="3"/>
      <c r="L4" s="4"/>
      <c r="M4" s="4"/>
      <c r="O4" s="11" t="s">
        <v>66</v>
      </c>
      <c r="Q4" s="53">
        <v>33.840000000000003</v>
      </c>
      <c r="R4" s="420">
        <v>-5.4000000000000003E-3</v>
      </c>
      <c r="T4" s="688"/>
      <c r="U4" s="30"/>
    </row>
    <row r="5" spans="1:21" x14ac:dyDescent="0.25">
      <c r="B5" s="70"/>
      <c r="C5" s="4"/>
      <c r="D5" s="3"/>
      <c r="E5" s="3"/>
      <c r="F5" s="3"/>
      <c r="G5" s="70"/>
      <c r="H5" s="159"/>
      <c r="I5" s="3"/>
      <c r="J5" s="3"/>
      <c r="K5" s="3"/>
      <c r="L5" s="4"/>
      <c r="M5" s="4"/>
      <c r="O5" s="11" t="s">
        <v>67</v>
      </c>
      <c r="Q5" s="3">
        <f>Q4*Q2</f>
        <v>3384.0000000000005</v>
      </c>
    </row>
    <row r="6" spans="1:21" x14ac:dyDescent="0.25">
      <c r="B6" s="70"/>
      <c r="C6" s="4"/>
      <c r="D6" s="3"/>
      <c r="E6" s="3"/>
      <c r="F6" s="3"/>
      <c r="G6" s="70"/>
      <c r="H6" s="159"/>
      <c r="I6" s="3"/>
      <c r="J6" s="3"/>
      <c r="K6" s="3"/>
      <c r="L6" s="4"/>
      <c r="M6" s="4"/>
      <c r="O6" s="11" t="s">
        <v>64</v>
      </c>
      <c r="Q6" s="2">
        <f>Q3*Q2</f>
        <v>3120</v>
      </c>
    </row>
    <row r="7" spans="1:21" x14ac:dyDescent="0.25">
      <c r="B7" s="70"/>
      <c r="C7" s="4"/>
      <c r="D7" s="3"/>
      <c r="E7" s="3"/>
      <c r="F7" s="3"/>
      <c r="G7" s="70"/>
      <c r="H7" s="159"/>
      <c r="I7" s="3"/>
      <c r="J7" s="3"/>
      <c r="K7" s="3"/>
      <c r="L7" s="4"/>
      <c r="M7" s="4"/>
      <c r="O7" s="11" t="s">
        <v>177</v>
      </c>
      <c r="Q7" s="2">
        <f>Q10+Q8</f>
        <v>264.00000000000045</v>
      </c>
      <c r="R7" s="29">
        <v>43724</v>
      </c>
      <c r="T7" s="1"/>
    </row>
    <row r="8" spans="1:21" x14ac:dyDescent="0.25">
      <c r="B8" s="70"/>
      <c r="C8" s="4"/>
      <c r="D8" s="3"/>
      <c r="E8" s="3"/>
      <c r="F8" s="3"/>
      <c r="G8" s="70"/>
      <c r="H8" s="159"/>
      <c r="I8" s="3"/>
      <c r="J8" s="3"/>
      <c r="K8" s="3"/>
      <c r="L8" s="4"/>
      <c r="M8" s="4"/>
      <c r="O8" s="11" t="s">
        <v>179</v>
      </c>
      <c r="P8" s="33"/>
      <c r="Q8" s="2">
        <f>K18+M18-F18+Q2*Q4</f>
        <v>264.00000000000045</v>
      </c>
    </row>
    <row r="9" spans="1:21" x14ac:dyDescent="0.25">
      <c r="B9" s="4"/>
      <c r="C9" s="4"/>
      <c r="D9" s="3"/>
      <c r="E9" s="3"/>
      <c r="F9" s="3"/>
      <c r="G9" s="4"/>
      <c r="H9" s="159"/>
      <c r="I9" s="3"/>
      <c r="J9" s="3"/>
      <c r="K9" s="3"/>
      <c r="L9" s="4"/>
      <c r="M9" s="4"/>
      <c r="O9" s="11" t="s">
        <v>204</v>
      </c>
      <c r="Q9" s="132">
        <f>IF(Q2=0, 0, Q8/Q6)</f>
        <v>8.4615384615384759E-2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2.6004728132387703E-2</v>
      </c>
      <c r="R11">
        <f>0.88/4</f>
        <v>0.22</v>
      </c>
    </row>
    <row r="12" spans="1:21" x14ac:dyDescent="0.25">
      <c r="H12" s="68"/>
      <c r="O12" s="11" t="s">
        <v>921</v>
      </c>
      <c r="Q12" s="1" t="s">
        <v>1404</v>
      </c>
    </row>
    <row r="13" spans="1:21" x14ac:dyDescent="0.25">
      <c r="H13" s="68"/>
      <c r="O13" s="11" t="s">
        <v>947</v>
      </c>
      <c r="Q13" s="2">
        <f>Q4/4.4</f>
        <v>7.6909090909090914</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37.224000000000004</v>
      </c>
    </row>
    <row r="18" spans="1:16" x14ac:dyDescent="0.25">
      <c r="A18" s="31" t="s">
        <v>81</v>
      </c>
      <c r="B18" s="14"/>
      <c r="C18" s="14">
        <f>SUM(C2:C9)</f>
        <v>100</v>
      </c>
      <c r="D18" s="18"/>
      <c r="E18" s="18"/>
      <c r="F18" s="18">
        <f>SUM(F2:F9)</f>
        <v>3120</v>
      </c>
      <c r="G18" s="14"/>
      <c r="H18" s="69">
        <f>SUM(H2:H8)</f>
        <v>0</v>
      </c>
      <c r="I18" s="18"/>
      <c r="J18" s="18"/>
      <c r="K18" s="18">
        <f>SUM(K2:K8)</f>
        <v>0</v>
      </c>
      <c r="L18" s="14"/>
      <c r="M18" s="18">
        <f>SUM(M2:M10)</f>
        <v>0</v>
      </c>
      <c r="O18" s="79">
        <v>1.0900000000000001</v>
      </c>
      <c r="P18" s="79">
        <f t="shared" ref="P18:P37" si="0">O18*$Q$4</f>
        <v>36.885600000000004</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36.547200000000004</v>
      </c>
    </row>
    <row r="20" spans="1:16" x14ac:dyDescent="0.25">
      <c r="O20" s="79">
        <v>1.07</v>
      </c>
      <c r="P20" s="79">
        <f t="shared" si="0"/>
        <v>36.208800000000004</v>
      </c>
    </row>
    <row r="21" spans="1:16" x14ac:dyDescent="0.25">
      <c r="O21" s="79">
        <v>1.06</v>
      </c>
      <c r="P21" s="79">
        <f t="shared" si="0"/>
        <v>35.870400000000004</v>
      </c>
    </row>
    <row r="22" spans="1:16" x14ac:dyDescent="0.25">
      <c r="O22" s="79">
        <v>1.05</v>
      </c>
      <c r="P22" s="79">
        <f t="shared" si="0"/>
        <v>35.532000000000004</v>
      </c>
    </row>
    <row r="23" spans="1:16" x14ac:dyDescent="0.25">
      <c r="O23" s="79">
        <v>1.04</v>
      </c>
      <c r="P23" s="79">
        <f t="shared" si="0"/>
        <v>35.193600000000004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34.855200000000004</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34.516800000000003</v>
      </c>
    </row>
    <row r="26" spans="1:16" x14ac:dyDescent="0.25">
      <c r="B26" s="162"/>
      <c r="C26" s="10"/>
      <c r="D26" s="39"/>
      <c r="E26" s="39"/>
      <c r="F26" s="39"/>
      <c r="G26" s="39"/>
      <c r="H26" s="177"/>
      <c r="I26" s="39"/>
      <c r="J26" s="39"/>
      <c r="K26" s="39"/>
      <c r="L26" s="39"/>
      <c r="O26" s="79">
        <v>1.01</v>
      </c>
      <c r="P26" s="79">
        <f t="shared" si="0"/>
        <v>34.178400000000003</v>
      </c>
    </row>
    <row r="27" spans="1:16" x14ac:dyDescent="0.25">
      <c r="B27" s="162"/>
      <c r="C27" s="10"/>
      <c r="D27" s="39"/>
      <c r="E27" s="39"/>
      <c r="F27" s="39"/>
      <c r="G27" s="39"/>
      <c r="H27" s="177"/>
      <c r="I27" s="39"/>
      <c r="J27" s="39"/>
      <c r="K27" s="39"/>
      <c r="L27" s="39"/>
      <c r="O27" s="79">
        <v>1</v>
      </c>
      <c r="P27" s="79">
        <f t="shared" si="0"/>
        <v>33.840000000000003</v>
      </c>
    </row>
    <row r="28" spans="1:16" x14ac:dyDescent="0.25">
      <c r="B28" s="162"/>
      <c r="C28" s="10"/>
      <c r="D28" s="39"/>
      <c r="E28" s="39"/>
      <c r="F28" s="39"/>
      <c r="G28" s="39"/>
      <c r="H28" s="177"/>
      <c r="I28" s="39"/>
      <c r="J28" s="39"/>
      <c r="K28" s="39"/>
      <c r="L28" s="39"/>
      <c r="O28" s="79">
        <v>0.99</v>
      </c>
      <c r="P28" s="79">
        <f t="shared" si="0"/>
        <v>33.501600000000003</v>
      </c>
    </row>
    <row r="29" spans="1:16" x14ac:dyDescent="0.25">
      <c r="B29" s="162"/>
      <c r="C29" s="10"/>
      <c r="D29" s="39"/>
      <c r="E29" s="39"/>
      <c r="F29" s="39"/>
      <c r="G29" s="39"/>
      <c r="H29" s="177"/>
      <c r="I29" s="39"/>
      <c r="J29" s="39"/>
      <c r="K29" s="39"/>
      <c r="L29" s="39"/>
      <c r="O29" s="79">
        <v>0.98</v>
      </c>
      <c r="P29" s="79">
        <f t="shared" si="0"/>
        <v>33.163200000000003</v>
      </c>
    </row>
    <row r="30" spans="1:16" x14ac:dyDescent="0.25">
      <c r="B30" s="162"/>
      <c r="C30" s="10"/>
      <c r="D30" s="39"/>
      <c r="E30" s="39"/>
      <c r="F30" s="39"/>
      <c r="G30" s="39"/>
      <c r="H30" s="177"/>
      <c r="I30" s="39"/>
      <c r="J30" s="39"/>
      <c r="K30" s="39"/>
      <c r="L30" s="39"/>
      <c r="O30" s="79">
        <v>0.97</v>
      </c>
      <c r="P30" s="79">
        <f t="shared" si="0"/>
        <v>32.824800000000003</v>
      </c>
    </row>
    <row r="31" spans="1:16" x14ac:dyDescent="0.25">
      <c r="B31" s="162"/>
      <c r="C31" s="10"/>
      <c r="D31" s="39"/>
      <c r="E31" s="39"/>
      <c r="F31" s="39"/>
      <c r="G31" s="39"/>
      <c r="H31" s="177"/>
      <c r="I31" s="39"/>
      <c r="J31" s="39"/>
      <c r="K31" s="39"/>
      <c r="L31" s="39"/>
      <c r="O31" s="79">
        <v>0.96</v>
      </c>
      <c r="P31" s="79">
        <f t="shared" si="0"/>
        <v>32.486400000000003</v>
      </c>
    </row>
    <row r="32" spans="1:16" x14ac:dyDescent="0.25">
      <c r="B32" s="162"/>
      <c r="C32" s="10"/>
      <c r="D32" s="39"/>
      <c r="E32" s="39"/>
      <c r="F32" s="39"/>
      <c r="G32" s="39"/>
      <c r="H32" s="177"/>
      <c r="I32" s="39"/>
      <c r="J32" s="39"/>
      <c r="K32" s="39"/>
      <c r="L32" s="39"/>
      <c r="O32" s="79">
        <v>0.95</v>
      </c>
      <c r="P32" s="79">
        <f t="shared" si="0"/>
        <v>32.148000000000003</v>
      </c>
    </row>
    <row r="33" spans="2:17" x14ac:dyDescent="0.25">
      <c r="B33" s="162"/>
      <c r="C33" s="10"/>
      <c r="D33" s="39"/>
      <c r="E33" s="39"/>
      <c r="F33" s="39"/>
      <c r="G33" s="39"/>
      <c r="H33" s="177"/>
      <c r="I33" s="39"/>
      <c r="J33" s="39"/>
      <c r="K33" s="39"/>
      <c r="L33" s="39"/>
      <c r="O33" s="79">
        <v>0.94</v>
      </c>
      <c r="P33" s="79">
        <f t="shared" si="0"/>
        <v>31.8096</v>
      </c>
    </row>
    <row r="34" spans="2:17" x14ac:dyDescent="0.25">
      <c r="B34" s="162"/>
      <c r="C34" s="10"/>
      <c r="D34" s="39"/>
      <c r="E34" s="39"/>
      <c r="F34" s="39"/>
      <c r="G34" s="39"/>
      <c r="H34" s="177"/>
      <c r="I34" s="39"/>
      <c r="J34" s="39"/>
      <c r="K34" s="39"/>
      <c r="L34" s="39"/>
      <c r="O34" s="79">
        <v>0.93</v>
      </c>
      <c r="P34" s="79">
        <f t="shared" si="0"/>
        <v>31.471200000000003</v>
      </c>
    </row>
    <row r="35" spans="2:17" x14ac:dyDescent="0.25">
      <c r="B35" s="162"/>
      <c r="C35" s="10"/>
      <c r="D35" s="39"/>
      <c r="E35" s="39"/>
      <c r="F35" s="39"/>
      <c r="G35" s="39"/>
      <c r="H35" s="177"/>
      <c r="I35" s="39"/>
      <c r="J35" s="39"/>
      <c r="K35" s="39"/>
      <c r="L35" s="39"/>
      <c r="O35" s="79">
        <v>0.92</v>
      </c>
      <c r="P35" s="79">
        <f t="shared" si="0"/>
        <v>31.132800000000003</v>
      </c>
    </row>
    <row r="36" spans="2:17" x14ac:dyDescent="0.25">
      <c r="B36" s="162"/>
      <c r="C36" s="10"/>
      <c r="D36" s="39"/>
      <c r="E36" s="39"/>
      <c r="F36" s="39"/>
      <c r="G36" s="39"/>
      <c r="H36" s="177"/>
      <c r="I36" s="39"/>
      <c r="J36" s="39"/>
      <c r="K36" s="39"/>
      <c r="L36" s="39"/>
      <c r="O36" s="79">
        <v>0.91</v>
      </c>
      <c r="P36" s="79">
        <f t="shared" si="0"/>
        <v>30.794400000000003</v>
      </c>
    </row>
    <row r="37" spans="2:17" x14ac:dyDescent="0.25">
      <c r="B37" s="162"/>
      <c r="C37" s="10"/>
      <c r="D37" s="39"/>
      <c r="E37" s="39"/>
      <c r="F37" s="39"/>
      <c r="G37" s="39"/>
      <c r="H37" s="177"/>
      <c r="I37" s="39"/>
      <c r="J37" s="39"/>
      <c r="K37" s="39"/>
      <c r="L37" s="39"/>
      <c r="O37" s="79">
        <v>0.9</v>
      </c>
      <c r="P37" s="79">
        <f t="shared" si="0"/>
        <v>30.456000000000003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535" priority="43">
      <formula>F54&gt;0</formula>
    </cfRule>
    <cfRule type="expression" dxfId="534" priority="44">
      <formula>F54&lt;0</formula>
    </cfRule>
  </conditionalFormatting>
  <conditionalFormatting sqref="Q7">
    <cfRule type="expression" dxfId="533" priority="41">
      <formula>Q7&gt;0</formula>
    </cfRule>
    <cfRule type="expression" dxfId="532" priority="42">
      <formula>Q7&lt;0</formula>
    </cfRule>
  </conditionalFormatting>
  <conditionalFormatting sqref="Q8">
    <cfRule type="expression" dxfId="531" priority="39">
      <formula>Q8&gt;0</formula>
    </cfRule>
    <cfRule type="expression" dxfId="530" priority="40">
      <formula>Q8&lt;0</formula>
    </cfRule>
  </conditionalFormatting>
  <conditionalFormatting sqref="F33:F36 F38:F53">
    <cfRule type="expression" dxfId="529" priority="37">
      <formula>F33&gt;0</formula>
    </cfRule>
    <cfRule type="expression" dxfId="528" priority="38">
      <formula>F33&lt;0</formula>
    </cfRule>
  </conditionalFormatting>
  <conditionalFormatting sqref="H33:H36 H38:H53">
    <cfRule type="expression" dxfId="527" priority="35">
      <formula>H33&gt;0</formula>
    </cfRule>
    <cfRule type="expression" dxfId="526" priority="36">
      <formula>H33&lt;0</formula>
    </cfRule>
  </conditionalFormatting>
  <conditionalFormatting sqref="Q10">
    <cfRule type="expression" dxfId="525" priority="33">
      <formula>Q10&gt;0</formula>
    </cfRule>
    <cfRule type="expression" dxfId="524" priority="34">
      <formula>Q10&lt;0</formula>
    </cfRule>
  </conditionalFormatting>
  <conditionalFormatting sqref="J25:J37">
    <cfRule type="expression" dxfId="523" priority="31">
      <formula>J25&gt;0</formula>
    </cfRule>
    <cfRule type="expression" dxfId="522" priority="32">
      <formula>J25&lt;0</formula>
    </cfRule>
  </conditionalFormatting>
  <conditionalFormatting sqref="K25:K38">
    <cfRule type="expression" dxfId="521" priority="29">
      <formula>K25&gt;0</formula>
    </cfRule>
    <cfRule type="expression" dxfId="520" priority="30">
      <formula>K25&lt;0</formula>
    </cfRule>
  </conditionalFormatting>
  <conditionalFormatting sqref="L25">
    <cfRule type="expression" dxfId="519" priority="27">
      <formula>L25&gt;0</formula>
    </cfRule>
    <cfRule type="expression" dxfId="518" priority="28">
      <formula>L25&lt;0</formula>
    </cfRule>
  </conditionalFormatting>
  <conditionalFormatting sqref="F89:F110">
    <cfRule type="expression" dxfId="517" priority="25">
      <formula>F89&gt;0</formula>
    </cfRule>
    <cfRule type="expression" dxfId="516" priority="26">
      <formula>F89&lt;0</formula>
    </cfRule>
  </conditionalFormatting>
  <conditionalFormatting sqref="H89:H110">
    <cfRule type="expression" dxfId="515" priority="23">
      <formula>H89&gt;0</formula>
    </cfRule>
    <cfRule type="expression" dxfId="514" priority="24">
      <formula>H89&lt;0</formula>
    </cfRule>
  </conditionalFormatting>
  <conditionalFormatting sqref="J89:J102">
    <cfRule type="expression" dxfId="513" priority="21">
      <formula>J89&gt;0</formula>
    </cfRule>
    <cfRule type="expression" dxfId="512" priority="22">
      <formula>J89&lt;0</formula>
    </cfRule>
  </conditionalFormatting>
  <conditionalFormatting sqref="K89:K102">
    <cfRule type="expression" dxfId="511" priority="19">
      <formula>K89&gt;0</formula>
    </cfRule>
    <cfRule type="expression" dxfId="510" priority="20">
      <formula>K89&lt;0</formula>
    </cfRule>
  </conditionalFormatting>
  <conditionalFormatting sqref="L89:L102">
    <cfRule type="expression" dxfId="509" priority="17">
      <formula>L89&gt;0</formula>
    </cfRule>
    <cfRule type="expression" dxfId="508" priority="18">
      <formula>L89&lt;0</formula>
    </cfRule>
  </conditionalFormatting>
  <conditionalFormatting sqref="F29:F32">
    <cfRule type="expression" dxfId="507" priority="15">
      <formula>F29&gt;0</formula>
    </cfRule>
    <cfRule type="expression" dxfId="506" priority="16">
      <formula>F29&lt;0</formula>
    </cfRule>
  </conditionalFormatting>
  <conditionalFormatting sqref="H29:H32">
    <cfRule type="expression" dxfId="505" priority="13">
      <formula>H29&gt;0</formula>
    </cfRule>
    <cfRule type="expression" dxfId="504" priority="14">
      <formula>H29&lt;0</formula>
    </cfRule>
  </conditionalFormatting>
  <conditionalFormatting sqref="F37">
    <cfRule type="expression" dxfId="503" priority="11">
      <formula>F37&gt;0</formula>
    </cfRule>
    <cfRule type="expression" dxfId="502" priority="12">
      <formula>F37&lt;0</formula>
    </cfRule>
  </conditionalFormatting>
  <conditionalFormatting sqref="H37">
    <cfRule type="expression" dxfId="501" priority="9">
      <formula>H37&gt;0</formula>
    </cfRule>
    <cfRule type="expression" dxfId="500" priority="10">
      <formula>H37&lt;0</formula>
    </cfRule>
  </conditionalFormatting>
  <conditionalFormatting sqref="J49">
    <cfRule type="expression" dxfId="499" priority="7">
      <formula>J49&gt;0</formula>
    </cfRule>
    <cfRule type="expression" dxfId="498" priority="8">
      <formula>J49&lt;0</formula>
    </cfRule>
  </conditionalFormatting>
  <conditionalFormatting sqref="J38:J48">
    <cfRule type="expression" dxfId="497" priority="5">
      <formula>J38&gt;0</formula>
    </cfRule>
    <cfRule type="expression" dxfId="496" priority="6">
      <formula>J38&lt;0</formula>
    </cfRule>
  </conditionalFormatting>
  <conditionalFormatting sqref="F25:F28">
    <cfRule type="expression" dxfId="495" priority="3">
      <formula>F25&gt;0</formula>
    </cfRule>
    <cfRule type="expression" dxfId="494" priority="4">
      <formula>F25&lt;0</formula>
    </cfRule>
  </conditionalFormatting>
  <conditionalFormatting sqref="H25:H28">
    <cfRule type="expression" dxfId="493" priority="1">
      <formula>H25&gt;0</formula>
    </cfRule>
    <cfRule type="expression" dxfId="492"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58"/>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5" si="1">H2*I2-J2</f>
        <v>4005.91</v>
      </c>
      <c r="L2" s="70"/>
      <c r="M2" s="3"/>
      <c r="O2" s="11" t="s">
        <v>57</v>
      </c>
      <c r="Q2" s="68">
        <f>C34-H34</f>
        <v>2500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11.377320000000006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6.89</v>
      </c>
      <c r="R4" s="419">
        <v>-3.6999999999999998E-2</v>
      </c>
      <c r="U4" t="s">
        <v>753</v>
      </c>
    </row>
    <row r="5" spans="1:29" x14ac:dyDescent="0.25">
      <c r="B5" s="70">
        <v>43178</v>
      </c>
      <c r="C5" s="7">
        <v>100</v>
      </c>
      <c r="D5" s="43">
        <v>17.75</v>
      </c>
      <c r="E5" s="43">
        <v>0</v>
      </c>
      <c r="F5" s="43">
        <f t="shared" si="0"/>
        <v>1775</v>
      </c>
      <c r="G5" s="363">
        <v>43355</v>
      </c>
      <c r="H5" s="78">
        <v>200</v>
      </c>
      <c r="I5" s="43">
        <v>22.33</v>
      </c>
      <c r="J5" s="43">
        <v>0.06</v>
      </c>
      <c r="K5" s="43">
        <f t="shared" si="1"/>
        <v>4465.9399999999996</v>
      </c>
      <c r="L5" s="70"/>
      <c r="M5" s="3"/>
      <c r="O5" s="11" t="s">
        <v>67</v>
      </c>
      <c r="Q5" s="3">
        <f>Q4*Q2</f>
        <v>17225</v>
      </c>
    </row>
    <row r="6" spans="1:29" x14ac:dyDescent="0.25">
      <c r="B6" s="70">
        <v>43224</v>
      </c>
      <c r="C6" s="7">
        <v>200</v>
      </c>
      <c r="D6" s="43">
        <v>17.45</v>
      </c>
      <c r="E6" s="43">
        <v>0</v>
      </c>
      <c r="F6" s="43">
        <f t="shared" si="0"/>
        <v>3490</v>
      </c>
      <c r="G6" s="363">
        <v>43405</v>
      </c>
      <c r="H6" s="78">
        <v>200</v>
      </c>
      <c r="I6" s="43">
        <v>22.55</v>
      </c>
      <c r="J6" s="43">
        <v>0.06</v>
      </c>
      <c r="K6" s="43">
        <f t="shared" si="1"/>
        <v>4509.9399999999996</v>
      </c>
      <c r="L6" s="70"/>
      <c r="M6" s="4"/>
      <c r="O6" s="11" t="s">
        <v>64</v>
      </c>
      <c r="Q6" s="2">
        <f>Q3*Q2</f>
        <v>28443.300000000017</v>
      </c>
    </row>
    <row r="7" spans="1:29" x14ac:dyDescent="0.25">
      <c r="B7" s="70">
        <v>43314</v>
      </c>
      <c r="C7" s="7">
        <v>200</v>
      </c>
      <c r="D7" s="43">
        <v>21.88</v>
      </c>
      <c r="E7" s="43">
        <v>0</v>
      </c>
      <c r="F7" s="43">
        <f t="shared" si="0"/>
        <v>4376</v>
      </c>
      <c r="G7" s="363">
        <v>43411</v>
      </c>
      <c r="H7" s="78">
        <v>159</v>
      </c>
      <c r="I7" s="43">
        <v>23.76</v>
      </c>
      <c r="J7" s="43">
        <v>0.79</v>
      </c>
      <c r="K7" s="43">
        <f t="shared" si="1"/>
        <v>3777.05</v>
      </c>
      <c r="L7" s="4"/>
      <c r="M7" s="4"/>
      <c r="O7" s="11" t="s">
        <v>177</v>
      </c>
      <c r="Q7" s="2">
        <f>Q10+Q8</f>
        <v>-10933.330000000013</v>
      </c>
      <c r="R7">
        <v>1000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-11218.300000000017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-0.39440922818379059</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M97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1400</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2.8122448979591832</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O16" s="482" t="s">
        <v>78</v>
      </c>
      <c r="P16" s="482"/>
    </row>
    <row r="17" spans="1:21" ht="15.75" thickTop="1" x14ac:dyDescent="0.25">
      <c r="A17" s="895"/>
      <c r="B17" s="363">
        <v>43598</v>
      </c>
      <c r="C17" s="4">
        <v>400</v>
      </c>
      <c r="D17" s="3">
        <v>12.61</v>
      </c>
      <c r="E17" s="3">
        <v>0</v>
      </c>
      <c r="F17" s="3">
        <f t="shared" si="0"/>
        <v>5044</v>
      </c>
      <c r="O17" s="79">
        <v>1.1000000000000001</v>
      </c>
      <c r="P17" s="79">
        <f>O17*$Q$4</f>
        <v>7.5790000000000006</v>
      </c>
      <c r="T17" s="1">
        <v>43235</v>
      </c>
      <c r="U17" t="s">
        <v>1051</v>
      </c>
    </row>
    <row r="18" spans="1:21" x14ac:dyDescent="0.25">
      <c r="A18" s="895"/>
      <c r="B18" s="363">
        <v>43608</v>
      </c>
      <c r="C18" s="4">
        <v>400</v>
      </c>
      <c r="D18" s="3">
        <v>11.1</v>
      </c>
      <c r="E18" s="3">
        <v>0</v>
      </c>
      <c r="F18" s="3">
        <f t="shared" si="0"/>
        <v>4440</v>
      </c>
      <c r="O18" s="79">
        <v>1.0900000000000001</v>
      </c>
      <c r="P18" s="79">
        <f t="shared" ref="P18:P37" si="2">O18*$Q$4</f>
        <v>7.5101000000000004</v>
      </c>
      <c r="U18" t="s">
        <v>1052</v>
      </c>
    </row>
    <row r="19" spans="1:21" x14ac:dyDescent="0.25">
      <c r="A19" s="895"/>
      <c r="B19" s="363">
        <v>43613</v>
      </c>
      <c r="C19" s="4">
        <v>400</v>
      </c>
      <c r="D19" s="3">
        <v>9.32</v>
      </c>
      <c r="E19" s="3">
        <v>0</v>
      </c>
      <c r="F19" s="3">
        <f t="shared" si="0"/>
        <v>3728</v>
      </c>
      <c r="O19" s="79">
        <v>1.08</v>
      </c>
      <c r="P19" s="79">
        <f t="shared" si="2"/>
        <v>7.4412000000000003</v>
      </c>
    </row>
    <row r="20" spans="1:21" x14ac:dyDescent="0.25">
      <c r="A20" t="s">
        <v>942</v>
      </c>
      <c r="B20" s="363">
        <v>43628</v>
      </c>
      <c r="C20" s="7">
        <v>600</v>
      </c>
      <c r="D20" s="43">
        <v>8.2799999999999994</v>
      </c>
      <c r="E20" s="43">
        <v>0</v>
      </c>
      <c r="F20" s="43">
        <f t="shared" si="0"/>
        <v>4968</v>
      </c>
      <c r="O20" s="79">
        <v>1.07</v>
      </c>
      <c r="P20" s="79">
        <f t="shared" si="2"/>
        <v>7.3723000000000001</v>
      </c>
    </row>
    <row r="21" spans="1:21" x14ac:dyDescent="0.25">
      <c r="A21" t="s">
        <v>942</v>
      </c>
      <c r="B21" s="363">
        <v>43628</v>
      </c>
      <c r="C21" s="7">
        <v>800</v>
      </c>
      <c r="D21" s="43">
        <v>8.2799999999999994</v>
      </c>
      <c r="E21" s="43">
        <v>0</v>
      </c>
      <c r="F21" s="43">
        <f t="shared" ref="F21" si="3">C21*D21+E21</f>
        <v>6623.9999999999991</v>
      </c>
      <c r="O21" s="79">
        <v>1.06</v>
      </c>
      <c r="P21" s="79">
        <f t="shared" si="2"/>
        <v>7.3033999999999999</v>
      </c>
      <c r="T21" s="688">
        <v>43314</v>
      </c>
      <c r="U21" t="s">
        <v>1196</v>
      </c>
    </row>
    <row r="22" spans="1:21" x14ac:dyDescent="0.25">
      <c r="B22" s="363">
        <v>43628</v>
      </c>
      <c r="C22" s="7">
        <v>1400</v>
      </c>
      <c r="D22" s="43">
        <v>8.2799999999999994</v>
      </c>
      <c r="E22" s="43">
        <v>0</v>
      </c>
      <c r="F22" s="43">
        <f>C22*D22+E22</f>
        <v>11592</v>
      </c>
      <c r="O22" s="79">
        <v>1.05</v>
      </c>
      <c r="P22" s="79">
        <f t="shared" si="2"/>
        <v>7.2344999999999997</v>
      </c>
    </row>
    <row r="23" spans="1:21" x14ac:dyDescent="0.25">
      <c r="B23" s="363">
        <v>43631</v>
      </c>
      <c r="C23" s="4">
        <v>200</v>
      </c>
      <c r="D23" s="2">
        <v>8.23</v>
      </c>
      <c r="E23" s="2">
        <v>0</v>
      </c>
      <c r="F23" s="2">
        <f>C23*D23+E23</f>
        <v>1646</v>
      </c>
      <c r="O23" s="79">
        <v>1.04</v>
      </c>
      <c r="P23" s="79">
        <f t="shared" si="2"/>
        <v>7.1655999999999995</v>
      </c>
      <c r="T23" s="1">
        <v>43358</v>
      </c>
      <c r="U23" t="s">
        <v>1267</v>
      </c>
    </row>
    <row r="24" spans="1:21" x14ac:dyDescent="0.25">
      <c r="B24" s="363">
        <v>43636</v>
      </c>
      <c r="C24" s="7">
        <v>400</v>
      </c>
      <c r="D24" s="43">
        <v>8.1</v>
      </c>
      <c r="E24" s="43">
        <v>0</v>
      </c>
      <c r="F24" s="43">
        <f>C24*D24+E24</f>
        <v>3240</v>
      </c>
      <c r="O24" s="79">
        <v>1.03</v>
      </c>
      <c r="P24" s="79">
        <f t="shared" si="2"/>
        <v>7.0967000000000002</v>
      </c>
    </row>
    <row r="25" spans="1:21" x14ac:dyDescent="0.25">
      <c r="B25" s="70">
        <v>43683</v>
      </c>
      <c r="C25" s="4">
        <v>500</v>
      </c>
      <c r="D25" s="3">
        <v>7.45</v>
      </c>
      <c r="E25" s="3">
        <v>0</v>
      </c>
      <c r="F25" s="3">
        <f>C25*D25+E25</f>
        <v>3725</v>
      </c>
      <c r="O25" s="79">
        <v>1.02</v>
      </c>
      <c r="P25" s="79">
        <f t="shared" si="2"/>
        <v>7.0278</v>
      </c>
    </row>
    <row r="26" spans="1:21" x14ac:dyDescent="0.25">
      <c r="B26" s="399">
        <v>43692</v>
      </c>
      <c r="C26" s="7">
        <v>1500</v>
      </c>
      <c r="D26" s="43">
        <v>6.08</v>
      </c>
      <c r="E26" s="43">
        <v>0</v>
      </c>
      <c r="F26" s="43">
        <f>C26*D26+E26</f>
        <v>9120</v>
      </c>
      <c r="O26" s="79">
        <v>1.01</v>
      </c>
      <c r="P26" s="79">
        <f t="shared" si="2"/>
        <v>6.9588999999999999</v>
      </c>
    </row>
    <row r="27" spans="1:21" x14ac:dyDescent="0.25">
      <c r="O27" s="79">
        <v>1</v>
      </c>
      <c r="P27" s="79">
        <f t="shared" si="2"/>
        <v>6.89</v>
      </c>
    </row>
    <row r="28" spans="1:21" x14ac:dyDescent="0.25">
      <c r="C28" s="4"/>
      <c r="D28" s="3"/>
      <c r="E28" s="3"/>
      <c r="F28" s="3"/>
      <c r="O28" s="79">
        <v>0.99</v>
      </c>
      <c r="P28" s="79">
        <f t="shared" si="2"/>
        <v>6.8210999999999995</v>
      </c>
    </row>
    <row r="29" spans="1:21" x14ac:dyDescent="0.25">
      <c r="O29" s="79">
        <v>0.98</v>
      </c>
      <c r="P29" s="79">
        <f t="shared" si="2"/>
        <v>6.7521999999999993</v>
      </c>
    </row>
    <row r="30" spans="1:21" x14ac:dyDescent="0.25">
      <c r="C30" s="4"/>
      <c r="D30" s="3"/>
      <c r="E30" s="3"/>
      <c r="F30" s="3"/>
      <c r="O30" s="79">
        <v>0.97</v>
      </c>
      <c r="P30" s="79">
        <f t="shared" si="2"/>
        <v>6.6832999999999991</v>
      </c>
    </row>
    <row r="31" spans="1:21" x14ac:dyDescent="0.25">
      <c r="O31" s="79">
        <v>0.96</v>
      </c>
      <c r="P31" s="79">
        <f t="shared" si="2"/>
        <v>6.6143999999999998</v>
      </c>
    </row>
    <row r="32" spans="1:21" x14ac:dyDescent="0.25">
      <c r="C32" s="4"/>
      <c r="D32" s="3"/>
      <c r="E32" s="3"/>
      <c r="F32" s="3"/>
      <c r="O32" s="79">
        <v>0.95</v>
      </c>
      <c r="P32" s="79">
        <f t="shared" si="2"/>
        <v>6.5454999999999997</v>
      </c>
    </row>
    <row r="33" spans="1:18" x14ac:dyDescent="0.25">
      <c r="O33" s="79">
        <v>0.94</v>
      </c>
      <c r="P33" s="79">
        <f t="shared" si="2"/>
        <v>6.4765999999999995</v>
      </c>
    </row>
    <row r="34" spans="1:18" x14ac:dyDescent="0.25">
      <c r="A34" s="31" t="s">
        <v>81</v>
      </c>
      <c r="B34" s="14"/>
      <c r="C34" s="14">
        <f>SUM(C2:C33)</f>
        <v>9400</v>
      </c>
      <c r="D34" s="18"/>
      <c r="E34" s="18"/>
      <c r="F34" s="18">
        <f>SUM(F2:F33)</f>
        <v>105800</v>
      </c>
      <c r="G34" s="14"/>
      <c r="H34" s="69">
        <f>SUM(H2:H15)</f>
        <v>6900</v>
      </c>
      <c r="I34" s="18"/>
      <c r="J34" s="18"/>
      <c r="K34" s="18">
        <f>SUM(K2:K33)</f>
        <v>77356.699999999983</v>
      </c>
      <c r="L34" s="14"/>
      <c r="M34" s="18">
        <f>SUM(M2:M33)</f>
        <v>0</v>
      </c>
      <c r="O34" s="79">
        <v>0.93</v>
      </c>
      <c r="P34" s="79">
        <f t="shared" si="2"/>
        <v>6.4077000000000002</v>
      </c>
    </row>
    <row r="35" spans="1:18" ht="15.75" thickBot="1" x14ac:dyDescent="0.3">
      <c r="A35" s="275" t="s">
        <v>191</v>
      </c>
      <c r="B35" s="276"/>
      <c r="C35" s="277">
        <f>SumByColor($A$35,C2:C33)</f>
        <v>5900</v>
      </c>
      <c r="D35" s="277"/>
      <c r="E35" s="277"/>
      <c r="F35" s="278">
        <f>SumByColor($A$35,F2:F33)</f>
        <v>59741</v>
      </c>
      <c r="G35" s="277"/>
      <c r="H35" s="277">
        <f>SumByColor($A$35,H2:H33)</f>
        <v>5900</v>
      </c>
      <c r="I35" s="277"/>
      <c r="J35" s="277"/>
      <c r="K35" s="278">
        <f>SumByColor($A$35,K3:K33)</f>
        <v>65082</v>
      </c>
      <c r="L35" s="277"/>
      <c r="M35" s="278">
        <f>SumByColor($A$35,M2:M33)</f>
        <v>0</v>
      </c>
      <c r="O35" s="79">
        <v>0.92</v>
      </c>
      <c r="P35" s="79">
        <f t="shared" si="2"/>
        <v>6.3388</v>
      </c>
    </row>
    <row r="36" spans="1:18" x14ac:dyDescent="0.25">
      <c r="O36" s="79">
        <v>0.91</v>
      </c>
      <c r="P36" s="79">
        <f t="shared" si="2"/>
        <v>6.2698999999999998</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6.2009999999999996</v>
      </c>
    </row>
    <row r="38" spans="1:18" x14ac:dyDescent="0.25">
      <c r="A38" s="10"/>
      <c r="B38" s="162">
        <v>43116</v>
      </c>
      <c r="C38" s="10">
        <v>100</v>
      </c>
      <c r="D38" s="39">
        <v>21.28</v>
      </c>
      <c r="E38" s="39">
        <v>21.41</v>
      </c>
      <c r="F38" s="39">
        <f t="shared" ref="F38:F44" si="4">C38*(E38-D38)</f>
        <v>12.999999999999901</v>
      </c>
      <c r="G38" s="39">
        <f t="shared" ref="G38:G44" si="5">D38*C38</f>
        <v>2128</v>
      </c>
      <c r="H38" s="177">
        <f t="shared" ref="H38:H44" si="6">(E38-D38)/D38</f>
        <v>6.1090225563909303E-3</v>
      </c>
      <c r="I38" s="177"/>
      <c r="J38" s="171">
        <f t="shared" ref="J38:J56" si="7">F38+$Q$10</f>
        <v>297.97000000000469</v>
      </c>
      <c r="K38" s="177"/>
      <c r="L38" s="177"/>
    </row>
    <row r="39" spans="1:18" x14ac:dyDescent="0.25">
      <c r="A39" s="10"/>
      <c r="B39" s="162">
        <v>43124</v>
      </c>
      <c r="C39" s="10">
        <v>100</v>
      </c>
      <c r="D39" s="39">
        <v>21.28</v>
      </c>
      <c r="E39" s="39">
        <v>20.57</v>
      </c>
      <c r="F39" s="39">
        <f t="shared" si="4"/>
        <v>-71.000000000000085</v>
      </c>
      <c r="G39" s="39">
        <f t="shared" si="5"/>
        <v>2128</v>
      </c>
      <c r="H39" s="177">
        <f t="shared" si="6"/>
        <v>-3.3364661654135375E-2</v>
      </c>
      <c r="I39" s="177"/>
      <c r="J39" s="171">
        <f t="shared" si="7"/>
        <v>213.97000000000472</v>
      </c>
      <c r="K39" s="177"/>
      <c r="L39" s="177"/>
    </row>
    <row r="40" spans="1:18" x14ac:dyDescent="0.25">
      <c r="A40" s="10"/>
      <c r="B40" s="162">
        <v>43139</v>
      </c>
      <c r="C40" s="10">
        <v>200</v>
      </c>
      <c r="D40" s="39">
        <v>19.88</v>
      </c>
      <c r="E40" s="39">
        <v>18.64</v>
      </c>
      <c r="F40" s="39">
        <f t="shared" si="4"/>
        <v>-247.99999999999969</v>
      </c>
      <c r="G40" s="39">
        <f t="shared" si="5"/>
        <v>3976</v>
      </c>
      <c r="H40" s="177">
        <f t="shared" si="6"/>
        <v>-6.2374245472836945E-2</v>
      </c>
      <c r="I40" s="177"/>
      <c r="J40" s="171">
        <f t="shared" si="7"/>
        <v>36.970000000005115</v>
      </c>
      <c r="K40" s="177"/>
      <c r="L40" s="177"/>
    </row>
    <row r="41" spans="1:18" x14ac:dyDescent="0.25">
      <c r="A41" s="10"/>
      <c r="B41" s="162">
        <v>43150</v>
      </c>
      <c r="C41" s="183">
        <v>200</v>
      </c>
      <c r="D41" s="184">
        <v>19.88</v>
      </c>
      <c r="E41" s="39">
        <v>20.9</v>
      </c>
      <c r="F41" s="39">
        <f t="shared" si="4"/>
        <v>203.99999999999991</v>
      </c>
      <c r="G41" s="39">
        <f t="shared" si="5"/>
        <v>3976</v>
      </c>
      <c r="H41" s="177">
        <f t="shared" si="6"/>
        <v>5.1307847082494952E-2</v>
      </c>
      <c r="I41" s="177"/>
      <c r="J41" s="171">
        <f t="shared" si="7"/>
        <v>488.97000000000469</v>
      </c>
      <c r="K41" s="647"/>
      <c r="L41" s="647"/>
      <c r="O41" s="33"/>
      <c r="R41" s="33"/>
    </row>
    <row r="42" spans="1:18" x14ac:dyDescent="0.25">
      <c r="A42" s="10"/>
      <c r="B42" s="162">
        <v>43151</v>
      </c>
      <c r="C42" s="10">
        <v>300</v>
      </c>
      <c r="D42" s="39">
        <v>19.853300000000001</v>
      </c>
      <c r="E42" s="39">
        <v>19.8</v>
      </c>
      <c r="F42" s="39">
        <f t="shared" si="4"/>
        <v>-15.990000000000038</v>
      </c>
      <c r="G42" s="39">
        <f t="shared" si="5"/>
        <v>5955.9900000000007</v>
      </c>
      <c r="H42" s="177">
        <f t="shared" si="6"/>
        <v>-2.6846922174147431E-3</v>
      </c>
      <c r="I42" s="178"/>
      <c r="J42" s="171">
        <f t="shared" si="7"/>
        <v>268.98000000000479</v>
      </c>
      <c r="K42" s="647"/>
      <c r="L42" s="647"/>
      <c r="Q42" s="33"/>
      <c r="R42" s="33"/>
    </row>
    <row r="43" spans="1:18" x14ac:dyDescent="0.25">
      <c r="A43" s="10"/>
      <c r="B43" s="162">
        <v>43158</v>
      </c>
      <c r="C43" s="10">
        <v>300</v>
      </c>
      <c r="D43" s="39">
        <v>19.853300000000001</v>
      </c>
      <c r="E43" s="39">
        <v>19.38</v>
      </c>
      <c r="F43" s="39">
        <f t="shared" si="4"/>
        <v>-141.99000000000055</v>
      </c>
      <c r="G43" s="39">
        <f t="shared" si="5"/>
        <v>5955.9900000000007</v>
      </c>
      <c r="H43" s="177">
        <f t="shared" si="6"/>
        <v>-2.3839865412803002E-2</v>
      </c>
      <c r="I43" s="178"/>
      <c r="J43" s="171">
        <f t="shared" si="7"/>
        <v>142.98000000000425</v>
      </c>
      <c r="K43" s="647"/>
      <c r="L43" s="647"/>
      <c r="Q43" s="33"/>
      <c r="R43" s="33"/>
    </row>
    <row r="44" spans="1:18" x14ac:dyDescent="0.25">
      <c r="A44" s="10">
        <v>200</v>
      </c>
      <c r="B44" s="162">
        <v>43178</v>
      </c>
      <c r="C44" s="7">
        <v>400</v>
      </c>
      <c r="D44" s="43">
        <v>19.327500000000001</v>
      </c>
      <c r="E44" s="39">
        <v>17.91</v>
      </c>
      <c r="F44" s="39">
        <f t="shared" si="4"/>
        <v>-567.00000000000023</v>
      </c>
      <c r="G44" s="39">
        <f t="shared" si="5"/>
        <v>7731</v>
      </c>
      <c r="H44" s="178">
        <f t="shared" si="6"/>
        <v>-7.3341094295692688E-2</v>
      </c>
      <c r="I44" s="178"/>
      <c r="J44" s="171">
        <f t="shared" si="7"/>
        <v>-282.02999999999543</v>
      </c>
      <c r="K44" s="647"/>
      <c r="L44" s="647"/>
      <c r="Q44" s="33"/>
      <c r="R44" s="33"/>
    </row>
    <row r="45" spans="1:18" x14ac:dyDescent="0.25">
      <c r="A45" s="10">
        <v>300</v>
      </c>
      <c r="B45" s="162">
        <v>43185</v>
      </c>
      <c r="C45" s="7">
        <v>400</v>
      </c>
      <c r="D45" s="43">
        <v>19.327500000000001</v>
      </c>
      <c r="E45" s="39">
        <v>16.87</v>
      </c>
      <c r="F45" s="39">
        <f t="shared" ref="F45:F57" si="8">C45*(E45-D45)</f>
        <v>-982.99999999999977</v>
      </c>
      <c r="G45" s="39">
        <f t="shared" ref="G45:G57" si="9">D45*C45</f>
        <v>7731</v>
      </c>
      <c r="H45" s="178">
        <f t="shared" ref="H45:H57" si="10">(E45-D45)/D45</f>
        <v>-0.12715043332039838</v>
      </c>
      <c r="I45" s="178"/>
      <c r="J45" s="171">
        <f t="shared" si="7"/>
        <v>-698.02999999999497</v>
      </c>
      <c r="K45" s="39">
        <v>36.6</v>
      </c>
      <c r="L45" s="39"/>
      <c r="Q45" s="33"/>
      <c r="R45" s="33"/>
    </row>
    <row r="46" spans="1:18" x14ac:dyDescent="0.25">
      <c r="A46" s="10">
        <v>400</v>
      </c>
      <c r="B46" s="162">
        <v>43216</v>
      </c>
      <c r="C46" s="7">
        <v>400</v>
      </c>
      <c r="D46" s="43">
        <v>19.327500000000001</v>
      </c>
      <c r="E46" s="39">
        <v>17.670000000000002</v>
      </c>
      <c r="F46" s="39">
        <f t="shared" si="8"/>
        <v>-662.99999999999955</v>
      </c>
      <c r="G46" s="39">
        <f t="shared" si="9"/>
        <v>7731</v>
      </c>
      <c r="H46" s="178">
        <f t="shared" si="10"/>
        <v>-8.5758634070624701E-2</v>
      </c>
      <c r="I46" s="178"/>
      <c r="J46" s="171">
        <f t="shared" si="7"/>
        <v>-378.02999999999474</v>
      </c>
      <c r="K46" s="39"/>
      <c r="L46" s="39"/>
      <c r="Q46" s="79"/>
      <c r="R46" s="33"/>
    </row>
    <row r="47" spans="1:18" x14ac:dyDescent="0.25">
      <c r="A47" s="10">
        <v>200</v>
      </c>
      <c r="B47" s="162">
        <v>43223</v>
      </c>
      <c r="C47" s="183">
        <v>200</v>
      </c>
      <c r="D47" s="184">
        <v>18.625499999999999</v>
      </c>
      <c r="E47" s="39">
        <v>20.03</v>
      </c>
      <c r="F47" s="39">
        <f t="shared" si="8"/>
        <v>280.90000000000043</v>
      </c>
      <c r="G47" s="39">
        <f t="shared" si="9"/>
        <v>3725.1</v>
      </c>
      <c r="H47" s="178">
        <f t="shared" si="10"/>
        <v>7.5407371614184981E-2</v>
      </c>
      <c r="I47" s="178" t="s">
        <v>1024</v>
      </c>
      <c r="J47" s="171">
        <f t="shared" si="7"/>
        <v>565.87000000000523</v>
      </c>
      <c r="K47" s="647"/>
      <c r="L47" s="647"/>
      <c r="Q47" s="79"/>
      <c r="R47" s="33"/>
    </row>
    <row r="48" spans="1:18" x14ac:dyDescent="0.25">
      <c r="A48" s="10">
        <v>200</v>
      </c>
      <c r="B48" s="162">
        <v>43223</v>
      </c>
      <c r="C48" s="10">
        <v>200</v>
      </c>
      <c r="D48" s="39">
        <v>18.63</v>
      </c>
      <c r="E48" s="39">
        <v>17.78</v>
      </c>
      <c r="F48" s="39">
        <f t="shared" si="8"/>
        <v>-169.99999999999957</v>
      </c>
      <c r="G48" s="39">
        <f t="shared" si="9"/>
        <v>3726</v>
      </c>
      <c r="H48" s="178">
        <f t="shared" si="10"/>
        <v>-4.5625335480407835E-2</v>
      </c>
      <c r="I48" s="178" t="s">
        <v>1025</v>
      </c>
      <c r="J48" s="171">
        <f t="shared" si="7"/>
        <v>114.97000000000523</v>
      </c>
      <c r="K48" s="647"/>
      <c r="L48" s="647"/>
      <c r="Q48" s="79"/>
      <c r="R48" s="33"/>
    </row>
    <row r="49" spans="1:18" x14ac:dyDescent="0.25">
      <c r="A49" s="10">
        <v>200</v>
      </c>
      <c r="B49" s="162">
        <v>43224</v>
      </c>
      <c r="C49" s="7">
        <v>400</v>
      </c>
      <c r="D49" s="43">
        <v>18.037700000000001</v>
      </c>
      <c r="E49" s="39">
        <v>17.829999999999998</v>
      </c>
      <c r="F49" s="39">
        <f t="shared" si="8"/>
        <v>-83.080000000001064</v>
      </c>
      <c r="G49" s="39">
        <f t="shared" si="9"/>
        <v>7215.08</v>
      </c>
      <c r="H49" s="178">
        <f t="shared" si="10"/>
        <v>-1.1514771838981835E-2</v>
      </c>
      <c r="I49" s="178"/>
      <c r="J49" s="171">
        <f t="shared" si="7"/>
        <v>201.89000000000374</v>
      </c>
      <c r="K49" s="647"/>
      <c r="L49" s="647"/>
      <c r="Q49" s="79"/>
      <c r="R49" s="33"/>
    </row>
    <row r="50" spans="1:18" x14ac:dyDescent="0.25">
      <c r="A50" s="10">
        <v>0</v>
      </c>
      <c r="B50" s="162">
        <v>43224</v>
      </c>
      <c r="C50" s="183">
        <v>200</v>
      </c>
      <c r="D50" s="184">
        <v>18.245899999999999</v>
      </c>
      <c r="E50" s="39">
        <v>17.829999999999998</v>
      </c>
      <c r="F50" s="39">
        <f t="shared" si="8"/>
        <v>-83.180000000000121</v>
      </c>
      <c r="G50" s="39">
        <f t="shared" si="9"/>
        <v>3649.18</v>
      </c>
      <c r="H50" s="178">
        <f t="shared" si="10"/>
        <v>-2.2794161976115217E-2</v>
      </c>
      <c r="I50" s="178"/>
      <c r="J50" s="171">
        <f t="shared" si="7"/>
        <v>201.79000000000468</v>
      </c>
      <c r="K50" s="647"/>
      <c r="L50" s="647"/>
      <c r="Q50" s="79"/>
      <c r="R50" s="33"/>
    </row>
    <row r="51" spans="1:18" x14ac:dyDescent="0.25">
      <c r="A51" s="10">
        <v>0</v>
      </c>
      <c r="B51" s="162">
        <v>43227</v>
      </c>
      <c r="C51" s="10">
        <v>200</v>
      </c>
      <c r="D51" s="39">
        <v>18.25</v>
      </c>
      <c r="E51" s="39">
        <v>18.62</v>
      </c>
      <c r="F51" s="39">
        <f t="shared" si="8"/>
        <v>74.000000000000199</v>
      </c>
      <c r="G51" s="39">
        <f t="shared" si="9"/>
        <v>3650</v>
      </c>
      <c r="H51" s="178">
        <f t="shared" si="10"/>
        <v>2.0273972602739779E-2</v>
      </c>
      <c r="I51" s="39"/>
      <c r="J51" s="171">
        <f t="shared" si="7"/>
        <v>358.97000000000503</v>
      </c>
      <c r="K51" s="647"/>
      <c r="L51" s="647"/>
      <c r="Q51" s="79"/>
      <c r="R51" s="33"/>
    </row>
    <row r="52" spans="1:18" x14ac:dyDescent="0.25">
      <c r="A52" s="10"/>
      <c r="B52" s="162">
        <v>43235</v>
      </c>
      <c r="C52" s="10">
        <v>200</v>
      </c>
      <c r="D52" s="39">
        <v>18.25</v>
      </c>
      <c r="E52" s="39">
        <v>20.3</v>
      </c>
      <c r="F52" s="39">
        <f t="shared" si="8"/>
        <v>410.00000000000011</v>
      </c>
      <c r="G52" s="39">
        <f t="shared" si="9"/>
        <v>3650</v>
      </c>
      <c r="H52" s="178">
        <f t="shared" si="10"/>
        <v>0.11232876712328771</v>
      </c>
      <c r="I52" s="178"/>
      <c r="J52" s="171">
        <f t="shared" si="7"/>
        <v>694.97000000000492</v>
      </c>
      <c r="K52" s="647"/>
      <c r="L52" s="647"/>
      <c r="Q52" s="79"/>
      <c r="R52" s="33"/>
    </row>
    <row r="53" spans="1:18" x14ac:dyDescent="0.25">
      <c r="A53" s="10">
        <v>0</v>
      </c>
      <c r="B53" s="162">
        <v>43314</v>
      </c>
      <c r="C53" s="183">
        <v>200</v>
      </c>
      <c r="D53" s="184">
        <v>17.246200000000002</v>
      </c>
      <c r="E53" s="39">
        <v>21.88</v>
      </c>
      <c r="F53" s="39">
        <f t="shared" si="8"/>
        <v>926.75999999999942</v>
      </c>
      <c r="G53" s="39">
        <f t="shared" si="9"/>
        <v>3449.2400000000002</v>
      </c>
      <c r="H53" s="178">
        <f t="shared" si="10"/>
        <v>0.26868527559694289</v>
      </c>
      <c r="I53" s="39"/>
      <c r="J53" s="171">
        <f t="shared" si="7"/>
        <v>1211.7300000000041</v>
      </c>
      <c r="K53" s="647"/>
      <c r="L53" s="647"/>
      <c r="Q53" s="79"/>
      <c r="R53" s="33"/>
    </row>
    <row r="54" spans="1:18" x14ac:dyDescent="0.25">
      <c r="A54" s="10"/>
      <c r="B54" s="162">
        <v>43316</v>
      </c>
      <c r="C54" s="10">
        <v>200</v>
      </c>
      <c r="D54" s="39">
        <v>17.25</v>
      </c>
      <c r="E54" s="39">
        <v>22.17</v>
      </c>
      <c r="F54" s="39">
        <f t="shared" si="8"/>
        <v>984.00000000000034</v>
      </c>
      <c r="G54" s="39">
        <f t="shared" si="9"/>
        <v>3450</v>
      </c>
      <c r="H54" s="178">
        <f t="shared" si="10"/>
        <v>0.28521739130434792</v>
      </c>
      <c r="I54" s="39"/>
      <c r="J54" s="171">
        <f t="shared" si="7"/>
        <v>1268.9700000000053</v>
      </c>
      <c r="K54" s="647"/>
      <c r="L54" s="647"/>
      <c r="Q54" s="79"/>
      <c r="R54" s="33"/>
    </row>
    <row r="55" spans="1:18" x14ac:dyDescent="0.25">
      <c r="A55" s="10"/>
      <c r="B55" s="162">
        <v>43325</v>
      </c>
      <c r="C55" s="10">
        <v>200</v>
      </c>
      <c r="D55" s="39">
        <v>17.25</v>
      </c>
      <c r="E55" s="39">
        <v>21.88</v>
      </c>
      <c r="F55" s="39">
        <f t="shared" si="8"/>
        <v>925.99999999999977</v>
      </c>
      <c r="G55" s="39">
        <f t="shared" si="9"/>
        <v>3450</v>
      </c>
      <c r="H55" s="178">
        <f t="shared" si="10"/>
        <v>0.26840579710144924</v>
      </c>
      <c r="I55" s="178"/>
      <c r="J55" s="171">
        <f t="shared" si="7"/>
        <v>1210.9700000000046</v>
      </c>
      <c r="K55" s="178"/>
      <c r="L55" s="178"/>
      <c r="Q55" s="79"/>
    </row>
    <row r="56" spans="1:18" x14ac:dyDescent="0.25">
      <c r="A56" s="10">
        <v>0</v>
      </c>
      <c r="B56" s="162">
        <v>43332</v>
      </c>
      <c r="C56" s="10">
        <v>200</v>
      </c>
      <c r="D56" s="39">
        <v>17.25</v>
      </c>
      <c r="E56" s="39">
        <v>25.65</v>
      </c>
      <c r="F56" s="39">
        <f t="shared" si="8"/>
        <v>1679.9999999999998</v>
      </c>
      <c r="G56" s="39">
        <f t="shared" si="9"/>
        <v>3450</v>
      </c>
      <c r="H56" s="178">
        <f t="shared" si="10"/>
        <v>0.48695652173913034</v>
      </c>
      <c r="I56" s="171"/>
      <c r="J56" s="171">
        <f t="shared" si="7"/>
        <v>1964.9700000000046</v>
      </c>
      <c r="K56" s="171"/>
      <c r="L56" s="171"/>
      <c r="Q56" s="79"/>
    </row>
    <row r="57" spans="1:18" x14ac:dyDescent="0.25">
      <c r="A57" s="162">
        <v>43346</v>
      </c>
      <c r="B57" s="162">
        <v>43340</v>
      </c>
      <c r="C57" s="10">
        <v>200</v>
      </c>
      <c r="D57" s="39">
        <v>17.25</v>
      </c>
      <c r="E57" s="39">
        <v>23.48</v>
      </c>
      <c r="F57" s="39">
        <f t="shared" si="8"/>
        <v>1246</v>
      </c>
      <c r="G57" s="39">
        <f t="shared" si="9"/>
        <v>3450</v>
      </c>
      <c r="H57" s="178">
        <f t="shared" si="10"/>
        <v>0.36115942028985509</v>
      </c>
      <c r="I57" s="178"/>
      <c r="J57" s="171">
        <f t="shared" ref="J57:J74" si="11">F57+$Q$10</f>
        <v>1530.9700000000048</v>
      </c>
      <c r="K57" s="178"/>
      <c r="L57" s="39">
        <v>9.58</v>
      </c>
      <c r="Q57" s="79"/>
    </row>
    <row r="58" spans="1:18" x14ac:dyDescent="0.25">
      <c r="A58" s="10">
        <v>200</v>
      </c>
      <c r="B58" s="162">
        <v>43350</v>
      </c>
      <c r="C58" s="10">
        <v>200</v>
      </c>
      <c r="D58" s="39">
        <v>17.25</v>
      </c>
      <c r="E58" s="39">
        <v>21.75</v>
      </c>
      <c r="F58" s="39">
        <f t="shared" ref="F58:F73" si="12">C58*(E58-D58)</f>
        <v>900</v>
      </c>
      <c r="G58" s="39">
        <f t="shared" ref="G58:G73" si="13">D58*C58</f>
        <v>3450</v>
      </c>
      <c r="H58" s="178">
        <f t="shared" ref="H58:H73" si="14">(E58-D58)/D58</f>
        <v>0.2608695652173913</v>
      </c>
      <c r="I58" s="178"/>
      <c r="J58" s="171">
        <f t="shared" si="11"/>
        <v>1184.9700000000048</v>
      </c>
      <c r="K58" s="178"/>
      <c r="L58" s="39">
        <v>8.8800000000000008</v>
      </c>
      <c r="Q58" s="79"/>
    </row>
    <row r="59" spans="1:18" x14ac:dyDescent="0.25">
      <c r="A59" s="10">
        <v>200</v>
      </c>
      <c r="B59" s="162">
        <v>43353</v>
      </c>
      <c r="C59" s="7">
        <v>400</v>
      </c>
      <c r="D59" s="43">
        <v>19.223099999999999</v>
      </c>
      <c r="E59" s="39">
        <v>21.06</v>
      </c>
      <c r="F59" s="39">
        <f t="shared" si="12"/>
        <v>734.76</v>
      </c>
      <c r="G59" s="39">
        <f t="shared" si="13"/>
        <v>7689.24</v>
      </c>
      <c r="H59" s="178">
        <f t="shared" si="14"/>
        <v>9.5556908094948267E-2</v>
      </c>
      <c r="I59" s="39" t="s">
        <v>1248</v>
      </c>
      <c r="J59" s="171">
        <f t="shared" si="11"/>
        <v>1019.7300000000048</v>
      </c>
      <c r="K59" s="178"/>
      <c r="L59" s="39">
        <v>8.6</v>
      </c>
      <c r="Q59" s="79"/>
    </row>
    <row r="60" spans="1:18" x14ac:dyDescent="0.25">
      <c r="A60" s="10">
        <v>0</v>
      </c>
      <c r="B60" s="162">
        <v>43355</v>
      </c>
      <c r="C60" s="183">
        <v>200</v>
      </c>
      <c r="D60" s="184">
        <v>16.116499999999998</v>
      </c>
      <c r="E60" s="39">
        <v>22.2</v>
      </c>
      <c r="F60" s="39">
        <f t="shared" si="12"/>
        <v>1216.7000000000003</v>
      </c>
      <c r="G60" s="39">
        <f t="shared" si="13"/>
        <v>3223.2999999999997</v>
      </c>
      <c r="H60" s="178">
        <f t="shared" si="14"/>
        <v>0.37747029441876345</v>
      </c>
      <c r="I60" s="178"/>
      <c r="J60" s="171">
        <f t="shared" si="11"/>
        <v>1501.6700000000051</v>
      </c>
      <c r="K60" s="178"/>
      <c r="L60" s="39">
        <v>9.06</v>
      </c>
      <c r="Q60" s="79"/>
    </row>
    <row r="61" spans="1:18" x14ac:dyDescent="0.25">
      <c r="A61" s="162">
        <v>43383</v>
      </c>
      <c r="B61" s="162">
        <v>43362</v>
      </c>
      <c r="C61" s="10">
        <v>200</v>
      </c>
      <c r="D61" s="39">
        <v>16.116499999999998</v>
      </c>
      <c r="E61" s="39">
        <v>24.64</v>
      </c>
      <c r="F61" s="39">
        <f t="shared" si="12"/>
        <v>1704.7000000000005</v>
      </c>
      <c r="G61" s="39">
        <f t="shared" si="13"/>
        <v>3223.2999999999997</v>
      </c>
      <c r="H61" s="178">
        <f t="shared" si="14"/>
        <v>0.52886793038190694</v>
      </c>
      <c r="I61" s="178"/>
      <c r="J61" s="770">
        <f t="shared" si="11"/>
        <v>1989.6700000000053</v>
      </c>
      <c r="K61" s="178"/>
      <c r="L61" s="39">
        <v>10.06</v>
      </c>
      <c r="Q61" s="79"/>
    </row>
    <row r="62" spans="1:18" x14ac:dyDescent="0.25">
      <c r="A62" s="10">
        <v>0</v>
      </c>
      <c r="B62" s="162">
        <v>43369</v>
      </c>
      <c r="C62" s="7">
        <v>400</v>
      </c>
      <c r="D62" s="43">
        <v>18.958200000000001</v>
      </c>
      <c r="E62" s="39">
        <v>21.96</v>
      </c>
      <c r="F62" s="39">
        <f t="shared" si="12"/>
        <v>1200.7199999999998</v>
      </c>
      <c r="G62" s="39">
        <f t="shared" si="13"/>
        <v>7583.2800000000007</v>
      </c>
      <c r="H62" s="178">
        <f t="shared" si="14"/>
        <v>0.15833781688134946</v>
      </c>
      <c r="I62" s="178"/>
      <c r="J62" s="771">
        <f t="shared" si="11"/>
        <v>1485.6900000000046</v>
      </c>
      <c r="K62" s="178"/>
      <c r="L62" s="39">
        <v>8.9600000000000009</v>
      </c>
      <c r="Q62" s="79"/>
    </row>
    <row r="63" spans="1:18" x14ac:dyDescent="0.25">
      <c r="A63" s="10">
        <v>200</v>
      </c>
      <c r="B63" s="162">
        <v>43405</v>
      </c>
      <c r="C63" s="183">
        <v>200</v>
      </c>
      <c r="D63" s="184">
        <v>15.3668</v>
      </c>
      <c r="E63" s="39">
        <v>23</v>
      </c>
      <c r="F63" s="39">
        <f t="shared" si="12"/>
        <v>1526.64</v>
      </c>
      <c r="G63" s="39">
        <f t="shared" si="13"/>
        <v>3073.36</v>
      </c>
      <c r="H63" s="178">
        <f t="shared" si="14"/>
        <v>0.49673321706536172</v>
      </c>
      <c r="I63" s="178"/>
      <c r="J63" s="771">
        <f t="shared" si="11"/>
        <v>1811.6100000000049</v>
      </c>
      <c r="K63" s="178"/>
      <c r="L63" s="39">
        <v>9.39</v>
      </c>
      <c r="Q63" s="79"/>
    </row>
    <row r="64" spans="1:18" x14ac:dyDescent="0.25">
      <c r="A64" s="10">
        <v>200</v>
      </c>
      <c r="B64" s="162">
        <v>43407</v>
      </c>
      <c r="C64" s="10">
        <v>200</v>
      </c>
      <c r="D64" s="39">
        <v>15.37</v>
      </c>
      <c r="E64" s="39">
        <v>22.59</v>
      </c>
      <c r="F64" s="39">
        <f t="shared" si="12"/>
        <v>1444.0000000000002</v>
      </c>
      <c r="G64" s="39">
        <f t="shared" si="13"/>
        <v>3074</v>
      </c>
      <c r="H64" s="178">
        <f t="shared" si="14"/>
        <v>0.46974625894599875</v>
      </c>
      <c r="I64" s="178"/>
      <c r="J64" s="771">
        <f t="shared" si="11"/>
        <v>1728.970000000005</v>
      </c>
      <c r="K64" s="178"/>
      <c r="L64" s="39">
        <v>9.2200000000000006</v>
      </c>
      <c r="O64" s="33"/>
    </row>
    <row r="65" spans="1:15" x14ac:dyDescent="0.25">
      <c r="A65" s="10">
        <v>41</v>
      </c>
      <c r="B65" s="162">
        <v>43411</v>
      </c>
      <c r="C65" s="10">
        <v>41</v>
      </c>
      <c r="D65" s="39">
        <v>-17.163399999999999</v>
      </c>
      <c r="E65" s="39">
        <v>23.73</v>
      </c>
      <c r="F65" s="39">
        <f t="shared" si="12"/>
        <v>1676.6294</v>
      </c>
      <c r="G65" s="39">
        <f t="shared" si="13"/>
        <v>-703.69939999999997</v>
      </c>
      <c r="H65" s="178">
        <f t="shared" si="14"/>
        <v>-2.3825931924909982</v>
      </c>
      <c r="I65" s="178"/>
      <c r="J65" s="771">
        <f t="shared" si="11"/>
        <v>1961.5994000000048</v>
      </c>
      <c r="K65" s="178"/>
      <c r="L65" s="39">
        <v>9.69</v>
      </c>
    </row>
    <row r="66" spans="1:15" x14ac:dyDescent="0.25">
      <c r="A66" s="10">
        <v>41</v>
      </c>
      <c r="B66" s="162">
        <v>43423</v>
      </c>
      <c r="C66" s="10">
        <v>241</v>
      </c>
      <c r="D66" s="39">
        <v>15.0718</v>
      </c>
      <c r="E66" s="39">
        <v>22</v>
      </c>
      <c r="F66" s="39">
        <f t="shared" si="12"/>
        <v>1669.6962000000001</v>
      </c>
      <c r="G66" s="39">
        <f t="shared" si="13"/>
        <v>3632.3038000000001</v>
      </c>
      <c r="H66" s="178">
        <f t="shared" si="14"/>
        <v>0.45967966666224341</v>
      </c>
      <c r="I66" s="178"/>
      <c r="J66" s="771">
        <f t="shared" si="11"/>
        <v>1954.6662000000049</v>
      </c>
      <c r="K66" s="178"/>
      <c r="L66" s="39">
        <v>8.98</v>
      </c>
    </row>
    <row r="67" spans="1:15" x14ac:dyDescent="0.25">
      <c r="A67" s="10">
        <v>0</v>
      </c>
      <c r="B67" s="162">
        <v>43427</v>
      </c>
      <c r="C67" s="183">
        <v>200</v>
      </c>
      <c r="D67" s="184">
        <v>13.6065</v>
      </c>
      <c r="E67" s="39">
        <v>22.22</v>
      </c>
      <c r="F67" s="39">
        <f t="shared" si="12"/>
        <v>1722.6999999999996</v>
      </c>
      <c r="G67" s="39">
        <f t="shared" si="13"/>
        <v>2721.3</v>
      </c>
      <c r="H67" s="178">
        <f t="shared" si="14"/>
        <v>0.63304303090434699</v>
      </c>
      <c r="I67" s="178"/>
      <c r="J67" s="770">
        <f t="shared" si="11"/>
        <v>2007.6700000000044</v>
      </c>
      <c r="K67" s="178"/>
      <c r="L67" s="39">
        <v>9</v>
      </c>
    </row>
    <row r="68" spans="1:15" x14ac:dyDescent="0.25">
      <c r="A68" s="10">
        <v>0</v>
      </c>
      <c r="B68" s="162">
        <v>43434</v>
      </c>
      <c r="C68" s="7">
        <v>400</v>
      </c>
      <c r="D68" s="43">
        <v>17.5732</v>
      </c>
      <c r="E68" s="39">
        <v>21.54</v>
      </c>
      <c r="F68" s="39">
        <f t="shared" si="12"/>
        <v>1586.7199999999998</v>
      </c>
      <c r="G68" s="39">
        <f t="shared" si="13"/>
        <v>7029.28</v>
      </c>
      <c r="H68" s="178">
        <f t="shared" si="14"/>
        <v>0.22573008899915775</v>
      </c>
      <c r="I68" s="178"/>
      <c r="J68" s="771">
        <f t="shared" si="11"/>
        <v>1871.6900000000046</v>
      </c>
      <c r="K68" s="178"/>
      <c r="L68" s="178"/>
    </row>
    <row r="69" spans="1:15" x14ac:dyDescent="0.25">
      <c r="A69" s="10">
        <v>0</v>
      </c>
      <c r="B69" s="162">
        <v>43444</v>
      </c>
      <c r="C69" s="10">
        <v>600</v>
      </c>
      <c r="D69" s="39">
        <v>17.848800000000001</v>
      </c>
      <c r="E69" s="39">
        <v>18.440000000000001</v>
      </c>
      <c r="F69" s="39">
        <f t="shared" si="12"/>
        <v>354.72000000000037</v>
      </c>
      <c r="G69" s="39">
        <f t="shared" si="13"/>
        <v>10709.28</v>
      </c>
      <c r="H69" s="178">
        <f t="shared" si="14"/>
        <v>3.3122674913719723E-2</v>
      </c>
      <c r="I69" s="178"/>
      <c r="J69" s="771">
        <f t="shared" si="11"/>
        <v>639.69000000000517</v>
      </c>
      <c r="K69" s="178"/>
      <c r="L69" s="39">
        <v>7.92</v>
      </c>
      <c r="O69" s="33"/>
    </row>
    <row r="70" spans="1:15" x14ac:dyDescent="0.25">
      <c r="A70" s="10">
        <v>0</v>
      </c>
      <c r="B70" s="162">
        <v>43446</v>
      </c>
      <c r="C70" s="7">
        <v>400</v>
      </c>
      <c r="D70" s="43">
        <v>17.2334</v>
      </c>
      <c r="E70" s="39">
        <v>18.989999999999998</v>
      </c>
      <c r="F70" s="39">
        <f t="shared" si="12"/>
        <v>702.63999999999953</v>
      </c>
      <c r="G70" s="39">
        <f t="shared" si="13"/>
        <v>6893.36</v>
      </c>
      <c r="H70" s="178">
        <f t="shared" si="14"/>
        <v>0.101929973191593</v>
      </c>
      <c r="I70" s="178"/>
      <c r="J70" s="771">
        <f t="shared" si="11"/>
        <v>987.61000000000433</v>
      </c>
      <c r="K70" s="178"/>
      <c r="L70" s="178"/>
    </row>
    <row r="71" spans="1:15" x14ac:dyDescent="0.25">
      <c r="A71" s="10">
        <v>0</v>
      </c>
      <c r="B71" s="162">
        <v>43452</v>
      </c>
      <c r="C71" s="10">
        <v>600</v>
      </c>
      <c r="D71" s="39">
        <v>17.222200000000001</v>
      </c>
      <c r="E71" s="39">
        <v>17.010000000000002</v>
      </c>
      <c r="F71" s="39">
        <f t="shared" si="12"/>
        <v>-127.31999999999957</v>
      </c>
      <c r="G71" s="39">
        <f t="shared" si="13"/>
        <v>10333.32</v>
      </c>
      <c r="H71" s="178">
        <f t="shared" si="14"/>
        <v>-1.2321306221040242E-2</v>
      </c>
      <c r="I71" s="178"/>
      <c r="J71" s="771">
        <f t="shared" si="11"/>
        <v>157.65000000000524</v>
      </c>
      <c r="K71" s="178"/>
      <c r="L71" s="39">
        <v>6.94</v>
      </c>
    </row>
    <row r="72" spans="1:15" x14ac:dyDescent="0.25">
      <c r="A72" s="10">
        <v>0</v>
      </c>
      <c r="B72" s="162">
        <v>43472</v>
      </c>
      <c r="C72" s="7">
        <v>400</v>
      </c>
      <c r="D72" s="43">
        <v>16.808499999999999</v>
      </c>
      <c r="E72" s="39">
        <v>17.670000000000002</v>
      </c>
      <c r="F72" s="39">
        <f t="shared" si="12"/>
        <v>344.60000000000122</v>
      </c>
      <c r="G72" s="39">
        <f t="shared" si="13"/>
        <v>6723.4</v>
      </c>
      <c r="H72" s="178">
        <f t="shared" si="14"/>
        <v>5.1253829907487468E-2</v>
      </c>
      <c r="I72" s="178"/>
      <c r="J72" s="771">
        <f t="shared" si="11"/>
        <v>629.57000000000608</v>
      </c>
      <c r="K72" s="178"/>
      <c r="L72" s="39">
        <v>7.21</v>
      </c>
    </row>
    <row r="73" spans="1:15" x14ac:dyDescent="0.25">
      <c r="A73" s="10">
        <v>200</v>
      </c>
      <c r="B73" s="162">
        <v>43476</v>
      </c>
      <c r="C73" s="10">
        <v>400</v>
      </c>
      <c r="D73" s="39">
        <v>16.809999999999999</v>
      </c>
      <c r="E73" s="39">
        <v>18.45</v>
      </c>
      <c r="F73" s="39">
        <f t="shared" si="12"/>
        <v>656.00000000000023</v>
      </c>
      <c r="G73" s="39">
        <f t="shared" si="13"/>
        <v>6723.9999999999991</v>
      </c>
      <c r="H73" s="178">
        <f t="shared" si="14"/>
        <v>9.7560975609756143E-2</v>
      </c>
      <c r="I73" s="178"/>
      <c r="J73" s="771">
        <f t="shared" si="11"/>
        <v>940.97000000000503</v>
      </c>
      <c r="K73" s="178"/>
      <c r="L73" s="39">
        <v>7.53</v>
      </c>
    </row>
    <row r="74" spans="1:15" x14ac:dyDescent="0.25">
      <c r="A74" s="10"/>
      <c r="B74" s="162">
        <v>43491</v>
      </c>
      <c r="C74" s="10">
        <v>400</v>
      </c>
      <c r="D74" s="39">
        <v>16.809999999999999</v>
      </c>
      <c r="E74" s="39">
        <v>19.559999999999999</v>
      </c>
      <c r="F74" s="39">
        <f t="shared" ref="F74:F82" si="15">C74*(E74-D74)</f>
        <v>1100</v>
      </c>
      <c r="G74" s="39">
        <f t="shared" ref="G74:G82" si="16">D74*C74</f>
        <v>6723.9999999999991</v>
      </c>
      <c r="H74" s="178">
        <f t="shared" ref="H74:H82" si="17">(E74-D74)/D74</f>
        <v>0.1635930993456276</v>
      </c>
      <c r="I74" s="178"/>
      <c r="J74" s="771">
        <f t="shared" si="11"/>
        <v>1384.9700000000048</v>
      </c>
      <c r="K74" s="178"/>
      <c r="L74" s="39"/>
    </row>
    <row r="75" spans="1:15" x14ac:dyDescent="0.25">
      <c r="A75" s="10">
        <v>400</v>
      </c>
      <c r="B75" s="162">
        <v>43535</v>
      </c>
      <c r="C75" s="10">
        <v>400</v>
      </c>
      <c r="D75" s="39">
        <v>16.809999999999999</v>
      </c>
      <c r="E75" s="39">
        <v>15.78</v>
      </c>
      <c r="F75" s="39">
        <f t="shared" si="15"/>
        <v>-411.99999999999977</v>
      </c>
      <c r="G75" s="39">
        <f t="shared" si="16"/>
        <v>6723.9999999999991</v>
      </c>
      <c r="H75" s="178">
        <f t="shared" si="17"/>
        <v>-6.1273051754907756E-2</v>
      </c>
      <c r="I75" s="178"/>
      <c r="J75" s="771">
        <f t="shared" ref="J75:J82" si="18">F75+$Q$10</f>
        <v>-127.02999999999497</v>
      </c>
      <c r="K75" s="178"/>
      <c r="L75" s="39">
        <v>6.44</v>
      </c>
    </row>
    <row r="76" spans="1:15" x14ac:dyDescent="0.25">
      <c r="A76" s="10">
        <v>400</v>
      </c>
      <c r="B76" s="162">
        <v>43564</v>
      </c>
      <c r="C76" s="10">
        <v>800</v>
      </c>
      <c r="D76" s="39">
        <v>15.734</v>
      </c>
      <c r="E76" s="39">
        <v>14.55</v>
      </c>
      <c r="F76" s="39">
        <f t="shared" si="15"/>
        <v>-947.19999999999936</v>
      </c>
      <c r="G76" s="39">
        <f t="shared" si="16"/>
        <v>12587.2</v>
      </c>
      <c r="H76" s="178">
        <f t="shared" si="17"/>
        <v>-7.5251048684377736E-2</v>
      </c>
      <c r="I76" s="178"/>
      <c r="J76" s="771">
        <f t="shared" si="18"/>
        <v>-662.22999999999456</v>
      </c>
      <c r="K76" s="178"/>
      <c r="L76" s="178"/>
    </row>
    <row r="77" spans="1:15" x14ac:dyDescent="0.25">
      <c r="A77" s="10">
        <v>400</v>
      </c>
      <c r="B77" s="162">
        <v>43572</v>
      </c>
      <c r="C77" s="354">
        <v>1000</v>
      </c>
      <c r="D77" s="355">
        <v>15.4214</v>
      </c>
      <c r="E77" s="39">
        <v>14.22</v>
      </c>
      <c r="F77" s="39">
        <f t="shared" si="15"/>
        <v>-1201.3999999999996</v>
      </c>
      <c r="G77" s="39">
        <f t="shared" si="16"/>
        <v>15421.4</v>
      </c>
      <c r="H77" s="178">
        <f t="shared" si="17"/>
        <v>-7.7904729791069521E-2</v>
      </c>
      <c r="I77" s="178"/>
      <c r="J77" s="771">
        <f t="shared" si="18"/>
        <v>-916.42999999999483</v>
      </c>
      <c r="K77" s="178"/>
      <c r="L77" s="39">
        <v>5.8</v>
      </c>
    </row>
    <row r="78" spans="1:15" x14ac:dyDescent="0.25">
      <c r="A78" s="10">
        <v>200</v>
      </c>
      <c r="B78" s="162">
        <v>43584</v>
      </c>
      <c r="C78" s="10">
        <v>800</v>
      </c>
      <c r="D78" s="39">
        <v>15.3568</v>
      </c>
      <c r="E78" s="39">
        <v>15.61</v>
      </c>
      <c r="F78" s="39">
        <f t="shared" si="15"/>
        <v>202.55999999999972</v>
      </c>
      <c r="G78" s="39">
        <f t="shared" si="16"/>
        <v>12285.44</v>
      </c>
      <c r="H78" s="178">
        <f t="shared" si="17"/>
        <v>1.6487809960408394E-2</v>
      </c>
      <c r="I78" s="178"/>
      <c r="J78" s="771">
        <f t="shared" si="18"/>
        <v>487.53000000000452</v>
      </c>
      <c r="K78" s="178"/>
      <c r="L78" s="178"/>
    </row>
    <row r="79" spans="1:15" x14ac:dyDescent="0.25">
      <c r="A79" s="10">
        <v>200</v>
      </c>
      <c r="B79" s="162">
        <v>43585</v>
      </c>
      <c r="C79" s="354">
        <v>1000</v>
      </c>
      <c r="D79" s="355">
        <v>15.2995</v>
      </c>
      <c r="E79" s="39">
        <v>15.22</v>
      </c>
      <c r="F79" s="39">
        <f t="shared" si="15"/>
        <v>-79.49999999999946</v>
      </c>
      <c r="G79" s="39">
        <f t="shared" si="16"/>
        <v>15299.5</v>
      </c>
      <c r="H79" s="178">
        <f t="shared" si="17"/>
        <v>-5.1962482434066122E-3</v>
      </c>
      <c r="I79" s="178"/>
      <c r="J79" s="771">
        <f t="shared" si="18"/>
        <v>205.47000000000534</v>
      </c>
      <c r="K79" s="178"/>
      <c r="L79" s="39">
        <v>6.21</v>
      </c>
    </row>
    <row r="80" spans="1:15" x14ac:dyDescent="0.25">
      <c r="A80" s="10">
        <v>600</v>
      </c>
      <c r="B80" s="162">
        <v>43598</v>
      </c>
      <c r="C80" s="10">
        <v>1400</v>
      </c>
      <c r="D80" s="39">
        <v>14.531000000000001</v>
      </c>
      <c r="E80" s="39">
        <v>12.23</v>
      </c>
      <c r="F80" s="39">
        <f t="shared" si="15"/>
        <v>-3221.4</v>
      </c>
      <c r="G80" s="39">
        <f t="shared" si="16"/>
        <v>20343.400000000001</v>
      </c>
      <c r="H80" s="178">
        <f t="shared" si="17"/>
        <v>-0.15835111141697061</v>
      </c>
      <c r="I80" s="178"/>
      <c r="J80" s="771">
        <f t="shared" si="18"/>
        <v>-2936.4299999999953</v>
      </c>
      <c r="K80" s="178"/>
      <c r="L80" s="39">
        <v>4.99</v>
      </c>
    </row>
    <row r="81" spans="1:12" x14ac:dyDescent="0.25">
      <c r="A81" s="10">
        <v>800</v>
      </c>
      <c r="B81" s="162">
        <v>43608</v>
      </c>
      <c r="C81" s="10">
        <v>1800</v>
      </c>
      <c r="D81" s="39">
        <v>13.77</v>
      </c>
      <c r="E81" s="39">
        <v>11.04</v>
      </c>
      <c r="F81" s="39">
        <f t="shared" si="15"/>
        <v>-4914.0000000000009</v>
      </c>
      <c r="G81" s="39">
        <f t="shared" si="16"/>
        <v>24786</v>
      </c>
      <c r="H81" s="178">
        <f t="shared" si="17"/>
        <v>-0.19825708061002181</v>
      </c>
      <c r="I81" s="178"/>
      <c r="J81" s="771">
        <f t="shared" si="18"/>
        <v>-4629.0299999999961</v>
      </c>
      <c r="K81" s="178"/>
      <c r="L81" s="39">
        <v>4.71</v>
      </c>
    </row>
    <row r="82" spans="1:12" x14ac:dyDescent="0.25">
      <c r="A82" s="10">
        <v>800</v>
      </c>
      <c r="B82" s="162">
        <v>43613</v>
      </c>
      <c r="C82" s="10">
        <v>2200</v>
      </c>
      <c r="D82" s="39">
        <v>12.9598</v>
      </c>
      <c r="E82" s="39">
        <v>9.52</v>
      </c>
      <c r="F82" s="39">
        <f t="shared" si="15"/>
        <v>-7567.5599999999995</v>
      </c>
      <c r="G82" s="39">
        <f t="shared" si="16"/>
        <v>28511.559999999998</v>
      </c>
      <c r="H82" s="178">
        <f t="shared" si="17"/>
        <v>-0.26542076266609055</v>
      </c>
      <c r="I82" s="178"/>
      <c r="J82" s="771">
        <f t="shared" si="18"/>
        <v>-7282.5899999999947</v>
      </c>
      <c r="K82" s="178"/>
      <c r="L82" s="178"/>
    </row>
    <row r="83" spans="1:12" x14ac:dyDescent="0.25">
      <c r="A83" s="10">
        <v>800</v>
      </c>
      <c r="B83" s="162">
        <v>43614</v>
      </c>
      <c r="C83" s="10">
        <v>2200</v>
      </c>
      <c r="D83" s="39">
        <v>12.96</v>
      </c>
      <c r="E83" s="39">
        <v>9.6999999999999993</v>
      </c>
      <c r="F83" s="39">
        <f t="shared" ref="F83:F86" si="19">C83*(E83-D83)</f>
        <v>-7172.0000000000036</v>
      </c>
      <c r="G83" s="39">
        <f t="shared" ref="G83:G86" si="20">D83*C83</f>
        <v>28512.000000000004</v>
      </c>
      <c r="H83" s="178">
        <f t="shared" ref="H83:H86" si="21">(E83-D83)/D83</f>
        <v>-0.25154320987654333</v>
      </c>
      <c r="I83" s="178"/>
      <c r="J83" s="771">
        <f t="shared" ref="J83:J86" si="22">F83+$Q$10</f>
        <v>-6887.0299999999988</v>
      </c>
      <c r="K83" s="178"/>
      <c r="L83" s="39"/>
    </row>
    <row r="84" spans="1:12" x14ac:dyDescent="0.25">
      <c r="A84" s="10">
        <v>0</v>
      </c>
      <c r="B84" s="162">
        <v>43628</v>
      </c>
      <c r="C84" s="10">
        <v>2800</v>
      </c>
      <c r="D84" s="39">
        <v>11.6035</v>
      </c>
      <c r="E84" s="39">
        <v>8.7100000000000009</v>
      </c>
      <c r="F84" s="39">
        <f t="shared" si="19"/>
        <v>-8101.7999999999984</v>
      </c>
      <c r="G84" s="39">
        <f t="shared" si="20"/>
        <v>32489.8</v>
      </c>
      <c r="H84" s="178">
        <f t="shared" si="21"/>
        <v>-0.24936441590899291</v>
      </c>
      <c r="I84" s="178"/>
      <c r="J84" s="771">
        <f t="shared" si="22"/>
        <v>-7816.8299999999936</v>
      </c>
      <c r="K84" s="178"/>
      <c r="L84" s="178"/>
    </row>
    <row r="85" spans="1:12" x14ac:dyDescent="0.25">
      <c r="A85" s="10">
        <v>0</v>
      </c>
      <c r="B85" s="162">
        <v>43631</v>
      </c>
      <c r="C85" s="10">
        <v>3000</v>
      </c>
      <c r="D85" s="39">
        <v>11.3786</v>
      </c>
      <c r="E85" s="39">
        <v>8.24</v>
      </c>
      <c r="F85" s="39">
        <f t="shared" si="19"/>
        <v>-9415.8000000000011</v>
      </c>
      <c r="G85" s="39">
        <f t="shared" si="20"/>
        <v>34135.800000000003</v>
      </c>
      <c r="H85" s="178">
        <f t="shared" si="21"/>
        <v>-0.27583358233877631</v>
      </c>
      <c r="I85" s="178"/>
      <c r="J85" s="771">
        <f t="shared" si="22"/>
        <v>-9130.8299999999963</v>
      </c>
      <c r="K85" s="178"/>
      <c r="L85" s="39"/>
    </row>
    <row r="86" spans="1:12" x14ac:dyDescent="0.25">
      <c r="A86" s="10">
        <v>0</v>
      </c>
      <c r="B86" s="162">
        <v>43633</v>
      </c>
      <c r="C86" s="10">
        <v>2000</v>
      </c>
      <c r="D86" s="39">
        <v>12.933</v>
      </c>
      <c r="E86" s="39">
        <v>8.1999999999999993</v>
      </c>
      <c r="F86" s="39">
        <f t="shared" si="19"/>
        <v>-9466.0000000000018</v>
      </c>
      <c r="G86" s="39">
        <f t="shared" si="20"/>
        <v>25866</v>
      </c>
      <c r="H86" s="178">
        <f t="shared" si="21"/>
        <v>-0.36596304028454346</v>
      </c>
      <c r="I86" s="178"/>
      <c r="J86" s="771">
        <f t="shared" si="22"/>
        <v>-9181.029999999997</v>
      </c>
      <c r="K86" s="178"/>
      <c r="L86" s="178"/>
    </row>
    <row r="87" spans="1:12" x14ac:dyDescent="0.25">
      <c r="A87" s="10">
        <v>0</v>
      </c>
      <c r="B87" s="162">
        <v>43636</v>
      </c>
      <c r="C87" s="10">
        <v>2400</v>
      </c>
      <c r="D87" s="39">
        <v>12.13</v>
      </c>
      <c r="E87" s="39">
        <v>8.1199999999999992</v>
      </c>
      <c r="F87" s="39">
        <f t="shared" ref="F87:F91" si="23">C87*(E87-D87)</f>
        <v>-9624.0000000000036</v>
      </c>
      <c r="G87" s="39">
        <f t="shared" ref="G87:G88" si="24">D87*C87</f>
        <v>29112.000000000004</v>
      </c>
      <c r="H87" s="178">
        <f t="shared" ref="H87:H91" si="25">(E87-D87)/D87</f>
        <v>-0.33058532563891191</v>
      </c>
      <c r="I87" s="178"/>
      <c r="J87" s="771">
        <f t="shared" ref="J87:J91" si="26">F87+$Q$10</f>
        <v>-9339.0299999999988</v>
      </c>
      <c r="K87" s="178"/>
      <c r="L87" s="178"/>
    </row>
    <row r="88" spans="1:12" x14ac:dyDescent="0.25">
      <c r="A88" s="10">
        <v>0</v>
      </c>
      <c r="B88" s="162">
        <v>43637</v>
      </c>
      <c r="C88" s="10">
        <v>2000</v>
      </c>
      <c r="D88" s="39">
        <v>12.9</v>
      </c>
      <c r="E88" s="39">
        <v>8.4499999999999993</v>
      </c>
      <c r="F88" s="39">
        <f t="shared" si="23"/>
        <v>-8900.0000000000018</v>
      </c>
      <c r="G88" s="39">
        <f t="shared" si="24"/>
        <v>25800</v>
      </c>
      <c r="H88" s="178">
        <f t="shared" si="25"/>
        <v>-0.34496124031007758</v>
      </c>
      <c r="I88" s="178"/>
      <c r="J88" s="771">
        <f t="shared" si="26"/>
        <v>-8615.029999999997</v>
      </c>
      <c r="K88" s="178"/>
      <c r="L88" s="39"/>
    </row>
    <row r="89" spans="1:12" x14ac:dyDescent="0.25">
      <c r="A89" s="10">
        <v>2000</v>
      </c>
      <c r="B89" s="162">
        <v>43683</v>
      </c>
      <c r="C89" s="475">
        <v>2500</v>
      </c>
      <c r="D89" s="544">
        <v>11.808999999999999</v>
      </c>
      <c r="E89" s="39">
        <v>7.06</v>
      </c>
      <c r="F89" s="39">
        <f t="shared" si="23"/>
        <v>-11872.5</v>
      </c>
      <c r="G89" s="39">
        <f>D89*C89</f>
        <v>29522.5</v>
      </c>
      <c r="H89" s="178">
        <f t="shared" si="25"/>
        <v>-0.40215090185451774</v>
      </c>
      <c r="I89" s="178"/>
      <c r="J89" s="771">
        <f t="shared" si="26"/>
        <v>-11587.529999999995</v>
      </c>
      <c r="K89" s="178"/>
      <c r="L89" s="178"/>
    </row>
    <row r="90" spans="1:12" x14ac:dyDescent="0.25">
      <c r="A90" s="10">
        <v>2000</v>
      </c>
      <c r="B90" s="162">
        <v>43692</v>
      </c>
      <c r="C90" s="10">
        <v>4000</v>
      </c>
      <c r="D90" s="39">
        <v>9.66</v>
      </c>
      <c r="E90" s="39">
        <v>6.16</v>
      </c>
      <c r="F90" s="39">
        <f t="shared" si="23"/>
        <v>-14000</v>
      </c>
      <c r="G90" s="39">
        <f>D90*C90</f>
        <v>38640</v>
      </c>
      <c r="H90" s="178">
        <f t="shared" si="25"/>
        <v>-0.36231884057971014</v>
      </c>
      <c r="I90" s="178"/>
      <c r="J90" s="771">
        <f t="shared" si="26"/>
        <v>-13715.029999999995</v>
      </c>
      <c r="K90" s="178"/>
      <c r="L90" s="178"/>
    </row>
    <row r="91" spans="1:12" x14ac:dyDescent="0.25">
      <c r="A91" s="10">
        <v>500</v>
      </c>
      <c r="B91" s="162">
        <v>43696</v>
      </c>
      <c r="C91" s="475">
        <v>2500</v>
      </c>
      <c r="D91" s="544">
        <v>11.377000000000001</v>
      </c>
      <c r="E91" s="39">
        <v>6.71</v>
      </c>
      <c r="F91" s="39">
        <f t="shared" si="23"/>
        <v>-11667.500000000002</v>
      </c>
      <c r="G91" s="39">
        <f>D91*C91</f>
        <v>28442.5</v>
      </c>
      <c r="H91" s="178">
        <f t="shared" si="25"/>
        <v>-0.41021358881954822</v>
      </c>
      <c r="I91" s="178"/>
      <c r="J91" s="771">
        <f t="shared" si="26"/>
        <v>-11382.529999999997</v>
      </c>
      <c r="K91" s="178"/>
      <c r="L91" s="178"/>
    </row>
    <row r="92" spans="1:12" x14ac:dyDescent="0.25">
      <c r="A92" s="10">
        <v>500</v>
      </c>
      <c r="B92" s="162">
        <v>43698</v>
      </c>
      <c r="C92" s="10">
        <v>2500</v>
      </c>
      <c r="D92" s="39">
        <v>11.38</v>
      </c>
      <c r="E92" s="39">
        <v>7.45</v>
      </c>
      <c r="F92" s="39">
        <f t="shared" ref="F92" si="27">C92*(E92-D92)</f>
        <v>-9825.0000000000018</v>
      </c>
      <c r="G92" s="39">
        <f>D92*C92</f>
        <v>28450.000000000004</v>
      </c>
      <c r="H92" s="178">
        <f t="shared" ref="H92" si="28">(E92-D92)/D92</f>
        <v>-0.34534270650263621</v>
      </c>
      <c r="I92" s="178"/>
      <c r="J92" s="771">
        <f t="shared" ref="J92" si="29">F92+$Q$10</f>
        <v>-9540.029999999997</v>
      </c>
      <c r="K92" s="178"/>
      <c r="L92" s="39"/>
    </row>
    <row r="93" spans="1:12" x14ac:dyDescent="0.25">
      <c r="A93" s="10"/>
      <c r="B93" s="10"/>
      <c r="C93" s="10"/>
      <c r="D93" s="39"/>
      <c r="E93" s="39"/>
      <c r="F93" s="39"/>
      <c r="G93" s="39"/>
      <c r="H93" s="178"/>
      <c r="I93" s="178"/>
      <c r="J93" s="771"/>
      <c r="K93" s="178"/>
      <c r="L93" s="178"/>
    </row>
    <row r="94" spans="1:12" x14ac:dyDescent="0.25">
      <c r="A94" s="10"/>
      <c r="B94" s="10"/>
      <c r="C94" s="10"/>
      <c r="D94" s="39"/>
      <c r="E94" s="39"/>
      <c r="F94" s="39"/>
      <c r="G94" s="39"/>
      <c r="H94" s="178"/>
      <c r="I94" s="178"/>
      <c r="J94" s="771"/>
      <c r="K94" s="178"/>
      <c r="L94" s="39"/>
    </row>
    <row r="95" spans="1:12" x14ac:dyDescent="0.25">
      <c r="A95" s="10"/>
      <c r="B95" s="10"/>
      <c r="C95" s="10"/>
      <c r="D95" s="39"/>
      <c r="E95" s="39"/>
      <c r="F95" s="39"/>
      <c r="G95" s="39"/>
      <c r="H95" s="178"/>
      <c r="I95" s="178"/>
      <c r="J95" s="771"/>
      <c r="K95" s="178"/>
      <c r="L95" s="178"/>
    </row>
    <row r="97" spans="1:13" x14ac:dyDescent="0.25">
      <c r="L97" t="s">
        <v>205</v>
      </c>
      <c r="M97" s="2">
        <f>M116+K116-F116</f>
        <v>284.9700000000048</v>
      </c>
    </row>
    <row r="98" spans="1:13" x14ac:dyDescent="0.25">
      <c r="A98" s="299" t="s">
        <v>1</v>
      </c>
      <c r="B98" s="299" t="s">
        <v>2</v>
      </c>
      <c r="C98" s="299" t="s">
        <v>4</v>
      </c>
      <c r="D98" s="301" t="s">
        <v>5</v>
      </c>
      <c r="E98" s="301" t="s">
        <v>94</v>
      </c>
      <c r="F98" s="301" t="s">
        <v>60</v>
      </c>
      <c r="G98" s="299" t="s">
        <v>3</v>
      </c>
      <c r="H98" s="299" t="s">
        <v>6</v>
      </c>
      <c r="I98" s="301" t="s">
        <v>7</v>
      </c>
      <c r="J98" s="301" t="s">
        <v>95</v>
      </c>
      <c r="K98" s="301" t="s">
        <v>61</v>
      </c>
      <c r="L98" s="299" t="s">
        <v>77</v>
      </c>
      <c r="M98" s="299" t="s">
        <v>38</v>
      </c>
    </row>
    <row r="99" spans="1:13" x14ac:dyDescent="0.25">
      <c r="A99" s="302" t="s">
        <v>321</v>
      </c>
      <c r="B99" s="363">
        <v>42746</v>
      </c>
      <c r="C99" s="7">
        <v>80</v>
      </c>
      <c r="D99" s="43">
        <v>34.020000000000003</v>
      </c>
      <c r="E99" s="43">
        <v>0</v>
      </c>
      <c r="F99" s="43">
        <f t="shared" ref="F99:F107" si="30">C99*D99+E99</f>
        <v>2721.6000000000004</v>
      </c>
      <c r="G99" s="363">
        <v>42760</v>
      </c>
      <c r="H99" s="78">
        <v>80</v>
      </c>
      <c r="I99" s="43">
        <v>33.68</v>
      </c>
      <c r="J99" s="43">
        <v>0.06</v>
      </c>
      <c r="K99" s="43">
        <f t="shared" ref="K99:K107" si="31">H99*I99-J99</f>
        <v>2694.34</v>
      </c>
      <c r="L99" s="70">
        <v>42908</v>
      </c>
      <c r="M99" s="43">
        <v>54.4</v>
      </c>
    </row>
    <row r="100" spans="1:13" x14ac:dyDescent="0.25">
      <c r="A100" s="303" t="s">
        <v>71</v>
      </c>
      <c r="B100" s="363">
        <v>42758</v>
      </c>
      <c r="C100" s="7">
        <v>40</v>
      </c>
      <c r="D100" s="43">
        <v>32.28</v>
      </c>
      <c r="E100" s="43">
        <v>0</v>
      </c>
      <c r="F100" s="43">
        <f t="shared" si="30"/>
        <v>1291.2</v>
      </c>
      <c r="G100" s="363">
        <v>42766</v>
      </c>
      <c r="H100" s="78">
        <v>40</v>
      </c>
      <c r="I100" s="43">
        <v>31.8</v>
      </c>
      <c r="J100" s="43">
        <v>0.03</v>
      </c>
      <c r="K100" s="43">
        <f t="shared" si="31"/>
        <v>1271.97</v>
      </c>
      <c r="L100" s="70">
        <v>42908</v>
      </c>
      <c r="M100" s="43">
        <v>-8.16</v>
      </c>
    </row>
    <row r="101" spans="1:13" x14ac:dyDescent="0.25">
      <c r="A101" s="293"/>
      <c r="B101" s="363">
        <v>42843</v>
      </c>
      <c r="C101" s="7">
        <v>80</v>
      </c>
      <c r="D101" s="43">
        <v>31.08</v>
      </c>
      <c r="E101" s="43">
        <v>0</v>
      </c>
      <c r="F101" s="43">
        <f t="shared" si="30"/>
        <v>2486.3999999999996</v>
      </c>
      <c r="G101" s="363">
        <v>42901</v>
      </c>
      <c r="H101" s="78">
        <v>80</v>
      </c>
      <c r="I101" s="43">
        <v>31.3</v>
      </c>
      <c r="J101" s="43">
        <v>0.05</v>
      </c>
      <c r="K101" s="43">
        <f t="shared" si="31"/>
        <v>2503.9499999999998</v>
      </c>
      <c r="L101" s="70">
        <v>42992</v>
      </c>
      <c r="M101" s="43">
        <v>15.3</v>
      </c>
    </row>
    <row r="102" spans="1:13" x14ac:dyDescent="0.25">
      <c r="A102" s="293"/>
      <c r="B102" s="363">
        <v>42873</v>
      </c>
      <c r="C102" s="7">
        <v>80</v>
      </c>
      <c r="D102" s="43">
        <v>29.68</v>
      </c>
      <c r="E102" s="43">
        <v>0</v>
      </c>
      <c r="F102" s="43">
        <f t="shared" si="30"/>
        <v>2374.4</v>
      </c>
      <c r="G102" s="363">
        <v>42989</v>
      </c>
      <c r="H102" s="78">
        <v>100</v>
      </c>
      <c r="I102" s="43">
        <v>18.559999999999999</v>
      </c>
      <c r="J102" s="43">
        <v>0.04</v>
      </c>
      <c r="K102" s="43">
        <f t="shared" si="31"/>
        <v>1855.9599999999998</v>
      </c>
      <c r="L102" s="70">
        <v>42992</v>
      </c>
      <c r="M102" s="43">
        <v>-2.2999999999999998</v>
      </c>
    </row>
    <row r="103" spans="1:13" x14ac:dyDescent="0.25">
      <c r="A103" s="293"/>
      <c r="B103" s="363">
        <v>42957</v>
      </c>
      <c r="C103" s="7">
        <v>100</v>
      </c>
      <c r="D103" s="43">
        <v>17.28</v>
      </c>
      <c r="E103" s="43">
        <v>0</v>
      </c>
      <c r="F103" s="43">
        <f t="shared" si="30"/>
        <v>1728</v>
      </c>
      <c r="G103" s="363">
        <v>43010</v>
      </c>
      <c r="H103" s="78">
        <v>80</v>
      </c>
      <c r="I103" s="43">
        <v>18.68</v>
      </c>
      <c r="J103" s="43">
        <v>0.03</v>
      </c>
      <c r="K103" s="43">
        <f t="shared" si="31"/>
        <v>1494.3700000000001</v>
      </c>
      <c r="L103" s="70">
        <v>43082</v>
      </c>
      <c r="M103" s="7">
        <f>23.8-3.57</f>
        <v>20.23</v>
      </c>
    </row>
    <row r="104" spans="1:13" x14ac:dyDescent="0.25">
      <c r="A104" s="293"/>
      <c r="B104" s="363">
        <v>42996</v>
      </c>
      <c r="C104" s="7">
        <v>100</v>
      </c>
      <c r="D104" s="43">
        <v>17.68</v>
      </c>
      <c r="E104" s="43">
        <v>0</v>
      </c>
      <c r="F104" s="43">
        <f t="shared" si="30"/>
        <v>1768</v>
      </c>
      <c r="G104" s="363">
        <v>43045</v>
      </c>
      <c r="H104" s="78">
        <v>200</v>
      </c>
      <c r="I104" s="43">
        <v>12.08</v>
      </c>
      <c r="J104" s="43">
        <v>0.06</v>
      </c>
      <c r="K104" s="43">
        <f t="shared" si="31"/>
        <v>2415.94</v>
      </c>
      <c r="L104" s="4"/>
      <c r="M104" s="4"/>
    </row>
    <row r="105" spans="1:13" x14ac:dyDescent="0.25">
      <c r="A105" s="293"/>
      <c r="B105" s="363">
        <v>43011</v>
      </c>
      <c r="C105" s="7">
        <v>80</v>
      </c>
      <c r="D105" s="43">
        <v>17.95</v>
      </c>
      <c r="E105" s="43">
        <v>0</v>
      </c>
      <c r="F105" s="43">
        <f t="shared" si="30"/>
        <v>1436</v>
      </c>
      <c r="G105" s="363">
        <v>43070</v>
      </c>
      <c r="H105" s="78">
        <v>80</v>
      </c>
      <c r="I105" s="43">
        <v>15.27</v>
      </c>
      <c r="J105" s="43">
        <v>0.03</v>
      </c>
      <c r="K105" s="43">
        <f t="shared" si="31"/>
        <v>1221.57</v>
      </c>
    </row>
    <row r="106" spans="1:13" x14ac:dyDescent="0.25">
      <c r="A106" s="293"/>
      <c r="B106" s="363">
        <v>43013</v>
      </c>
      <c r="C106" s="7">
        <v>100</v>
      </c>
      <c r="D106" s="43">
        <v>15.8</v>
      </c>
      <c r="E106" s="43">
        <v>0</v>
      </c>
      <c r="F106" s="43">
        <f t="shared" si="30"/>
        <v>1580</v>
      </c>
      <c r="G106" s="363">
        <v>43111</v>
      </c>
      <c r="H106" s="78">
        <v>100</v>
      </c>
      <c r="I106" s="43">
        <v>21.31</v>
      </c>
      <c r="J106" s="43">
        <v>-0.05</v>
      </c>
      <c r="K106" s="43">
        <f t="shared" si="31"/>
        <v>2131.0500000000002</v>
      </c>
    </row>
    <row r="107" spans="1:13" x14ac:dyDescent="0.25">
      <c r="A107" s="293"/>
      <c r="B107" s="363">
        <v>43041</v>
      </c>
      <c r="C107" s="7">
        <v>200</v>
      </c>
      <c r="D107" s="43">
        <v>11.28</v>
      </c>
      <c r="E107" s="43">
        <v>0</v>
      </c>
      <c r="F107" s="43">
        <f t="shared" si="30"/>
        <v>2256</v>
      </c>
      <c r="G107" s="363">
        <v>43112</v>
      </c>
      <c r="H107" s="78">
        <v>100</v>
      </c>
      <c r="I107" s="43">
        <v>22.58</v>
      </c>
      <c r="J107" s="43">
        <v>0.05</v>
      </c>
      <c r="K107" s="43">
        <f t="shared" si="31"/>
        <v>2257.9499999999998</v>
      </c>
    </row>
    <row r="108" spans="1:13" x14ac:dyDescent="0.25">
      <c r="A108" s="293"/>
      <c r="B108" s="293"/>
      <c r="C108" s="293"/>
      <c r="D108" s="294"/>
      <c r="E108" s="294"/>
      <c r="F108" s="294"/>
      <c r="G108" s="293"/>
      <c r="H108" s="293"/>
      <c r="I108" s="294"/>
      <c r="J108" s="294"/>
      <c r="K108" s="294"/>
      <c r="L108" s="293"/>
      <c r="M108" s="293"/>
    </row>
    <row r="109" spans="1:13" x14ac:dyDescent="0.25">
      <c r="A109" s="293"/>
      <c r="B109" s="293"/>
      <c r="C109" s="293"/>
      <c r="D109" s="294"/>
      <c r="E109" s="294"/>
      <c r="F109" s="294"/>
      <c r="G109" s="293"/>
      <c r="H109" s="293"/>
      <c r="I109" s="294"/>
      <c r="J109" s="294"/>
      <c r="K109" s="294"/>
      <c r="L109" s="293"/>
      <c r="M109" s="293"/>
    </row>
    <row r="110" spans="1:13" x14ac:dyDescent="0.25">
      <c r="A110" s="293"/>
      <c r="B110" s="293"/>
      <c r="C110" s="293"/>
      <c r="D110" s="294"/>
      <c r="E110" s="294"/>
      <c r="F110" s="294"/>
      <c r="G110" s="293"/>
      <c r="H110" s="293"/>
      <c r="I110" s="294"/>
      <c r="J110" s="294"/>
      <c r="K110" s="294"/>
      <c r="L110" s="293"/>
      <c r="M110" s="293"/>
    </row>
    <row r="111" spans="1:13" x14ac:dyDescent="0.25">
      <c r="A111" s="293"/>
      <c r="B111" s="293"/>
      <c r="C111" s="293"/>
      <c r="D111" s="294"/>
      <c r="E111" s="294"/>
      <c r="F111" s="294"/>
      <c r="G111" s="293"/>
      <c r="H111" s="293"/>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35" t="s">
        <v>81</v>
      </c>
      <c r="B116" s="36"/>
      <c r="C116" s="36">
        <f>SUM(C99:C115)</f>
        <v>860</v>
      </c>
      <c r="D116" s="37"/>
      <c r="E116" s="37"/>
      <c r="F116" s="37">
        <f>SUM(F99:F115)</f>
        <v>17641.599999999999</v>
      </c>
      <c r="G116" s="36"/>
      <c r="H116" s="158">
        <f>SUM(H99:H115)</f>
        <v>860</v>
      </c>
      <c r="I116" s="37"/>
      <c r="J116" s="37"/>
      <c r="K116" s="37">
        <f>SUM(K99:K115)</f>
        <v>17847.100000000002</v>
      </c>
      <c r="L116" s="37"/>
      <c r="M116" s="37">
        <f>SUM(M99:M115)</f>
        <v>79.47</v>
      </c>
    </row>
    <row r="117" spans="1:13" x14ac:dyDescent="0.25">
      <c r="G117" s="2"/>
    </row>
    <row r="121" spans="1:13" x14ac:dyDescent="0.25">
      <c r="A121" s="670" t="s">
        <v>224</v>
      </c>
      <c r="B121" s="670" t="s">
        <v>113</v>
      </c>
      <c r="C121" s="670" t="s">
        <v>145</v>
      </c>
      <c r="D121" s="671" t="s">
        <v>144</v>
      </c>
      <c r="E121" s="672" t="s">
        <v>146</v>
      </c>
      <c r="F121" s="673" t="s">
        <v>65</v>
      </c>
      <c r="G121" s="674" t="s">
        <v>150</v>
      </c>
      <c r="H121" s="673" t="s">
        <v>88</v>
      </c>
      <c r="I121" s="673" t="s">
        <v>153</v>
      </c>
    </row>
    <row r="122" spans="1:13" x14ac:dyDescent="0.25">
      <c r="A122" s="675"/>
      <c r="B122" s="676"/>
      <c r="C122" s="675"/>
      <c r="D122" s="677"/>
      <c r="E122" s="677"/>
      <c r="F122" s="677"/>
      <c r="G122" s="677"/>
      <c r="H122" s="678"/>
      <c r="I122" s="678"/>
    </row>
    <row r="123" spans="1:13" x14ac:dyDescent="0.25">
      <c r="A123" s="675"/>
      <c r="B123" s="676">
        <v>42746</v>
      </c>
      <c r="C123" s="675">
        <v>80</v>
      </c>
      <c r="D123" s="677">
        <v>34.020000000000003</v>
      </c>
      <c r="E123" s="677">
        <v>34.28</v>
      </c>
      <c r="F123" s="677">
        <f>C123*(E123-D123)</f>
        <v>20.799999999999841</v>
      </c>
      <c r="G123" s="677">
        <f>D123*C123</f>
        <v>2721.6000000000004</v>
      </c>
      <c r="H123" s="678">
        <f>(E123-D123)/D123</f>
        <v>7.6425631981186948E-3</v>
      </c>
      <c r="I123" s="678"/>
    </row>
    <row r="124" spans="1:13" x14ac:dyDescent="0.25">
      <c r="A124" s="675"/>
      <c r="B124" s="676">
        <v>42758</v>
      </c>
      <c r="C124" s="675">
        <v>120</v>
      </c>
      <c r="D124" s="677">
        <v>33.44</v>
      </c>
      <c r="E124" s="677">
        <v>32.71</v>
      </c>
      <c r="F124" s="677">
        <f>C124*(E124-D124)</f>
        <v>-87.599999999999625</v>
      </c>
      <c r="G124" s="677">
        <f>D124*C124</f>
        <v>4012.7999999999997</v>
      </c>
      <c r="H124" s="678">
        <f>(E124-D124)/D124</f>
        <v>-2.1830143540669766E-2</v>
      </c>
      <c r="I124" s="678"/>
    </row>
    <row r="125" spans="1:13" x14ac:dyDescent="0.25">
      <c r="A125" s="675" t="s">
        <v>352</v>
      </c>
      <c r="B125" s="676">
        <v>42760</v>
      </c>
      <c r="C125" s="675">
        <v>40</v>
      </c>
      <c r="D125" s="677">
        <v>32.961500000000001</v>
      </c>
      <c r="E125" s="677">
        <v>33.68</v>
      </c>
      <c r="F125" s="677">
        <f>C125*(E125-D125)</f>
        <v>28.739999999999952</v>
      </c>
      <c r="G125" s="677">
        <f>D125*C125</f>
        <v>1318.46</v>
      </c>
      <c r="H125" s="678">
        <f>(E125-D125)/D125</f>
        <v>2.1798158457594429E-2</v>
      </c>
      <c r="I125" s="678"/>
    </row>
    <row r="126" spans="1:13" x14ac:dyDescent="0.25">
      <c r="A126" s="675"/>
      <c r="B126" s="676">
        <v>42766</v>
      </c>
      <c r="C126" s="675">
        <v>0</v>
      </c>
      <c r="D126" s="677"/>
      <c r="E126" s="677"/>
      <c r="F126" s="677">
        <v>-46.49</v>
      </c>
      <c r="G126" s="677"/>
      <c r="H126" s="678"/>
      <c r="I126" s="678"/>
    </row>
    <row r="127" spans="1:13" x14ac:dyDescent="0.25">
      <c r="A127" s="675">
        <v>0</v>
      </c>
      <c r="B127" s="676">
        <v>42843</v>
      </c>
      <c r="C127" s="675">
        <v>80</v>
      </c>
      <c r="D127" s="677">
        <v>31.661100000000001</v>
      </c>
      <c r="E127" s="677">
        <v>30.99</v>
      </c>
      <c r="F127" s="677">
        <f t="shared" ref="F127:F146" si="32">C127*(E127-D127)</f>
        <v>-53.688000000000216</v>
      </c>
      <c r="G127" s="677">
        <f t="shared" ref="G127:G146" si="33">D127*C127</f>
        <v>2532.8879999999999</v>
      </c>
      <c r="H127" s="678">
        <f t="shared" ref="H127:H146" si="34">(E127-D127)/D127</f>
        <v>-2.1196357675507253E-2</v>
      </c>
      <c r="I127" s="679"/>
    </row>
    <row r="128" spans="1:13" x14ac:dyDescent="0.25">
      <c r="A128" s="675">
        <v>0</v>
      </c>
      <c r="B128" s="676">
        <v>42873</v>
      </c>
      <c r="C128" s="675">
        <v>160</v>
      </c>
      <c r="D128" s="677">
        <v>30.6706</v>
      </c>
      <c r="E128" s="677">
        <v>29.73</v>
      </c>
      <c r="F128" s="677">
        <f t="shared" si="32"/>
        <v>-150.49599999999998</v>
      </c>
      <c r="G128" s="677">
        <f t="shared" si="33"/>
        <v>4907.2960000000003</v>
      </c>
      <c r="H128" s="679">
        <f t="shared" si="34"/>
        <v>-3.0667805651014322E-2</v>
      </c>
      <c r="I128" s="679"/>
    </row>
    <row r="129" spans="1:9" x14ac:dyDescent="0.25">
      <c r="A129" s="675"/>
      <c r="B129" s="676">
        <v>42901</v>
      </c>
      <c r="C129" s="675">
        <v>80</v>
      </c>
      <c r="D129" s="677">
        <v>30.041799999999999</v>
      </c>
      <c r="E129" s="677">
        <v>30.43</v>
      </c>
      <c r="F129" s="677">
        <f t="shared" si="32"/>
        <v>31.056000000000097</v>
      </c>
      <c r="G129" s="677">
        <f t="shared" si="33"/>
        <v>2403.3440000000001</v>
      </c>
      <c r="H129" s="679">
        <f t="shared" si="34"/>
        <v>1.2921995353141331E-2</v>
      </c>
      <c r="I129" s="679"/>
    </row>
    <row r="130" spans="1:9" x14ac:dyDescent="0.25">
      <c r="A130" s="675">
        <v>80</v>
      </c>
      <c r="B130" s="676">
        <v>42917</v>
      </c>
      <c r="C130" s="675">
        <v>80</v>
      </c>
      <c r="D130" s="677">
        <v>29.463799999999999</v>
      </c>
      <c r="E130" s="677">
        <v>33.22</v>
      </c>
      <c r="F130" s="677">
        <f t="shared" si="32"/>
        <v>300.49599999999998</v>
      </c>
      <c r="G130" s="677">
        <f t="shared" si="33"/>
        <v>2357.1039999999998</v>
      </c>
      <c r="H130" s="679">
        <f t="shared" si="34"/>
        <v>0.12748525309023276</v>
      </c>
      <c r="I130" s="679"/>
    </row>
    <row r="131" spans="1:9" x14ac:dyDescent="0.25">
      <c r="A131" s="675">
        <v>80</v>
      </c>
      <c r="B131" s="676">
        <v>42957</v>
      </c>
      <c r="C131" s="675">
        <v>180</v>
      </c>
      <c r="D131" s="677">
        <v>22.695</v>
      </c>
      <c r="E131" s="677">
        <v>17.190000000000001</v>
      </c>
      <c r="F131" s="677">
        <f t="shared" si="32"/>
        <v>-990.89999999999986</v>
      </c>
      <c r="G131" s="677">
        <f t="shared" si="33"/>
        <v>4085.1</v>
      </c>
      <c r="H131" s="679">
        <f t="shared" si="34"/>
        <v>-0.24256444150693982</v>
      </c>
      <c r="I131" s="679"/>
    </row>
    <row r="132" spans="1:9" x14ac:dyDescent="0.25">
      <c r="A132" s="675">
        <v>80</v>
      </c>
      <c r="B132" s="676">
        <v>42983</v>
      </c>
      <c r="C132" s="675">
        <v>180</v>
      </c>
      <c r="D132" s="677">
        <v>22.695</v>
      </c>
      <c r="E132" s="677">
        <v>15.41</v>
      </c>
      <c r="F132" s="677">
        <f t="shared" si="32"/>
        <v>-1311.3</v>
      </c>
      <c r="G132" s="677">
        <f t="shared" si="33"/>
        <v>4085.1</v>
      </c>
      <c r="H132" s="679">
        <f t="shared" si="34"/>
        <v>-0.32099581405595945</v>
      </c>
      <c r="I132" s="679"/>
    </row>
    <row r="133" spans="1:9" x14ac:dyDescent="0.25">
      <c r="A133" s="675">
        <v>80</v>
      </c>
      <c r="B133" s="676">
        <v>42989</v>
      </c>
      <c r="C133" s="675">
        <v>80</v>
      </c>
      <c r="D133" s="677">
        <v>27.8643</v>
      </c>
      <c r="E133" s="677">
        <v>18.5</v>
      </c>
      <c r="F133" s="677">
        <f t="shared" si="32"/>
        <v>-749.14400000000001</v>
      </c>
      <c r="G133" s="677">
        <f t="shared" si="33"/>
        <v>2229.1440000000002</v>
      </c>
      <c r="H133" s="679">
        <f t="shared" si="34"/>
        <v>-0.33606801534580089</v>
      </c>
      <c r="I133" s="679"/>
    </row>
    <row r="134" spans="1:9" x14ac:dyDescent="0.25">
      <c r="A134" s="675">
        <v>80</v>
      </c>
      <c r="B134" s="676">
        <v>42996</v>
      </c>
      <c r="C134" s="675">
        <v>180</v>
      </c>
      <c r="D134" s="677">
        <v>22.1341</v>
      </c>
      <c r="E134" s="677">
        <v>16.989999999999998</v>
      </c>
      <c r="F134" s="677">
        <f t="shared" si="32"/>
        <v>-925.93800000000033</v>
      </c>
      <c r="G134" s="677">
        <f t="shared" si="33"/>
        <v>3984.1379999999999</v>
      </c>
      <c r="H134" s="679">
        <f t="shared" si="34"/>
        <v>-0.23240610641498871</v>
      </c>
      <c r="I134" s="679"/>
    </row>
    <row r="135" spans="1:9" x14ac:dyDescent="0.25">
      <c r="A135" s="675">
        <v>0</v>
      </c>
      <c r="B135" s="676">
        <v>43010</v>
      </c>
      <c r="C135" s="675">
        <v>100</v>
      </c>
      <c r="D135" s="677">
        <v>24.8977</v>
      </c>
      <c r="E135" s="677">
        <v>18.47</v>
      </c>
      <c r="F135" s="677">
        <f t="shared" si="32"/>
        <v>-642.77000000000021</v>
      </c>
      <c r="G135" s="677">
        <f t="shared" si="33"/>
        <v>2489.77</v>
      </c>
      <c r="H135" s="679">
        <f t="shared" si="34"/>
        <v>-0.25816440876064861</v>
      </c>
      <c r="I135" s="679"/>
    </row>
    <row r="136" spans="1:9" x14ac:dyDescent="0.25">
      <c r="A136" s="675">
        <v>0</v>
      </c>
      <c r="B136" s="676">
        <v>43011</v>
      </c>
      <c r="C136" s="675">
        <v>180</v>
      </c>
      <c r="D136" s="677">
        <v>21.809799999999999</v>
      </c>
      <c r="E136" s="677">
        <v>18.82</v>
      </c>
      <c r="F136" s="677">
        <f t="shared" si="32"/>
        <v>-538.16399999999976</v>
      </c>
      <c r="G136" s="677">
        <f t="shared" si="33"/>
        <v>3925.7639999999997</v>
      </c>
      <c r="H136" s="679">
        <f t="shared" si="34"/>
        <v>-0.13708516355033054</v>
      </c>
      <c r="I136" s="677">
        <v>21.5</v>
      </c>
    </row>
    <row r="137" spans="1:9" x14ac:dyDescent="0.25">
      <c r="A137" s="675">
        <v>0</v>
      </c>
      <c r="B137" s="676">
        <v>43012</v>
      </c>
      <c r="C137" s="675">
        <v>180</v>
      </c>
      <c r="D137" s="677">
        <v>21.81</v>
      </c>
      <c r="E137" s="677">
        <v>16.079999999999998</v>
      </c>
      <c r="F137" s="677">
        <f t="shared" si="32"/>
        <v>-1031.4000000000001</v>
      </c>
      <c r="G137" s="677">
        <f t="shared" si="33"/>
        <v>3925.7999999999997</v>
      </c>
      <c r="H137" s="679">
        <f t="shared" si="34"/>
        <v>-0.2627235213204952</v>
      </c>
      <c r="I137" s="679"/>
    </row>
    <row r="138" spans="1:9" x14ac:dyDescent="0.25">
      <c r="A138" s="675">
        <v>0</v>
      </c>
      <c r="B138" s="676">
        <v>43013</v>
      </c>
      <c r="C138" s="675">
        <v>280</v>
      </c>
      <c r="D138" s="677">
        <v>19.663499999999999</v>
      </c>
      <c r="E138" s="677">
        <v>15.68</v>
      </c>
      <c r="F138" s="677">
        <f t="shared" si="32"/>
        <v>-1115.3799999999999</v>
      </c>
      <c r="G138" s="677">
        <f t="shared" si="33"/>
        <v>5505.78</v>
      </c>
      <c r="H138" s="679">
        <f t="shared" si="34"/>
        <v>-0.2025834668294047</v>
      </c>
      <c r="I138" s="677">
        <v>19.5</v>
      </c>
    </row>
    <row r="139" spans="1:9" x14ac:dyDescent="0.25">
      <c r="A139" s="675">
        <v>100</v>
      </c>
      <c r="B139" s="676">
        <v>43031</v>
      </c>
      <c r="C139" s="675">
        <v>280</v>
      </c>
      <c r="D139" s="677">
        <v>19.663499999999999</v>
      </c>
      <c r="E139" s="677">
        <v>14.54</v>
      </c>
      <c r="F139" s="677">
        <f t="shared" si="32"/>
        <v>-1434.58</v>
      </c>
      <c r="G139" s="677">
        <f t="shared" si="33"/>
        <v>5505.78</v>
      </c>
      <c r="H139" s="679">
        <f t="shared" si="34"/>
        <v>-0.26055890355226691</v>
      </c>
      <c r="I139" s="677"/>
    </row>
    <row r="140" spans="1:9" x14ac:dyDescent="0.25">
      <c r="A140" s="675"/>
      <c r="B140" s="676">
        <v>43044</v>
      </c>
      <c r="C140" s="675">
        <v>480</v>
      </c>
      <c r="D140" s="677">
        <v>16.170000000000002</v>
      </c>
      <c r="E140" s="677">
        <v>11.4</v>
      </c>
      <c r="F140" s="677">
        <f t="shared" si="32"/>
        <v>-2289.6000000000008</v>
      </c>
      <c r="G140" s="677">
        <f t="shared" si="33"/>
        <v>7761.6</v>
      </c>
      <c r="H140" s="679">
        <f t="shared" si="34"/>
        <v>-0.29499072356215217</v>
      </c>
      <c r="I140" s="679"/>
    </row>
    <row r="141" spans="1:9" x14ac:dyDescent="0.25">
      <c r="A141" s="675">
        <v>80</v>
      </c>
      <c r="B141" s="676">
        <v>43045</v>
      </c>
      <c r="C141" s="675">
        <v>280</v>
      </c>
      <c r="D141" s="677">
        <v>19.092300000000002</v>
      </c>
      <c r="E141" s="677">
        <v>12.41</v>
      </c>
      <c r="F141" s="677">
        <f t="shared" si="32"/>
        <v>-1871.0440000000003</v>
      </c>
      <c r="G141" s="677">
        <f t="shared" si="33"/>
        <v>5345.8440000000001</v>
      </c>
      <c r="H141" s="679">
        <f t="shared" si="34"/>
        <v>-0.34999973811431839</v>
      </c>
      <c r="I141" s="680" t="s">
        <v>739</v>
      </c>
    </row>
    <row r="142" spans="1:9" x14ac:dyDescent="0.25">
      <c r="A142" s="675">
        <v>0</v>
      </c>
      <c r="B142" s="676">
        <v>43070</v>
      </c>
      <c r="C142" s="675">
        <v>200</v>
      </c>
      <c r="D142" s="677">
        <v>20.621300000000002</v>
      </c>
      <c r="E142" s="677">
        <v>15.26</v>
      </c>
      <c r="F142" s="677">
        <f t="shared" si="32"/>
        <v>-1072.2600000000004</v>
      </c>
      <c r="G142" s="677">
        <f t="shared" si="33"/>
        <v>4124.26</v>
      </c>
      <c r="H142" s="679">
        <f t="shared" si="34"/>
        <v>-0.25998845853559188</v>
      </c>
      <c r="I142" s="679"/>
    </row>
    <row r="143" spans="1:9" x14ac:dyDescent="0.25">
      <c r="A143" s="675">
        <v>200</v>
      </c>
      <c r="B143" s="676">
        <v>43077</v>
      </c>
      <c r="C143" s="675">
        <v>200</v>
      </c>
      <c r="D143" s="677">
        <v>20.62</v>
      </c>
      <c r="E143" s="677">
        <v>16.059999999999999</v>
      </c>
      <c r="F143" s="677">
        <f t="shared" si="32"/>
        <v>-912.00000000000045</v>
      </c>
      <c r="G143" s="677">
        <f t="shared" si="33"/>
        <v>4124</v>
      </c>
      <c r="H143" s="679">
        <f t="shared" si="34"/>
        <v>-0.22114451988360825</v>
      </c>
      <c r="I143" s="679"/>
    </row>
    <row r="144" spans="1:9" x14ac:dyDescent="0.25">
      <c r="A144" s="675">
        <v>200</v>
      </c>
      <c r="B144" s="676">
        <v>43082</v>
      </c>
      <c r="C144" s="675">
        <v>200</v>
      </c>
      <c r="D144" s="677">
        <v>20.52</v>
      </c>
      <c r="E144" s="677">
        <v>15.7</v>
      </c>
      <c r="F144" s="677">
        <f t="shared" si="32"/>
        <v>-964</v>
      </c>
      <c r="G144" s="677">
        <f t="shared" si="33"/>
        <v>4104</v>
      </c>
      <c r="H144" s="679">
        <f t="shared" si="34"/>
        <v>-0.23489278752436649</v>
      </c>
      <c r="I144" s="679" t="s">
        <v>184</v>
      </c>
    </row>
    <row r="145" spans="1:9" x14ac:dyDescent="0.25">
      <c r="A145" s="675">
        <v>200</v>
      </c>
      <c r="B145" s="676">
        <v>43083</v>
      </c>
      <c r="C145" s="675">
        <v>200</v>
      </c>
      <c r="D145" s="677">
        <v>20.520199999999999</v>
      </c>
      <c r="E145" s="677">
        <v>19.22</v>
      </c>
      <c r="F145" s="677">
        <f t="shared" si="32"/>
        <v>-260.04000000000008</v>
      </c>
      <c r="G145" s="677">
        <f t="shared" si="33"/>
        <v>4104.04</v>
      </c>
      <c r="H145" s="679">
        <f t="shared" si="34"/>
        <v>-6.3361955536495762E-2</v>
      </c>
      <c r="I145" s="679"/>
    </row>
    <row r="146" spans="1:9" x14ac:dyDescent="0.25">
      <c r="A146" s="675">
        <v>100</v>
      </c>
      <c r="B146" s="676">
        <v>43111</v>
      </c>
      <c r="C146" s="675">
        <v>100</v>
      </c>
      <c r="D146" s="677">
        <v>19.73</v>
      </c>
      <c r="E146" s="677">
        <v>21.74</v>
      </c>
      <c r="F146" s="677">
        <f t="shared" si="32"/>
        <v>200.9999999999998</v>
      </c>
      <c r="G146" s="677">
        <f t="shared" si="33"/>
        <v>1973</v>
      </c>
      <c r="H146" s="679">
        <f t="shared" si="34"/>
        <v>0.10187531677648241</v>
      </c>
      <c r="I146" s="679"/>
    </row>
    <row r="147" spans="1:9" x14ac:dyDescent="0.25">
      <c r="A147" s="675"/>
      <c r="B147" s="676">
        <v>43112</v>
      </c>
      <c r="C147" s="675">
        <v>0</v>
      </c>
      <c r="D147" s="677"/>
      <c r="E147" s="677">
        <v>22.07</v>
      </c>
      <c r="F147" s="677">
        <v>284.97000000000003</v>
      </c>
      <c r="G147" s="677"/>
      <c r="H147" s="679"/>
      <c r="I147" s="679"/>
    </row>
    <row r="148" spans="1:9" x14ac:dyDescent="0.25">
      <c r="A148" s="675"/>
      <c r="B148" s="676"/>
      <c r="C148" s="675"/>
      <c r="D148" s="677"/>
      <c r="E148" s="677"/>
      <c r="F148" s="677"/>
      <c r="G148" s="677"/>
      <c r="H148" s="679"/>
      <c r="I148" s="679"/>
    </row>
    <row r="149" spans="1:9" x14ac:dyDescent="0.25">
      <c r="A149" s="675"/>
      <c r="B149" s="676"/>
      <c r="C149" s="675"/>
      <c r="D149" s="677"/>
      <c r="E149" s="677"/>
      <c r="F149" s="677"/>
      <c r="G149" s="677"/>
      <c r="H149" s="679"/>
      <c r="I149" s="679"/>
    </row>
    <row r="150" spans="1:9" x14ac:dyDescent="0.25">
      <c r="A150" s="675"/>
      <c r="B150" s="676"/>
      <c r="C150" s="675"/>
      <c r="D150" s="677"/>
      <c r="E150" s="677"/>
      <c r="F150" s="677"/>
      <c r="G150" s="677"/>
      <c r="H150" s="679"/>
      <c r="I150" s="679"/>
    </row>
    <row r="151" spans="1:9" x14ac:dyDescent="0.25">
      <c r="A151" s="675"/>
      <c r="B151" s="676"/>
      <c r="C151" s="675"/>
      <c r="D151" s="677"/>
      <c r="E151" s="677"/>
      <c r="F151" s="677"/>
      <c r="G151" s="677"/>
      <c r="H151" s="679"/>
      <c r="I151" s="679"/>
    </row>
    <row r="152" spans="1:9" x14ac:dyDescent="0.25">
      <c r="A152" s="675"/>
      <c r="B152" s="676"/>
      <c r="C152" s="675"/>
      <c r="D152" s="677"/>
      <c r="E152" s="677"/>
      <c r="F152" s="677"/>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sheetData>
  <mergeCells count="1">
    <mergeCell ref="A13:A19"/>
  </mergeCells>
  <conditionalFormatting sqref="O17:O37">
    <cfRule type="colorScale" priority="159">
      <colorScale>
        <cfvo type="min"/>
        <cfvo type="percentile" val="50"/>
        <cfvo type="max"/>
        <color rgb="FFF8696B"/>
        <color rgb="FFFFEB84"/>
        <color rgb="FF63BE7B"/>
      </colorScale>
    </cfRule>
  </conditionalFormatting>
  <conditionalFormatting sqref="P17:P37">
    <cfRule type="colorScale" priority="158">
      <colorScale>
        <cfvo type="min"/>
        <cfvo type="percentile" val="50"/>
        <cfvo type="max"/>
        <color rgb="FFF8696B"/>
        <color rgb="FFFFEB84"/>
        <color rgb="FF63BE7B"/>
      </colorScale>
    </cfRule>
  </conditionalFormatting>
  <conditionalFormatting sqref="Q46:Q63">
    <cfRule type="colorScale" priority="157">
      <colorScale>
        <cfvo type="min"/>
        <cfvo type="percentile" val="50"/>
        <cfvo type="max"/>
        <color rgb="FFF8696B"/>
        <color rgb="FFFFEB84"/>
        <color rgb="FF63BE7B"/>
      </colorScale>
    </cfRule>
  </conditionalFormatting>
  <conditionalFormatting sqref="F44:F47 H55:H70 I60:K70 F55:F70 L70 H95:L95 H94:K94 J71:J76 J94:J95 J84:J88 F94:F95 H90:L91 H92:J92 F90:F92">
    <cfRule type="expression" dxfId="491" priority="153">
      <formula>F44&gt;0</formula>
    </cfRule>
    <cfRule type="expression" dxfId="490" priority="154">
      <formula>F44&lt;0</formula>
    </cfRule>
  </conditionalFormatting>
  <conditionalFormatting sqref="H44:H46">
    <cfRule type="expression" dxfId="489" priority="151">
      <formula>H44&gt;0</formula>
    </cfRule>
    <cfRule type="expression" dxfId="488" priority="152">
      <formula>H44&lt;0</formula>
    </cfRule>
  </conditionalFormatting>
  <conditionalFormatting sqref="H47">
    <cfRule type="expression" dxfId="487" priority="147">
      <formula>H47&gt;0</formula>
    </cfRule>
    <cfRule type="expression" dxfId="486" priority="148">
      <formula>H47&lt;0</formula>
    </cfRule>
  </conditionalFormatting>
  <conditionalFormatting sqref="H48:H52">
    <cfRule type="expression" dxfId="485" priority="145">
      <formula>H48&gt;0</formula>
    </cfRule>
    <cfRule type="expression" dxfId="484" priority="146">
      <formula>H48&lt;0</formula>
    </cfRule>
  </conditionalFormatting>
  <conditionalFormatting sqref="F48">
    <cfRule type="expression" dxfId="483" priority="139">
      <formula>F48&gt;0</formula>
    </cfRule>
    <cfRule type="expression" dxfId="482" priority="140">
      <formula>F48&lt;0</formula>
    </cfRule>
  </conditionalFormatting>
  <conditionalFormatting sqref="I42:I46">
    <cfRule type="expression" dxfId="481" priority="137">
      <formula>I42&gt;0</formula>
    </cfRule>
    <cfRule type="expression" dxfId="480" priority="138">
      <formula>I42&lt;0</formula>
    </cfRule>
  </conditionalFormatting>
  <conditionalFormatting sqref="I47:I50 I52 I55 K55 J38:J56 I57:K58 J59:K59">
    <cfRule type="expression" dxfId="479" priority="131">
      <formula>I38&gt;0</formula>
    </cfRule>
    <cfRule type="expression" dxfId="478" priority="132">
      <formula>I38&lt;0</formula>
    </cfRule>
  </conditionalFormatting>
  <conditionalFormatting sqref="I38:I41 K38:K41">
    <cfRule type="expression" dxfId="477" priority="129">
      <formula>I38&gt;0</formula>
    </cfRule>
    <cfRule type="expression" dxfId="476" priority="130">
      <formula>I38&lt;0</formula>
    </cfRule>
  </conditionalFormatting>
  <conditionalFormatting sqref="F49:F52">
    <cfRule type="expression" dxfId="475" priority="127">
      <formula>F49&gt;0</formula>
    </cfRule>
    <cfRule type="expression" dxfId="474" priority="128">
      <formula>F49&lt;0</formula>
    </cfRule>
  </conditionalFormatting>
  <conditionalFormatting sqref="Q8">
    <cfRule type="expression" dxfId="473" priority="123">
      <formula>Q8&gt;0</formula>
    </cfRule>
    <cfRule type="expression" dxfId="472" priority="124">
      <formula>Q8&lt;0</formula>
    </cfRule>
  </conditionalFormatting>
  <conditionalFormatting sqref="Q7">
    <cfRule type="expression" dxfId="471" priority="125">
      <formula>Q7&gt;0</formula>
    </cfRule>
    <cfRule type="expression" dxfId="470" priority="126">
      <formula>Q7&lt;0</formula>
    </cfRule>
  </conditionalFormatting>
  <conditionalFormatting sqref="F122">
    <cfRule type="expression" dxfId="469" priority="111">
      <formula>F122&gt;0</formula>
    </cfRule>
    <cfRule type="expression" dxfId="468" priority="112">
      <formula>F122&lt;0</formula>
    </cfRule>
  </conditionalFormatting>
  <conditionalFormatting sqref="H122">
    <cfRule type="expression" dxfId="467" priority="109">
      <formula>H122&gt;0</formula>
    </cfRule>
    <cfRule type="expression" dxfId="466" priority="110">
      <formula>H122&lt;0</formula>
    </cfRule>
  </conditionalFormatting>
  <conditionalFormatting sqref="I122">
    <cfRule type="expression" dxfId="465" priority="97">
      <formula>I122&gt;0</formula>
    </cfRule>
    <cfRule type="expression" dxfId="464" priority="98">
      <formula>I122&lt;0</formula>
    </cfRule>
  </conditionalFormatting>
  <conditionalFormatting sqref="F42:F43">
    <cfRule type="expression" dxfId="463" priority="93">
      <formula>F42&gt;0</formula>
    </cfRule>
    <cfRule type="expression" dxfId="462" priority="94">
      <formula>F42&lt;0</formula>
    </cfRule>
  </conditionalFormatting>
  <conditionalFormatting sqref="H42:H43">
    <cfRule type="expression" dxfId="461" priority="91">
      <formula>H42&gt;0</formula>
    </cfRule>
    <cfRule type="expression" dxfId="460" priority="92">
      <formula>H42&lt;0</formula>
    </cfRule>
  </conditionalFormatting>
  <conditionalFormatting sqref="F128:F132">
    <cfRule type="expression" dxfId="459" priority="89">
      <formula>F128&gt;0</formula>
    </cfRule>
    <cfRule type="expression" dxfId="458" priority="90">
      <formula>F128&lt;0</formula>
    </cfRule>
  </conditionalFormatting>
  <conditionalFormatting sqref="H128:H130">
    <cfRule type="expression" dxfId="457" priority="87">
      <formula>H128&gt;0</formula>
    </cfRule>
    <cfRule type="expression" dxfId="456" priority="88">
      <formula>H128&lt;0</formula>
    </cfRule>
  </conditionalFormatting>
  <conditionalFormatting sqref="H131:H132">
    <cfRule type="expression" dxfId="455" priority="85">
      <formula>H131&gt;0</formula>
    </cfRule>
    <cfRule type="expression" dxfId="454" priority="86">
      <formula>H131&lt;0</formula>
    </cfRule>
  </conditionalFormatting>
  <conditionalFormatting sqref="H133:H158">
    <cfRule type="expression" dxfId="453" priority="83">
      <formula>H133&gt;0</formula>
    </cfRule>
    <cfRule type="expression" dxfId="452" priority="84">
      <formula>H133&lt;0</formula>
    </cfRule>
  </conditionalFormatting>
  <conditionalFormatting sqref="F123:F126">
    <cfRule type="expression" dxfId="451" priority="81">
      <formula>F123&gt;0</formula>
    </cfRule>
    <cfRule type="expression" dxfId="450" priority="82">
      <formula>F123&lt;0</formula>
    </cfRule>
  </conditionalFormatting>
  <conditionalFormatting sqref="H123:H126">
    <cfRule type="expression" dxfId="449" priority="79">
      <formula>H123&gt;0</formula>
    </cfRule>
    <cfRule type="expression" dxfId="448" priority="80">
      <formula>H123&lt;0</formula>
    </cfRule>
  </conditionalFormatting>
  <conditionalFormatting sqref="F133">
    <cfRule type="expression" dxfId="447" priority="77">
      <formula>F133&gt;0</formula>
    </cfRule>
    <cfRule type="expression" dxfId="446" priority="78">
      <formula>F133&lt;0</formula>
    </cfRule>
  </conditionalFormatting>
  <conditionalFormatting sqref="I127:I129">
    <cfRule type="expression" dxfId="445" priority="75">
      <formula>I127&gt;0</formula>
    </cfRule>
    <cfRule type="expression" dxfId="444" priority="76">
      <formula>I127&lt;0</formula>
    </cfRule>
  </conditionalFormatting>
  <conditionalFormatting sqref="I130">
    <cfRule type="expression" dxfId="443" priority="73">
      <formula>I130&gt;0</formula>
    </cfRule>
    <cfRule type="expression" dxfId="442" priority="74">
      <formula>I130&lt;0</formula>
    </cfRule>
  </conditionalFormatting>
  <conditionalFormatting sqref="I131">
    <cfRule type="expression" dxfId="441" priority="71">
      <formula>I131&gt;0</formula>
    </cfRule>
    <cfRule type="expression" dxfId="440" priority="72">
      <formula>I131&lt;0</formula>
    </cfRule>
  </conditionalFormatting>
  <conditionalFormatting sqref="I132:I135 I137 I140 I142:I158">
    <cfRule type="expression" dxfId="439" priority="69">
      <formula>I132&gt;0</formula>
    </cfRule>
    <cfRule type="expression" dxfId="438" priority="70">
      <formula>I132&lt;0</formula>
    </cfRule>
  </conditionalFormatting>
  <conditionalFormatting sqref="I123:I126">
    <cfRule type="expression" dxfId="437" priority="67">
      <formula>I123&gt;0</formula>
    </cfRule>
    <cfRule type="expression" dxfId="436" priority="68">
      <formula>I123&lt;0</formula>
    </cfRule>
  </conditionalFormatting>
  <conditionalFormatting sqref="F134:F158">
    <cfRule type="expression" dxfId="435" priority="65">
      <formula>F134&gt;0</formula>
    </cfRule>
    <cfRule type="expression" dxfId="434" priority="66">
      <formula>F134&lt;0</formula>
    </cfRule>
  </conditionalFormatting>
  <conditionalFormatting sqref="F127">
    <cfRule type="expression" dxfId="433" priority="63">
      <formula>F127&gt;0</formula>
    </cfRule>
    <cfRule type="expression" dxfId="432" priority="64">
      <formula>F127&lt;0</formula>
    </cfRule>
  </conditionalFormatting>
  <conditionalFormatting sqref="H127">
    <cfRule type="expression" dxfId="431" priority="61">
      <formula>H127&gt;0</formula>
    </cfRule>
    <cfRule type="expression" dxfId="430" priority="62">
      <formula>H127&lt;0</formula>
    </cfRule>
  </conditionalFormatting>
  <conditionalFormatting sqref="F38:F41">
    <cfRule type="expression" dxfId="429" priority="59">
      <formula>F38&gt;0</formula>
    </cfRule>
    <cfRule type="expression" dxfId="428" priority="60">
      <formula>F38&lt;0</formula>
    </cfRule>
  </conditionalFormatting>
  <conditionalFormatting sqref="H38:H41">
    <cfRule type="expression" dxfId="427" priority="57">
      <formula>H38&gt;0</formula>
    </cfRule>
    <cfRule type="expression" dxfId="426" priority="58">
      <formula>H38&lt;0</formula>
    </cfRule>
  </conditionalFormatting>
  <conditionalFormatting sqref="K42:K44 K47:K54">
    <cfRule type="expression" dxfId="425" priority="55">
      <formula>K42&gt;0</formula>
    </cfRule>
    <cfRule type="expression" dxfId="424" priority="56">
      <formula>K42&lt;0</formula>
    </cfRule>
  </conditionalFormatting>
  <conditionalFormatting sqref="H54">
    <cfRule type="expression" dxfId="423" priority="53">
      <formula>H54&gt;0</formula>
    </cfRule>
    <cfRule type="expression" dxfId="422" priority="54">
      <formula>H54&lt;0</formula>
    </cfRule>
  </conditionalFormatting>
  <conditionalFormatting sqref="F54">
    <cfRule type="expression" dxfId="421" priority="51">
      <formula>F54&gt;0</formula>
    </cfRule>
    <cfRule type="expression" dxfId="420" priority="52">
      <formula>F54&lt;0</formula>
    </cfRule>
  </conditionalFormatting>
  <conditionalFormatting sqref="H53">
    <cfRule type="expression" dxfId="419" priority="47">
      <formula>H53&gt;0</formula>
    </cfRule>
    <cfRule type="expression" dxfId="418" priority="48">
      <formula>H53&lt;0</formula>
    </cfRule>
  </conditionalFormatting>
  <conditionalFormatting sqref="F53">
    <cfRule type="expression" dxfId="417" priority="45">
      <formula>F53&gt;0</formula>
    </cfRule>
    <cfRule type="expression" dxfId="416" priority="46">
      <formula>F53&lt;0</formula>
    </cfRule>
  </conditionalFormatting>
  <conditionalFormatting sqref="L55 L68">
    <cfRule type="expression" dxfId="415" priority="41">
      <formula>L55&gt;0</formula>
    </cfRule>
    <cfRule type="expression" dxfId="414" priority="42">
      <formula>L55&lt;0</formula>
    </cfRule>
  </conditionalFormatting>
  <conditionalFormatting sqref="L38:L41">
    <cfRule type="expression" dxfId="413" priority="39">
      <formula>L38&gt;0</formula>
    </cfRule>
    <cfRule type="expression" dxfId="412" priority="40">
      <formula>L38&lt;0</formula>
    </cfRule>
  </conditionalFormatting>
  <conditionalFormatting sqref="L42:L44 L47:L54">
    <cfRule type="expression" dxfId="411" priority="37">
      <formula>L42&gt;0</formula>
    </cfRule>
    <cfRule type="expression" dxfId="410" priority="38">
      <formula>L42&lt;0</formula>
    </cfRule>
  </conditionalFormatting>
  <conditionalFormatting sqref="F71:F72 H71:I72 K71:K72">
    <cfRule type="expression" dxfId="409" priority="35">
      <formula>F71&gt;0</formula>
    </cfRule>
    <cfRule type="expression" dxfId="408" priority="36">
      <formula>F71&lt;0</formula>
    </cfRule>
  </conditionalFormatting>
  <conditionalFormatting sqref="K73:K74 F73:F75 H73:I75">
    <cfRule type="expression" dxfId="407" priority="31">
      <formula>F73&gt;0</formula>
    </cfRule>
    <cfRule type="expression" dxfId="406" priority="32">
      <formula>F73&lt;0</formula>
    </cfRule>
  </conditionalFormatting>
  <conditionalFormatting sqref="H76:I76 F76 K75 K76:L76">
    <cfRule type="expression" dxfId="405" priority="25">
      <formula>F75&gt;0</formula>
    </cfRule>
    <cfRule type="expression" dxfId="404" priority="26">
      <formula>F75&lt;0</formula>
    </cfRule>
  </conditionalFormatting>
  <conditionalFormatting sqref="H81:K81 H82:L82 F81:F83 H83:J83">
    <cfRule type="expression" dxfId="403" priority="23">
      <formula>F81&gt;0</formula>
    </cfRule>
    <cfRule type="expression" dxfId="402" priority="24">
      <formula>F81&lt;0</formula>
    </cfRule>
  </conditionalFormatting>
  <conditionalFormatting sqref="H80:K80 K79 F80 J81:J83">
    <cfRule type="expression" dxfId="401" priority="21">
      <formula>F79&gt;0</formula>
    </cfRule>
    <cfRule type="expression" dxfId="400" priority="22">
      <formula>F79&lt;0</formula>
    </cfRule>
  </conditionalFormatting>
  <conditionalFormatting sqref="H78:L78 H77:I77 K77 H79:J79 F77:F79 J80:J83">
    <cfRule type="expression" dxfId="399" priority="19">
      <formula>F77&gt;0</formula>
    </cfRule>
    <cfRule type="expression" dxfId="398" priority="20">
      <formula>F77&lt;0</formula>
    </cfRule>
  </conditionalFormatting>
  <conditionalFormatting sqref="J77:J83">
    <cfRule type="expression" dxfId="397" priority="17">
      <formula>J77&gt;0</formula>
    </cfRule>
    <cfRule type="expression" dxfId="396" priority="18">
      <formula>J77&lt;0</formula>
    </cfRule>
  </conditionalFormatting>
  <conditionalFormatting sqref="H84:I84 K83 F84 K84:L84">
    <cfRule type="expression" dxfId="395" priority="15">
      <formula>F83&gt;0</formula>
    </cfRule>
    <cfRule type="expression" dxfId="394" priority="16">
      <formula>F83&lt;0</formula>
    </cfRule>
  </conditionalFormatting>
  <conditionalFormatting sqref="H85:K85 H86:L86 K87:L87 H87:J88 F85:F88">
    <cfRule type="expression" dxfId="393" priority="5">
      <formula>F85&gt;0</formula>
    </cfRule>
    <cfRule type="expression" dxfId="392" priority="6">
      <formula>F85&lt;0</formula>
    </cfRule>
  </conditionalFormatting>
  <conditionalFormatting sqref="H89:L89 K88 F89">
    <cfRule type="expression" dxfId="391" priority="3">
      <formula>F88&gt;0</formula>
    </cfRule>
    <cfRule type="expression" dxfId="390" priority="4">
      <formula>F88&lt;0</formula>
    </cfRule>
  </conditionalFormatting>
  <conditionalFormatting sqref="H93:L93 K92 F93">
    <cfRule type="expression" dxfId="389" priority="1">
      <formula>F92&gt;0</formula>
    </cfRule>
    <cfRule type="expression" dxfId="388" priority="2">
      <formula>F92&lt;0</formula>
    </cfRule>
  </conditionalFormatting>
  <hyperlinks>
    <hyperlink ref="A3" location="ACTIVE!A1" display="Back"/>
    <hyperlink ref="A100" location="ACTIVE!A1" display="Back"/>
  </hyperlinks>
  <pageMargins left="0.7" right="0.7" top="0.75" bottom="0.75" header="0.3" footer="0.3"/>
  <pageSetup orientation="portrait" horizontalDpi="4294967293"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322.02999999999997</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322.02999999999997</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32.88705065359477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354.233</v>
      </c>
      <c r="T20" s="1">
        <v>43288</v>
      </c>
      <c r="U20" t="s">
        <v>1159</v>
      </c>
    </row>
    <row r="21" spans="1:21" x14ac:dyDescent="0.25">
      <c r="B21" s="363">
        <v>43283</v>
      </c>
      <c r="C21" s="7">
        <v>15</v>
      </c>
      <c r="D21" s="43">
        <v>231</v>
      </c>
      <c r="E21" s="43">
        <v>0</v>
      </c>
      <c r="F21" s="43">
        <f t="shared" si="3"/>
        <v>3465</v>
      </c>
      <c r="O21" s="79">
        <v>1.0900000000000001</v>
      </c>
      <c r="P21" s="79">
        <f t="shared" ref="P21:P40" si="4">O21*$Q$4</f>
        <v>351.0127</v>
      </c>
    </row>
    <row r="22" spans="1:21" x14ac:dyDescent="0.25">
      <c r="B22" s="363">
        <v>43307</v>
      </c>
      <c r="C22" s="7">
        <v>15</v>
      </c>
      <c r="D22" s="43">
        <v>252.58</v>
      </c>
      <c r="E22" s="43">
        <v>0</v>
      </c>
      <c r="F22" s="43">
        <f t="shared" si="3"/>
        <v>3788.7000000000003</v>
      </c>
      <c r="O22" s="79">
        <v>1.08</v>
      </c>
      <c r="P22" s="79">
        <f t="shared" si="4"/>
        <v>347.79239999999999</v>
      </c>
      <c r="T22" s="688">
        <v>43314</v>
      </c>
      <c r="U22" t="s">
        <v>1231</v>
      </c>
    </row>
    <row r="23" spans="1:21" x14ac:dyDescent="0.25">
      <c r="B23" s="363">
        <v>43313</v>
      </c>
      <c r="C23" s="7">
        <v>15</v>
      </c>
      <c r="D23" s="43">
        <v>241.38</v>
      </c>
      <c r="E23" s="43">
        <v>0</v>
      </c>
      <c r="F23" s="43">
        <f t="shared" si="3"/>
        <v>3620.7</v>
      </c>
      <c r="O23" s="79">
        <v>1.07</v>
      </c>
      <c r="P23" s="79">
        <f t="shared" si="4"/>
        <v>344.57209999999998</v>
      </c>
    </row>
    <row r="24" spans="1:21" x14ac:dyDescent="0.25">
      <c r="C24" s="4"/>
      <c r="D24" s="3"/>
      <c r="E24" s="3"/>
      <c r="F24" s="3"/>
      <c r="O24" s="79">
        <v>1.06</v>
      </c>
      <c r="P24" s="79">
        <f t="shared" si="4"/>
        <v>341.35179999999997</v>
      </c>
      <c r="T24" s="154">
        <v>43342</v>
      </c>
      <c r="U24" t="s">
        <v>82</v>
      </c>
    </row>
    <row r="25" spans="1:21" x14ac:dyDescent="0.25">
      <c r="C25" s="4"/>
      <c r="D25" s="3"/>
      <c r="E25" s="3"/>
      <c r="F25" s="3"/>
      <c r="O25" s="79">
        <v>1.05</v>
      </c>
      <c r="P25" s="79">
        <f t="shared" si="4"/>
        <v>338.13149999999996</v>
      </c>
    </row>
    <row r="26" spans="1:21" x14ac:dyDescent="0.25">
      <c r="O26" s="79">
        <v>1.04</v>
      </c>
      <c r="P26" s="79">
        <f t="shared" si="4"/>
        <v>334.91120000000001</v>
      </c>
    </row>
    <row r="27" spans="1:21" x14ac:dyDescent="0.25">
      <c r="C27" s="4"/>
      <c r="D27" s="3"/>
      <c r="E27" s="3"/>
      <c r="F27" s="3"/>
      <c r="O27" s="79">
        <v>1.03</v>
      </c>
      <c r="P27" s="79">
        <f t="shared" si="4"/>
        <v>331.6909</v>
      </c>
    </row>
    <row r="28" spans="1:21" x14ac:dyDescent="0.25">
      <c r="O28" s="79">
        <v>1.02</v>
      </c>
      <c r="P28" s="79">
        <f t="shared" si="4"/>
        <v>328.47059999999999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325.25029999999998</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322.02999999999997</v>
      </c>
    </row>
    <row r="31" spans="1:21" x14ac:dyDescent="0.25">
      <c r="O31" s="79">
        <v>0.99</v>
      </c>
      <c r="P31" s="79">
        <f t="shared" si="4"/>
        <v>318.80969999999996</v>
      </c>
    </row>
    <row r="32" spans="1:21" x14ac:dyDescent="0.25">
      <c r="O32" s="79">
        <v>0.98</v>
      </c>
      <c r="P32" s="79">
        <f t="shared" si="4"/>
        <v>315.58939999999996</v>
      </c>
    </row>
    <row r="33" spans="1:17" x14ac:dyDescent="0.25">
      <c r="O33" s="79">
        <v>0.97</v>
      </c>
      <c r="P33" s="79">
        <f t="shared" si="4"/>
        <v>312.36909999999995</v>
      </c>
    </row>
    <row r="34" spans="1:17" x14ac:dyDescent="0.25">
      <c r="O34" s="79">
        <v>0.96</v>
      </c>
      <c r="P34" s="79">
        <f t="shared" si="4"/>
        <v>309.14879999999994</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305.92849999999999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302.70819999999998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299.48789999999997</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296.26760000000002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293.04730000000001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289.827</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387" priority="47">
      <formula>F7&gt;0</formula>
    </cfRule>
    <cfRule type="expression" dxfId="386" priority="48">
      <formula>F7&lt;0</formula>
    </cfRule>
  </conditionalFormatting>
  <conditionalFormatting sqref="Q8">
    <cfRule type="expression" dxfId="385" priority="45">
      <formula>Q8&gt;0</formula>
    </cfRule>
    <cfRule type="expression" dxfId="384" priority="46">
      <formula>Q8&lt;0</formula>
    </cfRule>
  </conditionalFormatting>
  <conditionalFormatting sqref="F41:F60">
    <cfRule type="expression" dxfId="383" priority="43">
      <formula>F41&gt;0</formula>
    </cfRule>
    <cfRule type="expression" dxfId="382" priority="44">
      <formula>F41&lt;0</formula>
    </cfRule>
  </conditionalFormatting>
  <conditionalFormatting sqref="H41:H60">
    <cfRule type="expression" dxfId="381" priority="41">
      <formula>H41&gt;0</formula>
    </cfRule>
    <cfRule type="expression" dxfId="380" priority="42">
      <formula>H41&lt;0</formula>
    </cfRule>
  </conditionalFormatting>
  <conditionalFormatting sqref="Q10">
    <cfRule type="expression" dxfId="379" priority="35">
      <formula>Q10&gt;0</formula>
    </cfRule>
    <cfRule type="expression" dxfId="378" priority="36">
      <formula>Q10&lt;0</formula>
    </cfRule>
  </conditionalFormatting>
  <conditionalFormatting sqref="J36:J60">
    <cfRule type="expression" dxfId="377" priority="33">
      <formula>J36&gt;0</formula>
    </cfRule>
    <cfRule type="expression" dxfId="376" priority="34">
      <formula>J36&lt;0</formula>
    </cfRule>
  </conditionalFormatting>
  <conditionalFormatting sqref="K36:K49">
    <cfRule type="expression" dxfId="375" priority="31">
      <formula>K36&gt;0</formula>
    </cfRule>
    <cfRule type="expression" dxfId="374" priority="32">
      <formula>K36&lt;0</formula>
    </cfRule>
  </conditionalFormatting>
  <conditionalFormatting sqref="L36:L49">
    <cfRule type="expression" dxfId="373" priority="29">
      <formula>L36&gt;0</formula>
    </cfRule>
    <cfRule type="expression" dxfId="372" priority="30">
      <formula>L36&lt;0</formula>
    </cfRule>
  </conditionalFormatting>
  <conditionalFormatting sqref="F114:F135">
    <cfRule type="expression" dxfId="371" priority="27">
      <formula>F114&gt;0</formula>
    </cfRule>
    <cfRule type="expression" dxfId="370" priority="28">
      <formula>F114&lt;0</formula>
    </cfRule>
  </conditionalFormatting>
  <conditionalFormatting sqref="H114:H135">
    <cfRule type="expression" dxfId="369" priority="25">
      <formula>H114&gt;0</formula>
    </cfRule>
    <cfRule type="expression" dxfId="368" priority="26">
      <formula>H114&lt;0</formula>
    </cfRule>
  </conditionalFormatting>
  <conditionalFormatting sqref="J114:J127">
    <cfRule type="expression" dxfId="367" priority="23">
      <formula>J114&gt;0</formula>
    </cfRule>
    <cfRule type="expression" dxfId="366" priority="24">
      <formula>J114&lt;0</formula>
    </cfRule>
  </conditionalFormatting>
  <conditionalFormatting sqref="K114:K127">
    <cfRule type="expression" dxfId="365" priority="21">
      <formula>K114&gt;0</formula>
    </cfRule>
    <cfRule type="expression" dxfId="364" priority="22">
      <formula>K114&lt;0</formula>
    </cfRule>
  </conditionalFormatting>
  <conditionalFormatting sqref="L114:L127">
    <cfRule type="expression" dxfId="363" priority="19">
      <formula>L114&gt;0</formula>
    </cfRule>
    <cfRule type="expression" dxfId="362" priority="20">
      <formula>L114&lt;0</formula>
    </cfRule>
  </conditionalFormatting>
  <conditionalFormatting sqref="F36:F40">
    <cfRule type="expression" dxfId="361" priority="17">
      <formula>F36&gt;0</formula>
    </cfRule>
    <cfRule type="expression" dxfId="360" priority="18">
      <formula>F36&lt;0</formula>
    </cfRule>
  </conditionalFormatting>
  <conditionalFormatting sqref="H36:H40">
    <cfRule type="expression" dxfId="359" priority="15">
      <formula>H36&gt;0</formula>
    </cfRule>
    <cfRule type="expression" dxfId="358" priority="16">
      <formula>H36&lt;0</formula>
    </cfRule>
  </conditionalFormatting>
  <conditionalFormatting sqref="F61:F62">
    <cfRule type="expression" dxfId="357" priority="13">
      <formula>F61&gt;0</formula>
    </cfRule>
    <cfRule type="expression" dxfId="356" priority="14">
      <formula>F61&lt;0</formula>
    </cfRule>
  </conditionalFormatting>
  <conditionalFormatting sqref="H61:H62">
    <cfRule type="expression" dxfId="355" priority="11">
      <formula>H61&gt;0</formula>
    </cfRule>
    <cfRule type="expression" dxfId="354" priority="12">
      <formula>H61&lt;0</formula>
    </cfRule>
  </conditionalFormatting>
  <conditionalFormatting sqref="J61:J62">
    <cfRule type="expression" dxfId="353" priority="9">
      <formula>J61&gt;0</formula>
    </cfRule>
    <cfRule type="expression" dxfId="352" priority="10">
      <formula>J61&lt;0</formula>
    </cfRule>
  </conditionalFormatting>
  <conditionalFormatting sqref="J74:J75 H74:H75 F74:F75">
    <cfRule type="expression" dxfId="351" priority="7">
      <formula>F74&gt;0</formula>
    </cfRule>
    <cfRule type="expression" dxfId="350" priority="8">
      <formula>F74&lt;0</formula>
    </cfRule>
  </conditionalFormatting>
  <conditionalFormatting sqref="J79:J82 F79:F83 H79:H83">
    <cfRule type="expression" dxfId="349" priority="3">
      <formula>F79&gt;0</formula>
    </cfRule>
    <cfRule type="expression" dxfId="348" priority="4">
      <formula>F79&lt;0</formula>
    </cfRule>
  </conditionalFormatting>
  <conditionalFormatting sqref="J84:J86 F84:F86 H84:H86">
    <cfRule type="expression" dxfId="347" priority="1">
      <formula>F84&gt;0</formula>
    </cfRule>
    <cfRule type="expression" dxfId="346"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4">
        <v>200</v>
      </c>
      <c r="D2" s="3">
        <v>29.07</v>
      </c>
      <c r="E2" s="3">
        <v>0</v>
      </c>
      <c r="F2" s="3">
        <f>C2*D2+E2</f>
        <v>5814</v>
      </c>
      <c r="G2" s="70">
        <v>43686</v>
      </c>
      <c r="H2" s="889">
        <v>300</v>
      </c>
      <c r="I2" s="43">
        <v>28.68</v>
      </c>
      <c r="J2" s="43">
        <v>0.18</v>
      </c>
      <c r="K2" s="43">
        <f>H2*I2-J2</f>
        <v>8603.82</v>
      </c>
      <c r="L2" s="70">
        <v>43663</v>
      </c>
      <c r="M2" s="3">
        <v>64</v>
      </c>
      <c r="O2" s="11" t="s">
        <v>57</v>
      </c>
      <c r="Q2">
        <f>C18-H18</f>
        <v>300</v>
      </c>
      <c r="T2" s="1"/>
    </row>
    <row r="3" spans="1:21" x14ac:dyDescent="0.25">
      <c r="A3" s="22" t="s">
        <v>71</v>
      </c>
      <c r="B3" s="493">
        <v>43634</v>
      </c>
      <c r="C3" s="7">
        <v>100</v>
      </c>
      <c r="D3" s="43">
        <v>28.28</v>
      </c>
      <c r="E3" s="43">
        <v>0</v>
      </c>
      <c r="F3" s="43">
        <f>C3*D3+E3</f>
        <v>2828</v>
      </c>
      <c r="G3" s="70"/>
      <c r="H3" s="159"/>
      <c r="I3" s="3"/>
      <c r="J3" s="3"/>
      <c r="K3" s="3"/>
      <c r="L3" s="4"/>
      <c r="M3" s="4"/>
      <c r="O3" s="11" t="s">
        <v>58</v>
      </c>
      <c r="Q3" s="176">
        <f>IF(Q2=0, Q4, (F18-K18-M18)/Q2)</f>
        <v>27.367266666666669</v>
      </c>
      <c r="T3" s="1"/>
    </row>
    <row r="4" spans="1:21" x14ac:dyDescent="0.25">
      <c r="B4" s="115">
        <v>43634</v>
      </c>
      <c r="C4" s="7">
        <v>100</v>
      </c>
      <c r="D4" s="43">
        <v>28.28</v>
      </c>
      <c r="E4" s="43">
        <v>0</v>
      </c>
      <c r="F4" s="43">
        <f>C4*D4+E4</f>
        <v>2828</v>
      </c>
      <c r="G4" s="70"/>
      <c r="H4" s="159"/>
      <c r="I4" s="3"/>
      <c r="J4" s="3"/>
      <c r="K4" s="3"/>
      <c r="L4" s="4"/>
      <c r="M4" s="4"/>
      <c r="O4" s="11" t="s">
        <v>66</v>
      </c>
      <c r="Q4" s="53">
        <v>26.57</v>
      </c>
      <c r="R4" s="420">
        <v>-5.4000000000000003E-3</v>
      </c>
      <c r="T4" s="688"/>
      <c r="U4" s="30"/>
    </row>
    <row r="5" spans="1:21" x14ac:dyDescent="0.25">
      <c r="B5" s="70">
        <v>43661</v>
      </c>
      <c r="C5" s="7">
        <v>100</v>
      </c>
      <c r="D5" s="43">
        <v>27.28</v>
      </c>
      <c r="E5" s="43">
        <v>0</v>
      </c>
      <c r="F5" s="43">
        <f>C5*D5+E5</f>
        <v>2728</v>
      </c>
      <c r="G5" s="70"/>
      <c r="H5" s="159"/>
      <c r="I5" s="3"/>
      <c r="J5" s="3"/>
      <c r="K5" s="3"/>
      <c r="L5" s="4"/>
      <c r="M5" s="4"/>
      <c r="O5" s="11" t="s">
        <v>67</v>
      </c>
      <c r="Q5" s="3">
        <f>Q4*Q2</f>
        <v>7971</v>
      </c>
    </row>
    <row r="6" spans="1:21" x14ac:dyDescent="0.25">
      <c r="B6" s="399">
        <v>43699</v>
      </c>
      <c r="C6" s="4">
        <v>100</v>
      </c>
      <c r="D6" s="3">
        <v>26.8</v>
      </c>
      <c r="E6" s="3">
        <v>0</v>
      </c>
      <c r="F6" s="3">
        <f>C6*D6+E6</f>
        <v>2680</v>
      </c>
      <c r="G6" s="70"/>
      <c r="H6" s="159"/>
      <c r="I6" s="3"/>
      <c r="J6" s="3"/>
      <c r="K6" s="3"/>
      <c r="L6" s="4"/>
      <c r="M6" s="4"/>
      <c r="O6" s="11" t="s">
        <v>64</v>
      </c>
      <c r="Q6" s="2">
        <f>Q3*Q2</f>
        <v>8210.18</v>
      </c>
    </row>
    <row r="7" spans="1:21" x14ac:dyDescent="0.25">
      <c r="B7" s="70"/>
      <c r="C7" s="4"/>
      <c r="D7" s="3"/>
      <c r="E7" s="3"/>
      <c r="F7" s="3"/>
      <c r="G7" s="70"/>
      <c r="H7" s="159"/>
      <c r="I7" s="3"/>
      <c r="J7" s="3"/>
      <c r="K7" s="3"/>
      <c r="L7" s="4"/>
      <c r="M7" s="4"/>
      <c r="O7" s="11" t="s">
        <v>177</v>
      </c>
      <c r="Q7" s="2">
        <f>Q10+Q8</f>
        <v>-239.18000000000029</v>
      </c>
      <c r="R7">
        <v>200</v>
      </c>
      <c r="T7" s="1"/>
    </row>
    <row r="8" spans="1:21" x14ac:dyDescent="0.25">
      <c r="B8" s="70"/>
      <c r="C8" s="4"/>
      <c r="D8" s="3"/>
      <c r="E8" s="3"/>
      <c r="F8" s="3"/>
      <c r="G8" s="70"/>
      <c r="H8" s="159"/>
      <c r="I8" s="3"/>
      <c r="J8" s="3"/>
      <c r="K8" s="3"/>
      <c r="L8" s="4"/>
      <c r="M8" s="4"/>
      <c r="O8" s="11" t="s">
        <v>179</v>
      </c>
      <c r="P8" s="33"/>
      <c r="Q8" s="2">
        <f>K18+M18-F18+Q2*Q4</f>
        <v>-239.18000000000029</v>
      </c>
    </row>
    <row r="9" spans="1:21" x14ac:dyDescent="0.25">
      <c r="B9" s="4"/>
      <c r="C9" s="4"/>
      <c r="D9" s="3"/>
      <c r="E9" s="3"/>
      <c r="F9" s="3"/>
      <c r="G9" s="4"/>
      <c r="H9" s="159"/>
      <c r="I9" s="3"/>
      <c r="J9" s="3"/>
      <c r="K9" s="3"/>
      <c r="L9" s="4"/>
      <c r="M9" s="4"/>
      <c r="O9" s="11" t="s">
        <v>204</v>
      </c>
      <c r="Q9" s="132">
        <f>IF(Q2=0, 0, Q8/Q6)</f>
        <v>-2.9132126214041626E-2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3.3120060218291308E-2</v>
      </c>
      <c r="R11">
        <f>0.88/4</f>
        <v>0.22</v>
      </c>
    </row>
    <row r="12" spans="1:21" x14ac:dyDescent="0.25">
      <c r="H12" s="68"/>
      <c r="O12" s="11" t="s">
        <v>921</v>
      </c>
      <c r="Q12" s="1" t="s">
        <v>1404</v>
      </c>
    </row>
    <row r="13" spans="1:21" x14ac:dyDescent="0.25">
      <c r="H13" s="68"/>
      <c r="O13" s="11" t="s">
        <v>947</v>
      </c>
      <c r="Q13" s="2">
        <f>Q4/4.4</f>
        <v>6.0386363636363631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29.227000000000004</v>
      </c>
    </row>
    <row r="18" spans="1:16" x14ac:dyDescent="0.25">
      <c r="A18" s="31" t="s">
        <v>81</v>
      </c>
      <c r="B18" s="14"/>
      <c r="C18" s="14">
        <f>SUM(C2:C9)</f>
        <v>600</v>
      </c>
      <c r="D18" s="18"/>
      <c r="E18" s="18"/>
      <c r="F18" s="18">
        <f>SUM(F2:F9)</f>
        <v>16878</v>
      </c>
      <c r="G18" s="14"/>
      <c r="H18" s="69">
        <f>SUM(H2:H8)</f>
        <v>300</v>
      </c>
      <c r="I18" s="18"/>
      <c r="J18" s="18"/>
      <c r="K18" s="18">
        <f>SUM(K2:K8)</f>
        <v>8603.82</v>
      </c>
      <c r="L18" s="14"/>
      <c r="M18" s="18">
        <f>SUM(M2:M10)</f>
        <v>64</v>
      </c>
      <c r="O18" s="79">
        <v>1.0900000000000001</v>
      </c>
      <c r="P18" s="79">
        <f t="shared" ref="P18:P37" si="0">O18*$Q$4</f>
        <v>28.961300000000001</v>
      </c>
    </row>
    <row r="19" spans="1:16" ht="15.75" thickBot="1" x14ac:dyDescent="0.3">
      <c r="A19" s="275" t="s">
        <v>191</v>
      </c>
      <c r="B19" s="276"/>
      <c r="C19" s="277">
        <f>SumByColor($A$19,C2:C17)</f>
        <v>300</v>
      </c>
      <c r="D19" s="277"/>
      <c r="E19" s="277"/>
      <c r="F19" s="278">
        <f>SumByColor($A$19,F2:F17)</f>
        <v>8384</v>
      </c>
      <c r="G19" s="277"/>
      <c r="H19" s="277">
        <f>SumByColor($A$19,H2:H17)</f>
        <v>0</v>
      </c>
      <c r="I19" s="277"/>
      <c r="J19" s="277"/>
      <c r="K19" s="278">
        <f>SumByColor($A$19,K2:K17)</f>
        <v>8604</v>
      </c>
      <c r="L19" s="277"/>
      <c r="M19" s="278">
        <f>SumByColor($A$19,M2:M17)</f>
        <v>0</v>
      </c>
      <c r="O19" s="79">
        <v>1.08</v>
      </c>
      <c r="P19" s="79">
        <f t="shared" si="0"/>
        <v>28.695600000000002</v>
      </c>
    </row>
    <row r="20" spans="1:16" x14ac:dyDescent="0.25">
      <c r="O20" s="79">
        <v>1.07</v>
      </c>
      <c r="P20" s="79">
        <f t="shared" si="0"/>
        <v>28.429900000000004</v>
      </c>
    </row>
    <row r="21" spans="1:16" x14ac:dyDescent="0.25">
      <c r="O21" s="79">
        <v>1.06</v>
      </c>
      <c r="P21" s="79">
        <f t="shared" si="0"/>
        <v>28.164200000000001</v>
      </c>
    </row>
    <row r="22" spans="1:16" x14ac:dyDescent="0.25">
      <c r="O22" s="79">
        <v>1.05</v>
      </c>
      <c r="P22" s="79">
        <f t="shared" si="0"/>
        <v>27.898500000000002</v>
      </c>
    </row>
    <row r="23" spans="1:16" x14ac:dyDescent="0.25">
      <c r="O23" s="79">
        <v>1.04</v>
      </c>
      <c r="P23" s="79">
        <f t="shared" si="0"/>
        <v>27.6328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27.367100000000001</v>
      </c>
    </row>
    <row r="25" spans="1:16" x14ac:dyDescent="0.25">
      <c r="B25" s="162">
        <v>43634</v>
      </c>
      <c r="C25" s="10">
        <v>400</v>
      </c>
      <c r="D25" s="39">
        <v>28.675000000000001</v>
      </c>
      <c r="E25" s="39">
        <v>27.89</v>
      </c>
      <c r="F25" s="39">
        <f t="shared" ref="F25" si="1">C25*(E25-D25)</f>
        <v>-314.00000000000006</v>
      </c>
      <c r="G25" s="39">
        <f t="shared" ref="G25" si="2">D25*C25</f>
        <v>11470</v>
      </c>
      <c r="H25" s="177">
        <f t="shared" ref="H25" si="3">(E25-D25)/D25</f>
        <v>-2.7375762859633831E-2</v>
      </c>
      <c r="I25" s="39"/>
      <c r="J25" s="39"/>
      <c r="K25" s="39"/>
      <c r="L25" s="39"/>
      <c r="O25" s="79">
        <v>1.02</v>
      </c>
      <c r="P25" s="79">
        <f t="shared" si="0"/>
        <v>27.101400000000002</v>
      </c>
    </row>
    <row r="26" spans="1:16" x14ac:dyDescent="0.25">
      <c r="B26" s="162">
        <v>43661</v>
      </c>
      <c r="C26" s="10">
        <v>500</v>
      </c>
      <c r="D26" s="39">
        <v>28.396000000000001</v>
      </c>
      <c r="E26" s="39">
        <v>27.48</v>
      </c>
      <c r="F26" s="39">
        <f t="shared" ref="F26:F29" si="4">C26*(E26-D26)</f>
        <v>-458.00000000000017</v>
      </c>
      <c r="G26" s="39">
        <f t="shared" ref="G26:G29" si="5">D26*C26</f>
        <v>14198</v>
      </c>
      <c r="H26" s="177">
        <f t="shared" ref="H26:H29" si="6">(E26-D26)/D26</f>
        <v>-3.2258064516129045E-2</v>
      </c>
      <c r="I26" s="39"/>
      <c r="J26" s="39"/>
      <c r="K26" s="39"/>
      <c r="L26" s="39"/>
      <c r="O26" s="79">
        <v>1.01</v>
      </c>
      <c r="P26" s="79">
        <f t="shared" si="0"/>
        <v>26.835699999999999</v>
      </c>
    </row>
    <row r="27" spans="1:16" x14ac:dyDescent="0.25">
      <c r="B27" s="162">
        <v>43663</v>
      </c>
      <c r="C27" s="10">
        <v>500</v>
      </c>
      <c r="D27" s="39">
        <v>28.268000000000001</v>
      </c>
      <c r="E27" s="39">
        <v>26.94</v>
      </c>
      <c r="F27" s="39">
        <f t="shared" si="4"/>
        <v>-663.99999999999966</v>
      </c>
      <c r="G27" s="39">
        <f t="shared" si="5"/>
        <v>14134</v>
      </c>
      <c r="H27" s="177">
        <f t="shared" si="6"/>
        <v>-4.6978916088863711E-2</v>
      </c>
      <c r="I27" s="39"/>
      <c r="J27" s="39"/>
      <c r="K27" s="39"/>
      <c r="L27" s="39"/>
      <c r="O27" s="79">
        <v>1</v>
      </c>
      <c r="P27" s="79">
        <f t="shared" si="0"/>
        <v>26.57</v>
      </c>
    </row>
    <row r="28" spans="1:16" x14ac:dyDescent="0.25">
      <c r="B28" s="162">
        <v>43686</v>
      </c>
      <c r="C28" s="10">
        <v>200</v>
      </c>
      <c r="D28" s="39">
        <v>27.6509</v>
      </c>
      <c r="E28" s="39">
        <v>27.85</v>
      </c>
      <c r="F28" s="39">
        <f t="shared" si="4"/>
        <v>39.820000000000277</v>
      </c>
      <c r="G28" s="39">
        <f t="shared" si="5"/>
        <v>5530.18</v>
      </c>
      <c r="H28" s="177">
        <f t="shared" si="6"/>
        <v>7.2004889533433406E-3</v>
      </c>
      <c r="I28" s="39"/>
      <c r="J28" s="39"/>
      <c r="K28" s="39"/>
      <c r="L28" s="39"/>
      <c r="O28" s="79">
        <v>0.99</v>
      </c>
      <c r="P28" s="79">
        <f t="shared" si="0"/>
        <v>26.304300000000001</v>
      </c>
    </row>
    <row r="29" spans="1:16" x14ac:dyDescent="0.25">
      <c r="B29" s="162">
        <v>43702</v>
      </c>
      <c r="C29" s="10">
        <v>300</v>
      </c>
      <c r="D29" s="39">
        <v>27.3673</v>
      </c>
      <c r="E29" s="39">
        <v>26.26</v>
      </c>
      <c r="F29" s="39">
        <f t="shared" si="4"/>
        <v>-332.1899999999996</v>
      </c>
      <c r="G29" s="39">
        <f t="shared" si="5"/>
        <v>8210.19</v>
      </c>
      <c r="H29" s="177">
        <f t="shared" si="6"/>
        <v>-4.0460695793885351E-2</v>
      </c>
      <c r="I29" s="39"/>
      <c r="J29" s="39"/>
      <c r="K29" s="39"/>
      <c r="L29" s="39"/>
      <c r="O29" s="79">
        <v>0.98</v>
      </c>
      <c r="P29" s="79">
        <f t="shared" si="0"/>
        <v>26.038599999999999</v>
      </c>
    </row>
    <row r="30" spans="1:16" x14ac:dyDescent="0.25">
      <c r="B30" s="162"/>
      <c r="C30" s="10"/>
      <c r="D30" s="39"/>
      <c r="E30" s="39"/>
      <c r="F30" s="39"/>
      <c r="G30" s="39"/>
      <c r="H30" s="177"/>
      <c r="I30" s="39"/>
      <c r="J30" s="39"/>
      <c r="K30" s="39"/>
      <c r="L30" s="39"/>
      <c r="O30" s="79">
        <v>0.97</v>
      </c>
      <c r="P30" s="79">
        <f t="shared" si="0"/>
        <v>25.7729</v>
      </c>
    </row>
    <row r="31" spans="1:16" x14ac:dyDescent="0.25">
      <c r="B31" s="162"/>
      <c r="C31" s="10"/>
      <c r="D31" s="39"/>
      <c r="E31" s="39"/>
      <c r="F31" s="39"/>
      <c r="G31" s="39"/>
      <c r="H31" s="177"/>
      <c r="I31" s="39"/>
      <c r="J31" s="39"/>
      <c r="K31" s="39"/>
      <c r="L31" s="39"/>
      <c r="O31" s="79">
        <v>0.96</v>
      </c>
      <c r="P31" s="79">
        <f t="shared" si="0"/>
        <v>25.507200000000001</v>
      </c>
    </row>
    <row r="32" spans="1:16" x14ac:dyDescent="0.25">
      <c r="B32" s="162"/>
      <c r="C32" s="10"/>
      <c r="D32" s="39"/>
      <c r="E32" s="39"/>
      <c r="F32" s="39"/>
      <c r="G32" s="39"/>
      <c r="H32" s="177"/>
      <c r="I32" s="39"/>
      <c r="J32" s="39"/>
      <c r="K32" s="39"/>
      <c r="L32" s="39"/>
      <c r="O32" s="79">
        <v>0.95</v>
      </c>
      <c r="P32" s="79">
        <f t="shared" si="0"/>
        <v>25.241499999999998</v>
      </c>
    </row>
    <row r="33" spans="2:17" x14ac:dyDescent="0.25">
      <c r="B33" s="162"/>
      <c r="C33" s="10"/>
      <c r="D33" s="39"/>
      <c r="E33" s="39"/>
      <c r="F33" s="39"/>
      <c r="G33" s="39"/>
      <c r="H33" s="177"/>
      <c r="I33" s="39"/>
      <c r="J33" s="39"/>
      <c r="K33" s="39"/>
      <c r="L33" s="39"/>
      <c r="O33" s="79">
        <v>0.94</v>
      </c>
      <c r="P33" s="79">
        <f t="shared" si="0"/>
        <v>24.9758</v>
      </c>
    </row>
    <row r="34" spans="2:17" x14ac:dyDescent="0.25">
      <c r="B34" s="162"/>
      <c r="C34" s="10"/>
      <c r="D34" s="39"/>
      <c r="E34" s="39"/>
      <c r="F34" s="39"/>
      <c r="G34" s="39"/>
      <c r="H34" s="177"/>
      <c r="I34" s="39"/>
      <c r="J34" s="39"/>
      <c r="K34" s="39"/>
      <c r="L34" s="39"/>
      <c r="O34" s="79">
        <v>0.93</v>
      </c>
      <c r="P34" s="79">
        <f t="shared" si="0"/>
        <v>24.710100000000001</v>
      </c>
    </row>
    <row r="35" spans="2:17" x14ac:dyDescent="0.25">
      <c r="B35" s="162"/>
      <c r="C35" s="10"/>
      <c r="D35" s="39"/>
      <c r="E35" s="39"/>
      <c r="F35" s="39"/>
      <c r="G35" s="39"/>
      <c r="H35" s="177"/>
      <c r="I35" s="39"/>
      <c r="J35" s="39"/>
      <c r="K35" s="39"/>
      <c r="L35" s="39"/>
      <c r="O35" s="79">
        <v>0.92</v>
      </c>
      <c r="P35" s="79">
        <f t="shared" si="0"/>
        <v>24.444400000000002</v>
      </c>
    </row>
    <row r="36" spans="2:17" x14ac:dyDescent="0.25">
      <c r="B36" s="162"/>
      <c r="C36" s="10"/>
      <c r="D36" s="39"/>
      <c r="E36" s="39"/>
      <c r="F36" s="39"/>
      <c r="G36" s="39"/>
      <c r="H36" s="177"/>
      <c r="I36" s="39"/>
      <c r="J36" s="39"/>
      <c r="K36" s="39"/>
      <c r="L36" s="39"/>
      <c r="O36" s="79">
        <v>0.91</v>
      </c>
      <c r="P36" s="79">
        <f t="shared" si="0"/>
        <v>24.178700000000003</v>
      </c>
    </row>
    <row r="37" spans="2:17" x14ac:dyDescent="0.25">
      <c r="B37" s="162"/>
      <c r="C37" s="10"/>
      <c r="D37" s="39"/>
      <c r="E37" s="39"/>
      <c r="F37" s="39"/>
      <c r="G37" s="39"/>
      <c r="H37" s="177"/>
      <c r="I37" s="39"/>
      <c r="J37" s="39"/>
      <c r="K37" s="39"/>
      <c r="L37" s="39"/>
      <c r="O37" s="79">
        <v>0.9</v>
      </c>
      <c r="P37" s="79">
        <f t="shared" si="0"/>
        <v>23.913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45" priority="47">
      <formula>F54&gt;0</formula>
    </cfRule>
    <cfRule type="expression" dxfId="344" priority="48">
      <formula>F54&lt;0</formula>
    </cfRule>
  </conditionalFormatting>
  <conditionalFormatting sqref="Q7">
    <cfRule type="expression" dxfId="343" priority="45">
      <formula>Q7&gt;0</formula>
    </cfRule>
    <cfRule type="expression" dxfId="342" priority="46">
      <formula>Q7&lt;0</formula>
    </cfRule>
  </conditionalFormatting>
  <conditionalFormatting sqref="Q8">
    <cfRule type="expression" dxfId="341" priority="43">
      <formula>Q8&gt;0</formula>
    </cfRule>
    <cfRule type="expression" dxfId="340" priority="44">
      <formula>Q8&lt;0</formula>
    </cfRule>
  </conditionalFormatting>
  <conditionalFormatting sqref="F33:F36 F38:F53">
    <cfRule type="expression" dxfId="339" priority="41">
      <formula>F33&gt;0</formula>
    </cfRule>
    <cfRule type="expression" dxfId="338" priority="42">
      <formula>F33&lt;0</formula>
    </cfRule>
  </conditionalFormatting>
  <conditionalFormatting sqref="H33:H36 H38:H53">
    <cfRule type="expression" dxfId="337" priority="39">
      <formula>H33&gt;0</formula>
    </cfRule>
    <cfRule type="expression" dxfId="336" priority="40">
      <formula>H33&lt;0</formula>
    </cfRule>
  </conditionalFormatting>
  <conditionalFormatting sqref="Q10">
    <cfRule type="expression" dxfId="335" priority="37">
      <formula>Q10&gt;0</formula>
    </cfRule>
    <cfRule type="expression" dxfId="334" priority="38">
      <formula>Q10&lt;0</formula>
    </cfRule>
  </conditionalFormatting>
  <conditionalFormatting sqref="J25:J37">
    <cfRule type="expression" dxfId="333" priority="35">
      <formula>J25&gt;0</formula>
    </cfRule>
    <cfRule type="expression" dxfId="332" priority="36">
      <formula>J25&lt;0</formula>
    </cfRule>
  </conditionalFormatting>
  <conditionalFormatting sqref="K25:K38">
    <cfRule type="expression" dxfId="331" priority="33">
      <formula>K25&gt;0</formula>
    </cfRule>
    <cfRule type="expression" dxfId="330" priority="34">
      <formula>K25&lt;0</formula>
    </cfRule>
  </conditionalFormatting>
  <conditionalFormatting sqref="L25">
    <cfRule type="expression" dxfId="329" priority="31">
      <formula>L25&gt;0</formula>
    </cfRule>
    <cfRule type="expression" dxfId="328" priority="32">
      <formula>L25&lt;0</formula>
    </cfRule>
  </conditionalFormatting>
  <conditionalFormatting sqref="F89:F110">
    <cfRule type="expression" dxfId="327" priority="29">
      <formula>F89&gt;0</formula>
    </cfRule>
    <cfRule type="expression" dxfId="326" priority="30">
      <formula>F89&lt;0</formula>
    </cfRule>
  </conditionalFormatting>
  <conditionalFormatting sqref="H89:H110">
    <cfRule type="expression" dxfId="325" priority="27">
      <formula>H89&gt;0</formula>
    </cfRule>
    <cfRule type="expression" dxfId="324" priority="28">
      <formula>H89&lt;0</formula>
    </cfRule>
  </conditionalFormatting>
  <conditionalFormatting sqref="J89:J102">
    <cfRule type="expression" dxfId="323" priority="25">
      <formula>J89&gt;0</formula>
    </cfRule>
    <cfRule type="expression" dxfId="322" priority="26">
      <formula>J89&lt;0</formula>
    </cfRule>
  </conditionalFormatting>
  <conditionalFormatting sqref="K89:K102">
    <cfRule type="expression" dxfId="321" priority="23">
      <formula>K89&gt;0</formula>
    </cfRule>
    <cfRule type="expression" dxfId="320" priority="24">
      <formula>K89&lt;0</formula>
    </cfRule>
  </conditionalFormatting>
  <conditionalFormatting sqref="L89:L102">
    <cfRule type="expression" dxfId="319" priority="21">
      <formula>L89&gt;0</formula>
    </cfRule>
    <cfRule type="expression" dxfId="318" priority="22">
      <formula>L89&lt;0</formula>
    </cfRule>
  </conditionalFormatting>
  <conditionalFormatting sqref="F29:F32">
    <cfRule type="expression" dxfId="317" priority="19">
      <formula>F29&gt;0</formula>
    </cfRule>
    <cfRule type="expression" dxfId="316" priority="20">
      <formula>F29&lt;0</formula>
    </cfRule>
  </conditionalFormatting>
  <conditionalFormatting sqref="H29:H32">
    <cfRule type="expression" dxfId="315" priority="17">
      <formula>H29&gt;0</formula>
    </cfRule>
    <cfRule type="expression" dxfId="314" priority="18">
      <formula>H29&lt;0</formula>
    </cfRule>
  </conditionalFormatting>
  <conditionalFormatting sqref="F37">
    <cfRule type="expression" dxfId="313" priority="11">
      <formula>F37&gt;0</formula>
    </cfRule>
    <cfRule type="expression" dxfId="312" priority="12">
      <formula>F37&lt;0</formula>
    </cfRule>
  </conditionalFormatting>
  <conditionalFormatting sqref="H37">
    <cfRule type="expression" dxfId="311" priority="9">
      <formula>H37&gt;0</formula>
    </cfRule>
    <cfRule type="expression" dxfId="310" priority="10">
      <formula>H37&lt;0</formula>
    </cfRule>
  </conditionalFormatting>
  <conditionalFormatting sqref="J49">
    <cfRule type="expression" dxfId="309" priority="7">
      <formula>J49&gt;0</formula>
    </cfRule>
    <cfRule type="expression" dxfId="308" priority="8">
      <formula>J49&lt;0</formula>
    </cfRule>
  </conditionalFormatting>
  <conditionalFormatting sqref="J38:J48">
    <cfRule type="expression" dxfId="307" priority="5">
      <formula>J38&gt;0</formula>
    </cfRule>
    <cfRule type="expression" dxfId="306" priority="6">
      <formula>J38&lt;0</formula>
    </cfRule>
  </conditionalFormatting>
  <conditionalFormatting sqref="F25:F28">
    <cfRule type="expression" dxfId="305" priority="3">
      <formula>F25&gt;0</formula>
    </cfRule>
    <cfRule type="expression" dxfId="304" priority="4">
      <formula>F25&lt;0</formula>
    </cfRule>
  </conditionalFormatting>
  <conditionalFormatting sqref="H25:H28">
    <cfRule type="expression" dxfId="303" priority="1">
      <formula>H25&gt;0</formula>
    </cfRule>
    <cfRule type="expression" dxfId="302" priority="2">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80.8</v>
      </c>
      <c r="T3" s="1"/>
      <c r="U3" s="22"/>
    </row>
    <row r="4" spans="1:21" x14ac:dyDescent="0.25">
      <c r="B4" s="70"/>
      <c r="C4" s="4"/>
      <c r="D4" s="3"/>
      <c r="E4" s="3"/>
      <c r="F4" s="3"/>
      <c r="G4" s="70"/>
      <c r="H4" s="159"/>
      <c r="I4" s="3"/>
      <c r="J4" s="3"/>
      <c r="K4" s="3"/>
      <c r="L4" s="4"/>
      <c r="M4" s="4"/>
      <c r="O4" s="11" t="s">
        <v>66</v>
      </c>
      <c r="Q4" s="53">
        <v>80.8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1.4297029702970298E-2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88.88000000000001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88.072000000000003</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87.263999999999996</v>
      </c>
    </row>
    <row r="20" spans="1:16" x14ac:dyDescent="0.25">
      <c r="O20" s="79">
        <v>1.07</v>
      </c>
      <c r="P20" s="79">
        <f t="shared" si="0"/>
        <v>86.456000000000003</v>
      </c>
    </row>
    <row r="21" spans="1:16" x14ac:dyDescent="0.25">
      <c r="O21" s="79">
        <v>1.06</v>
      </c>
      <c r="P21" s="79">
        <f t="shared" si="0"/>
        <v>85.647999999999996</v>
      </c>
    </row>
    <row r="22" spans="1:16" x14ac:dyDescent="0.25">
      <c r="O22" s="79">
        <v>1.05</v>
      </c>
      <c r="P22" s="79">
        <f t="shared" si="0"/>
        <v>84.84</v>
      </c>
    </row>
    <row r="23" spans="1:16" x14ac:dyDescent="0.25">
      <c r="O23" s="79">
        <v>1.04</v>
      </c>
      <c r="P23" s="79">
        <f t="shared" si="0"/>
        <v>84.031999999999996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83.224000000000004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82.415999999999997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81.608000000000004</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80.8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79.99199999999999</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79.183999999999997</v>
      </c>
    </row>
    <row r="30" spans="1:16" x14ac:dyDescent="0.25">
      <c r="B30" s="162"/>
      <c r="C30" s="10"/>
      <c r="D30" s="39"/>
      <c r="E30" s="39"/>
      <c r="F30" s="39"/>
      <c r="G30" s="39"/>
      <c r="H30" s="177"/>
      <c r="I30" s="39"/>
      <c r="J30" s="39"/>
      <c r="K30" s="39"/>
      <c r="L30" s="39"/>
      <c r="O30" s="79">
        <v>0.97</v>
      </c>
      <c r="P30" s="79">
        <f t="shared" si="0"/>
        <v>78.375999999999991</v>
      </c>
    </row>
    <row r="31" spans="1:16" x14ac:dyDescent="0.25">
      <c r="B31" s="162"/>
      <c r="C31" s="10"/>
      <c r="D31" s="39"/>
      <c r="E31" s="39"/>
      <c r="F31" s="39"/>
      <c r="G31" s="39"/>
      <c r="H31" s="177"/>
      <c r="I31" s="39"/>
      <c r="J31" s="39"/>
      <c r="K31" s="39"/>
      <c r="L31" s="39"/>
      <c r="O31" s="79">
        <v>0.96</v>
      </c>
      <c r="P31" s="79">
        <f t="shared" si="0"/>
        <v>77.567999999999998</v>
      </c>
    </row>
    <row r="32" spans="1:16" x14ac:dyDescent="0.25">
      <c r="B32" s="162"/>
      <c r="C32" s="10"/>
      <c r="D32" s="39"/>
      <c r="E32" s="39"/>
      <c r="F32" s="39"/>
      <c r="G32" s="39"/>
      <c r="H32" s="177"/>
      <c r="I32" s="39"/>
      <c r="J32" s="39"/>
      <c r="K32" s="39"/>
      <c r="L32" s="39"/>
      <c r="O32" s="79">
        <v>0.95</v>
      </c>
      <c r="P32" s="79">
        <f t="shared" si="0"/>
        <v>76.759999999999991</v>
      </c>
    </row>
    <row r="33" spans="2:17" x14ac:dyDescent="0.25">
      <c r="B33" s="162"/>
      <c r="C33" s="10"/>
      <c r="D33" s="39"/>
      <c r="E33" s="39"/>
      <c r="F33" s="39"/>
      <c r="G33" s="39"/>
      <c r="H33" s="177"/>
      <c r="I33" s="39"/>
      <c r="J33" s="39"/>
      <c r="K33" s="39"/>
      <c r="L33" s="39"/>
      <c r="O33" s="79">
        <v>0.94</v>
      </c>
      <c r="P33" s="79">
        <f t="shared" si="0"/>
        <v>75.951999999999998</v>
      </c>
    </row>
    <row r="34" spans="2:17" x14ac:dyDescent="0.25">
      <c r="B34" s="162"/>
      <c r="C34" s="10"/>
      <c r="D34" s="39"/>
      <c r="E34" s="39"/>
      <c r="F34" s="39"/>
      <c r="G34" s="39"/>
      <c r="H34" s="177"/>
      <c r="I34" s="39"/>
      <c r="J34" s="39"/>
      <c r="K34" s="39"/>
      <c r="L34" s="39"/>
      <c r="O34" s="79">
        <v>0.93</v>
      </c>
      <c r="P34" s="79">
        <f t="shared" si="0"/>
        <v>75.144000000000005</v>
      </c>
    </row>
    <row r="35" spans="2:17" x14ac:dyDescent="0.25">
      <c r="B35" s="162"/>
      <c r="C35" s="10"/>
      <c r="D35" s="39"/>
      <c r="E35" s="39"/>
      <c r="F35" s="39"/>
      <c r="G35" s="39"/>
      <c r="H35" s="177"/>
      <c r="I35" s="39"/>
      <c r="J35" s="39"/>
      <c r="K35" s="39"/>
      <c r="L35" s="39"/>
      <c r="O35" s="79">
        <v>0.92</v>
      </c>
      <c r="P35" s="79">
        <f t="shared" si="0"/>
        <v>74.335999999999999</v>
      </c>
    </row>
    <row r="36" spans="2:17" x14ac:dyDescent="0.25">
      <c r="B36" s="162"/>
      <c r="C36" s="10"/>
      <c r="D36" s="39"/>
      <c r="E36" s="39"/>
      <c r="F36" s="39"/>
      <c r="G36" s="39"/>
      <c r="H36" s="177"/>
      <c r="I36" s="39"/>
      <c r="J36" s="39"/>
      <c r="K36" s="39"/>
      <c r="L36" s="39"/>
      <c r="O36" s="79">
        <v>0.91</v>
      </c>
      <c r="P36" s="79">
        <f t="shared" si="0"/>
        <v>73.528000000000006</v>
      </c>
    </row>
    <row r="37" spans="2:17" x14ac:dyDescent="0.25">
      <c r="B37" s="162"/>
      <c r="C37" s="10"/>
      <c r="D37" s="39"/>
      <c r="E37" s="39"/>
      <c r="F37" s="39"/>
      <c r="G37" s="39"/>
      <c r="H37" s="177"/>
      <c r="I37" s="39"/>
      <c r="J37" s="39"/>
      <c r="K37" s="39"/>
      <c r="L37" s="39"/>
      <c r="O37" s="79">
        <v>0.9</v>
      </c>
      <c r="P37" s="79">
        <f t="shared" si="0"/>
        <v>72.72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 priority="35">
      <formula>F47&gt;0</formula>
    </cfRule>
    <cfRule type="expression" dxfId="300" priority="36">
      <formula>F47&lt;0</formula>
    </cfRule>
  </conditionalFormatting>
  <conditionalFormatting sqref="Q7">
    <cfRule type="expression" dxfId="299" priority="33">
      <formula>Q7&gt;0</formula>
    </cfRule>
    <cfRule type="expression" dxfId="298" priority="34">
      <formula>Q7&lt;0</formula>
    </cfRule>
  </conditionalFormatting>
  <conditionalFormatting sqref="Q8">
    <cfRule type="expression" dxfId="297" priority="31">
      <formula>Q8&gt;0</formula>
    </cfRule>
    <cfRule type="expression" dxfId="296" priority="32">
      <formula>Q8&lt;0</formula>
    </cfRule>
  </conditionalFormatting>
  <conditionalFormatting sqref="F30:F46">
    <cfRule type="expression" dxfId="295" priority="29">
      <formula>F30&gt;0</formula>
    </cfRule>
    <cfRule type="expression" dxfId="294" priority="30">
      <formula>F30&lt;0</formula>
    </cfRule>
  </conditionalFormatting>
  <conditionalFormatting sqref="H30:H46">
    <cfRule type="expression" dxfId="293" priority="27">
      <formula>H30&gt;0</formula>
    </cfRule>
    <cfRule type="expression" dxfId="292" priority="28">
      <formula>H30&lt;0</formula>
    </cfRule>
  </conditionalFormatting>
  <conditionalFormatting sqref="Q10">
    <cfRule type="expression" dxfId="291" priority="25">
      <formula>Q10&gt;0</formula>
    </cfRule>
    <cfRule type="expression" dxfId="290" priority="26">
      <formula>Q10&lt;0</formula>
    </cfRule>
  </conditionalFormatting>
  <conditionalFormatting sqref="J25:J38">
    <cfRule type="expression" dxfId="289" priority="23">
      <formula>J25&gt;0</formula>
    </cfRule>
    <cfRule type="expression" dxfId="288" priority="24">
      <formula>J25&lt;0</formula>
    </cfRule>
  </conditionalFormatting>
  <conditionalFormatting sqref="K25:K38">
    <cfRule type="expression" dxfId="287" priority="21">
      <formula>K25&gt;0</formula>
    </cfRule>
    <cfRule type="expression" dxfId="286" priority="22">
      <formula>K25&lt;0</formula>
    </cfRule>
  </conditionalFormatting>
  <conditionalFormatting sqref="L25 L38">
    <cfRule type="expression" dxfId="285" priority="19">
      <formula>L25&gt;0</formula>
    </cfRule>
    <cfRule type="expression" dxfId="284" priority="20">
      <formula>L25&lt;0</formula>
    </cfRule>
  </conditionalFormatting>
  <conditionalFormatting sqref="F89:F110">
    <cfRule type="expression" dxfId="283" priority="17">
      <formula>F89&gt;0</formula>
    </cfRule>
    <cfRule type="expression" dxfId="282" priority="18">
      <formula>F89&lt;0</formula>
    </cfRule>
  </conditionalFormatting>
  <conditionalFormatting sqref="H89:H110">
    <cfRule type="expression" dxfId="281" priority="15">
      <formula>H89&gt;0</formula>
    </cfRule>
    <cfRule type="expression" dxfId="280" priority="16">
      <formula>H89&lt;0</formula>
    </cfRule>
  </conditionalFormatting>
  <conditionalFormatting sqref="J89:J102">
    <cfRule type="expression" dxfId="279" priority="13">
      <formula>J89&gt;0</formula>
    </cfRule>
    <cfRule type="expression" dxfId="278" priority="14">
      <formula>J89&lt;0</formula>
    </cfRule>
  </conditionalFormatting>
  <conditionalFormatting sqref="K89:K102">
    <cfRule type="expression" dxfId="277" priority="11">
      <formula>K89&gt;0</formula>
    </cfRule>
    <cfRule type="expression" dxfId="276" priority="12">
      <formula>K89&lt;0</formula>
    </cfRule>
  </conditionalFormatting>
  <conditionalFormatting sqref="L89:L102">
    <cfRule type="expression" dxfId="275" priority="9">
      <formula>L89&gt;0</formula>
    </cfRule>
    <cfRule type="expression" dxfId="274" priority="10">
      <formula>L89&lt;0</formula>
    </cfRule>
  </conditionalFormatting>
  <conditionalFormatting sqref="F25:F29">
    <cfRule type="expression" dxfId="273" priority="7">
      <formula>F25&gt;0</formula>
    </cfRule>
    <cfRule type="expression" dxfId="272" priority="8">
      <formula>F25&lt;0</formula>
    </cfRule>
  </conditionalFormatting>
  <conditionalFormatting sqref="H25:H29">
    <cfRule type="expression" dxfId="271" priority="5">
      <formula>H25&gt;0</formula>
    </cfRule>
    <cfRule type="expression" dxfId="27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41.89</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41.89</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1.1816662687992362E-3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46.079000000000008</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45.660100000000007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45.241200000000006</v>
      </c>
    </row>
    <row r="20" spans="1:16" x14ac:dyDescent="0.25">
      <c r="O20" s="79">
        <v>1.07</v>
      </c>
      <c r="P20" s="79">
        <f t="shared" si="0"/>
        <v>44.822300000000006</v>
      </c>
    </row>
    <row r="21" spans="1:16" x14ac:dyDescent="0.25">
      <c r="O21" s="79">
        <v>1.06</v>
      </c>
      <c r="P21" s="79">
        <f t="shared" si="0"/>
        <v>44.403400000000005</v>
      </c>
    </row>
    <row r="22" spans="1:16" x14ac:dyDescent="0.25">
      <c r="O22" s="79">
        <v>1.05</v>
      </c>
      <c r="P22" s="79">
        <f t="shared" si="0"/>
        <v>43.984500000000004</v>
      </c>
    </row>
    <row r="23" spans="1:16" x14ac:dyDescent="0.25">
      <c r="O23" s="79">
        <v>1.04</v>
      </c>
      <c r="P23" s="79">
        <f t="shared" si="0"/>
        <v>43.565600000000003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43.146700000000003</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42.727800000000002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42.308900000000001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41.89</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41.4711</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41.052199999999999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40.633299999999998</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40.214399999999998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39.795499999999997</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39.376599999999996</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38.957700000000003</v>
      </c>
    </row>
    <row r="35" spans="2:17" x14ac:dyDescent="0.25">
      <c r="B35" s="162"/>
      <c r="C35" s="10"/>
      <c r="D35" s="39"/>
      <c r="E35" s="39"/>
      <c r="F35" s="39"/>
      <c r="G35" s="39"/>
      <c r="H35" s="177"/>
      <c r="I35" s="39"/>
      <c r="J35" s="39"/>
      <c r="K35" s="39"/>
      <c r="L35" s="39"/>
      <c r="O35" s="79">
        <v>0.92</v>
      </c>
      <c r="P35" s="79">
        <f t="shared" si="0"/>
        <v>38.538800000000002</v>
      </c>
    </row>
    <row r="36" spans="2:17" x14ac:dyDescent="0.25">
      <c r="B36" s="162"/>
      <c r="C36" s="10"/>
      <c r="D36" s="39"/>
      <c r="E36" s="39"/>
      <c r="F36" s="39"/>
      <c r="G36" s="39"/>
      <c r="H36" s="177"/>
      <c r="I36" s="39"/>
      <c r="J36" s="39"/>
      <c r="K36" s="39"/>
      <c r="L36" s="39"/>
      <c r="O36" s="79">
        <v>0.91</v>
      </c>
      <c r="P36" s="79">
        <f t="shared" si="0"/>
        <v>38.119900000000001</v>
      </c>
    </row>
    <row r="37" spans="2:17" x14ac:dyDescent="0.25">
      <c r="B37" s="162"/>
      <c r="C37" s="10"/>
      <c r="D37" s="39"/>
      <c r="E37" s="39"/>
      <c r="F37" s="39"/>
      <c r="G37" s="39"/>
      <c r="H37" s="177"/>
      <c r="I37" s="39"/>
      <c r="J37" s="39"/>
      <c r="K37" s="39"/>
      <c r="L37" s="39"/>
      <c r="O37" s="79">
        <v>0.9</v>
      </c>
      <c r="P37" s="79">
        <f t="shared" si="0"/>
        <v>37.701000000000001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9" priority="35">
      <formula>F47&gt;0</formula>
    </cfRule>
    <cfRule type="expression" dxfId="268" priority="36">
      <formula>F47&lt;0</formula>
    </cfRule>
  </conditionalFormatting>
  <conditionalFormatting sqref="Q7">
    <cfRule type="expression" dxfId="267" priority="33">
      <formula>Q7&gt;0</formula>
    </cfRule>
    <cfRule type="expression" dxfId="266" priority="34">
      <formula>Q7&lt;0</formula>
    </cfRule>
  </conditionalFormatting>
  <conditionalFormatting sqref="Q8">
    <cfRule type="expression" dxfId="265" priority="31">
      <formula>Q8&gt;0</formula>
    </cfRule>
    <cfRule type="expression" dxfId="264" priority="32">
      <formula>Q8&lt;0</formula>
    </cfRule>
  </conditionalFormatting>
  <conditionalFormatting sqref="F30:F46">
    <cfRule type="expression" dxfId="263" priority="29">
      <formula>F30&gt;0</formula>
    </cfRule>
    <cfRule type="expression" dxfId="262" priority="30">
      <formula>F30&lt;0</formula>
    </cfRule>
  </conditionalFormatting>
  <conditionalFormatting sqref="H30:H46">
    <cfRule type="expression" dxfId="261" priority="27">
      <formula>H30&gt;0</formula>
    </cfRule>
    <cfRule type="expression" dxfId="260" priority="28">
      <formula>H30&lt;0</formula>
    </cfRule>
  </conditionalFormatting>
  <conditionalFormatting sqref="Q10">
    <cfRule type="expression" dxfId="259" priority="25">
      <formula>Q10&gt;0</formula>
    </cfRule>
    <cfRule type="expression" dxfId="258" priority="26">
      <formula>Q10&lt;0</formula>
    </cfRule>
  </conditionalFormatting>
  <conditionalFormatting sqref="J25:J38">
    <cfRule type="expression" dxfId="257" priority="23">
      <formula>J25&gt;0</formula>
    </cfRule>
    <cfRule type="expression" dxfId="256" priority="24">
      <formula>J25&lt;0</formula>
    </cfRule>
  </conditionalFormatting>
  <conditionalFormatting sqref="K25:K38">
    <cfRule type="expression" dxfId="255" priority="21">
      <formula>K25&gt;0</formula>
    </cfRule>
    <cfRule type="expression" dxfId="254" priority="22">
      <formula>K25&lt;0</formula>
    </cfRule>
  </conditionalFormatting>
  <conditionalFormatting sqref="L25 L38">
    <cfRule type="expression" dxfId="253" priority="19">
      <formula>L25&gt;0</formula>
    </cfRule>
    <cfRule type="expression" dxfId="252" priority="20">
      <formula>L25&lt;0</formula>
    </cfRule>
  </conditionalFormatting>
  <conditionalFormatting sqref="F89:F110">
    <cfRule type="expression" dxfId="251" priority="17">
      <formula>F89&gt;0</formula>
    </cfRule>
    <cfRule type="expression" dxfId="250" priority="18">
      <formula>F89&lt;0</formula>
    </cfRule>
  </conditionalFormatting>
  <conditionalFormatting sqref="H89:H110">
    <cfRule type="expression" dxfId="249" priority="15">
      <formula>H89&gt;0</formula>
    </cfRule>
    <cfRule type="expression" dxfId="248" priority="16">
      <formula>H89&lt;0</formula>
    </cfRule>
  </conditionalFormatting>
  <conditionalFormatting sqref="J89:J102">
    <cfRule type="expression" dxfId="247" priority="13">
      <formula>J89&gt;0</formula>
    </cfRule>
    <cfRule type="expression" dxfId="246" priority="14">
      <formula>J89&lt;0</formula>
    </cfRule>
  </conditionalFormatting>
  <conditionalFormatting sqref="K89:K102">
    <cfRule type="expression" dxfId="245" priority="11">
      <formula>K89&gt;0</formula>
    </cfRule>
    <cfRule type="expression" dxfId="244" priority="12">
      <formula>K89&lt;0</formula>
    </cfRule>
  </conditionalFormatting>
  <conditionalFormatting sqref="L89:L102">
    <cfRule type="expression" dxfId="243" priority="9">
      <formula>L89&gt;0</formula>
    </cfRule>
    <cfRule type="expression" dxfId="242" priority="10">
      <formula>L89&lt;0</formula>
    </cfRule>
  </conditionalFormatting>
  <conditionalFormatting sqref="F25:F29">
    <cfRule type="expression" dxfId="241" priority="7">
      <formula>F25&gt;0</formula>
    </cfRule>
    <cfRule type="expression" dxfId="240" priority="8">
      <formula>F25&lt;0</formula>
    </cfRule>
  </conditionalFormatting>
  <conditionalFormatting sqref="H25:H29">
    <cfRule type="expression" dxfId="239" priority="5">
      <formula>H25&gt;0</formula>
    </cfRule>
    <cfRule type="expression" dxfId="238" priority="6">
      <formula>H25&lt;0</formula>
    </cfRule>
  </conditionalFormatting>
  <hyperlinks>
    <hyperlink ref="A3" location="ACTIVE!A1" display="Back"/>
  </hyperlinks>
  <pageMargins left="0.7" right="0.7" top="0.75" bottom="0.75" header="0.3" footer="0.3"/>
  <pageSetup orientation="portrait" r:id="rId1"/>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125.05</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125.05</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137.55500000000001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136.30450000000002</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135.054</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133.80350000000001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132.553</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131.30250000000001</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130.05199999999999</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128.8015</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127.551</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126.3005</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125.05</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123.79949999999999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122.54899999999999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121.29849999999999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120.04799999999999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118.79749999999999</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117.547</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116.29650000000001</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115.04600000000001</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113.7955</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112.545</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7" priority="3">
      <formula>Q7&gt;0</formula>
    </cfRule>
    <cfRule type="expression" dxfId="236" priority="4">
      <formula>Q7&lt;0</formula>
    </cfRule>
  </conditionalFormatting>
  <conditionalFormatting sqref="Q8">
    <cfRule type="expression" dxfId="235" priority="1">
      <formula>Q8&gt;0</formula>
    </cfRule>
    <cfRule type="expression" dxfId="23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245.69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245.69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270.25900000000001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267.8021</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265.34520000000003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262.88830000000002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260.4314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257.97450000000003</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255.51760000000002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253.0607</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250.60380000000001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248.14689999999999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245.69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243.23310000000001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240.77619999999999</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238.3193</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235.86239999999998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233.40549999999999</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230.94859999999997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228.49170000000001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226.03480000000002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223.5779</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221.12100000000001</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3" priority="13">
      <formula>F21&gt;0</formula>
    </cfRule>
    <cfRule type="expression" dxfId="232" priority="14">
      <formula>F21&lt;0</formula>
    </cfRule>
  </conditionalFormatting>
  <conditionalFormatting sqref="F22">
    <cfRule type="expression" dxfId="231" priority="11">
      <formula>F22&gt;0</formula>
    </cfRule>
    <cfRule type="expression" dxfId="230" priority="12">
      <formula>F22&lt;0</formula>
    </cfRule>
  </conditionalFormatting>
  <conditionalFormatting sqref="F23:F30">
    <cfRule type="expression" dxfId="229" priority="9">
      <formula>F23&gt;0</formula>
    </cfRule>
    <cfRule type="expression" dxfId="228" priority="10">
      <formula>F23&lt;0</formula>
    </cfRule>
  </conditionalFormatting>
  <conditionalFormatting sqref="H21:H31">
    <cfRule type="expression" dxfId="227" priority="7">
      <formula>H21&gt;0</formula>
    </cfRule>
    <cfRule type="expression" dxfId="226" priority="8">
      <formula>H21&lt;0</formula>
    </cfRule>
  </conditionalFormatting>
  <conditionalFormatting sqref="F24">
    <cfRule type="expression" dxfId="225" priority="5">
      <formula>F24&gt;0</formula>
    </cfRule>
    <cfRule type="expression" dxfId="224" priority="6">
      <formula>F24&lt;0</formula>
    </cfRule>
  </conditionalFormatting>
  <conditionalFormatting sqref="Q8">
    <cfRule type="expression" dxfId="223" priority="1">
      <formula>Q8&gt;0</formula>
    </cfRule>
    <cfRule type="expression" dxfId="222" priority="2">
      <formula>Q8&lt;0</formula>
    </cfRule>
  </conditionalFormatting>
  <conditionalFormatting sqref="Q7">
    <cfRule type="expression" dxfId="221" priority="3">
      <formula>Q7&gt;0</formula>
    </cfRule>
    <cfRule type="expression" dxfId="22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43.089666666666702</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47.62</v>
      </c>
      <c r="R4" s="400">
        <v>-2.2000000000000001E-3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5714.4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5170.7600000000039</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2148.2199999999993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543.6399999999976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0.10513734924846584</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3.6119277614447713E-2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1403</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10.535398230088497</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52.381999999999998</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446.4</v>
      </c>
      <c r="P18" s="79">
        <v>1.0900000000000001</v>
      </c>
      <c r="Q18" s="79">
        <f t="shared" ref="Q18:Q37" si="2">P18*$Q$4</f>
        <v>51.905799999999999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51.429600000000001</v>
      </c>
      <c r="W19" s="2"/>
      <c r="X19" s="132"/>
      <c r="AD19" s="180"/>
      <c r="AG19" s="180"/>
    </row>
    <row r="20" spans="1:33" x14ac:dyDescent="0.25">
      <c r="P20" s="79">
        <v>1.07</v>
      </c>
      <c r="Q20" s="79">
        <f t="shared" si="2"/>
        <v>50.953400000000002</v>
      </c>
      <c r="W20" s="2"/>
      <c r="X20" s="132"/>
    </row>
    <row r="21" spans="1:33" x14ac:dyDescent="0.25">
      <c r="P21" s="79">
        <v>1.06</v>
      </c>
      <c r="Q21" s="79">
        <f t="shared" si="2"/>
        <v>50.477199999999996</v>
      </c>
      <c r="W21" s="2"/>
      <c r="X21" s="132"/>
      <c r="AD21" s="180"/>
      <c r="AG21" s="180"/>
    </row>
    <row r="22" spans="1:33" x14ac:dyDescent="0.25">
      <c r="P22" s="79">
        <v>1.05</v>
      </c>
      <c r="Q22" s="79">
        <f t="shared" si="2"/>
        <v>50.000999999999998</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49.524799999999999</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49.0486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48.572399999999995</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48.096199999999996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47.62</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47.143799999999999</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46.6676</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46.191399999999994</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45.715199999999996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45.238999999999997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44.762799999999999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44.2866</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43.810400000000001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43.334199999999996</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42.857999999999997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0">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0"/>
        <v>1895.2</v>
      </c>
      <c r="G76" s="200">
        <v>42473</v>
      </c>
      <c r="H76" s="201">
        <v>40</v>
      </c>
      <c r="I76" s="196">
        <v>48.91</v>
      </c>
      <c r="J76" s="196">
        <v>0.04</v>
      </c>
      <c r="K76" s="196">
        <f t="shared" ref="K76:K82" si="31">I76*H76-J76</f>
        <v>1956.36</v>
      </c>
      <c r="L76" s="200">
        <v>42522</v>
      </c>
      <c r="M76" s="196">
        <v>30.4</v>
      </c>
    </row>
    <row r="77" spans="1:24" x14ac:dyDescent="0.25">
      <c r="A77" s="195"/>
      <c r="B77" s="200">
        <v>42474</v>
      </c>
      <c r="C77" s="195">
        <v>40</v>
      </c>
      <c r="D77" s="196">
        <v>48.55</v>
      </c>
      <c r="E77" s="196">
        <v>0</v>
      </c>
      <c r="F77" s="196">
        <f t="shared" si="30"/>
        <v>1942</v>
      </c>
      <c r="G77" s="200">
        <v>42487</v>
      </c>
      <c r="H77" s="201">
        <v>40</v>
      </c>
      <c r="I77" s="196">
        <v>50.97</v>
      </c>
      <c r="J77" s="196">
        <v>0.04</v>
      </c>
      <c r="K77" s="196">
        <f t="shared" si="31"/>
        <v>2038.76</v>
      </c>
      <c r="L77" s="200">
        <v>42614</v>
      </c>
      <c r="M77" s="196">
        <v>41.8</v>
      </c>
    </row>
    <row r="78" spans="1:24" x14ac:dyDescent="0.25">
      <c r="A78" s="195"/>
      <c r="B78" s="200">
        <v>42489</v>
      </c>
      <c r="C78" s="195">
        <v>40</v>
      </c>
      <c r="D78" s="196">
        <v>50.01</v>
      </c>
      <c r="E78" s="196">
        <v>0</v>
      </c>
      <c r="F78" s="196">
        <f t="shared" si="30"/>
        <v>2000.3999999999999</v>
      </c>
      <c r="G78" s="200">
        <v>42514</v>
      </c>
      <c r="H78" s="323">
        <v>40</v>
      </c>
      <c r="I78" s="287">
        <v>49.29</v>
      </c>
      <c r="J78" s="287">
        <v>0.04</v>
      </c>
      <c r="K78" s="287">
        <f t="shared" si="31"/>
        <v>1971.56</v>
      </c>
      <c r="L78" s="195"/>
      <c r="M78" s="195"/>
    </row>
    <row r="79" spans="1:24" x14ac:dyDescent="0.25">
      <c r="A79" s="195"/>
      <c r="B79" s="200">
        <v>42503</v>
      </c>
      <c r="C79" s="195">
        <v>10</v>
      </c>
      <c r="D79" s="196">
        <v>48.2</v>
      </c>
      <c r="E79" s="196">
        <v>0</v>
      </c>
      <c r="F79" s="196">
        <f t="shared" si="30"/>
        <v>482</v>
      </c>
      <c r="G79" s="200">
        <v>42517</v>
      </c>
      <c r="H79" s="201">
        <v>20</v>
      </c>
      <c r="I79" s="196">
        <v>50.72</v>
      </c>
      <c r="J79" s="196">
        <v>0.02</v>
      </c>
      <c r="K79" s="287">
        <f t="shared" si="31"/>
        <v>1014.38</v>
      </c>
      <c r="L79" s="195"/>
      <c r="M79" s="195"/>
    </row>
    <row r="80" spans="1:24" x14ac:dyDescent="0.25">
      <c r="A80" s="195"/>
      <c r="B80" s="200">
        <v>42503</v>
      </c>
      <c r="C80" s="195">
        <v>20</v>
      </c>
      <c r="D80" s="196">
        <v>48.2</v>
      </c>
      <c r="E80" s="196">
        <v>0</v>
      </c>
      <c r="F80" s="196">
        <f t="shared" si="30"/>
        <v>964</v>
      </c>
      <c r="G80" s="200">
        <v>42527</v>
      </c>
      <c r="H80" s="201">
        <v>30</v>
      </c>
      <c r="I80" s="196">
        <v>50.59</v>
      </c>
      <c r="J80" s="196">
        <v>0.03</v>
      </c>
      <c r="K80" s="287">
        <f t="shared" si="31"/>
        <v>1517.67</v>
      </c>
      <c r="L80" s="195"/>
      <c r="M80" s="195"/>
    </row>
    <row r="81" spans="1:13" x14ac:dyDescent="0.25">
      <c r="A81" s="195"/>
      <c r="B81" s="200">
        <v>42524</v>
      </c>
      <c r="C81" s="195">
        <v>30</v>
      </c>
      <c r="D81" s="196">
        <v>50.01</v>
      </c>
      <c r="E81" s="196">
        <v>0</v>
      </c>
      <c r="F81" s="196">
        <f t="shared" si="30"/>
        <v>1500.3</v>
      </c>
      <c r="G81" s="200">
        <v>42587</v>
      </c>
      <c r="H81" s="201">
        <v>30</v>
      </c>
      <c r="I81" s="196">
        <v>48.68</v>
      </c>
      <c r="J81" s="196">
        <v>0.03</v>
      </c>
      <c r="K81" s="196">
        <f t="shared" si="31"/>
        <v>1460.3700000000001</v>
      </c>
      <c r="L81" s="195"/>
      <c r="M81" s="195"/>
    </row>
    <row r="82" spans="1:13" x14ac:dyDescent="0.25">
      <c r="A82" s="195"/>
      <c r="B82" s="200">
        <v>42531</v>
      </c>
      <c r="C82" s="195">
        <v>30</v>
      </c>
      <c r="D82" s="196">
        <v>48.51</v>
      </c>
      <c r="E82" s="196">
        <v>0</v>
      </c>
      <c r="F82" s="196">
        <f t="shared" si="30"/>
        <v>1455.3</v>
      </c>
      <c r="G82" s="200">
        <v>42611</v>
      </c>
      <c r="H82" s="201">
        <v>80</v>
      </c>
      <c r="I82" s="196">
        <v>49.71</v>
      </c>
      <c r="J82" s="196">
        <v>0.09</v>
      </c>
      <c r="K82" s="196">
        <f t="shared" si="31"/>
        <v>3976.71</v>
      </c>
      <c r="L82" s="195"/>
      <c r="M82" s="195"/>
    </row>
    <row r="83" spans="1:13" x14ac:dyDescent="0.25">
      <c r="A83" s="195"/>
      <c r="B83" s="200">
        <v>42566</v>
      </c>
      <c r="C83" s="195">
        <v>30</v>
      </c>
      <c r="D83" s="196">
        <v>47.58</v>
      </c>
      <c r="E83" s="196">
        <v>0</v>
      </c>
      <c r="F83" s="196">
        <f t="shared" si="30"/>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2">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2"/>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2"/>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2"/>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2"/>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2"/>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6">
    <cfRule type="expression" dxfId="203" priority="7">
      <formula>F59&gt;0</formula>
    </cfRule>
    <cfRule type="expression" dxfId="202" priority="8">
      <formula>F59&lt;0</formula>
    </cfRule>
  </conditionalFormatting>
  <conditionalFormatting sqref="F59:F66">
    <cfRule type="expression" dxfId="201" priority="9">
      <formula>F59&gt;0</formula>
    </cfRule>
    <cfRule type="expression" dxfId="200" priority="10">
      <formula>F59&lt;0</formula>
    </cfRule>
  </conditionalFormatting>
  <conditionalFormatting sqref="H59:H66">
    <cfRule type="expression" dxfId="199" priority="5">
      <formula>H59&gt;0</formula>
    </cfRule>
    <cfRule type="expression" dxfId="198" priority="6">
      <formula>H59&lt;0</formula>
    </cfRule>
  </conditionalFormatting>
  <conditionalFormatting sqref="J62:J66">
    <cfRule type="expression" dxfId="197" priority="3">
      <formula>J62&gt;0</formula>
    </cfRule>
    <cfRule type="expression" dxfId="196" priority="4">
      <formula>J62&lt;0</formula>
    </cfRule>
  </conditionalFormatting>
  <conditionalFormatting sqref="J67:J68">
    <cfRule type="expression" dxfId="195" priority="1">
      <formula>J67&gt;0</formula>
    </cfRule>
    <cfRule type="expression" dxfId="194" priority="2">
      <formula>J67&lt;0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2"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42.259675000000023</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34.93</v>
      </c>
      <c r="R4" s="420">
        <v>-1.44E-2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13972</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16903.87000000001</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-2931.8700000000099</v>
      </c>
      <c r="R7">
        <v>400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-2931.8700000000099</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-0.17344371436836703</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5.2104208416833671E-2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1397</v>
      </c>
    </row>
    <row r="13" spans="1:21" x14ac:dyDescent="0.25">
      <c r="B13" s="363">
        <v>43571</v>
      </c>
      <c r="C13" s="7">
        <v>200</v>
      </c>
      <c r="D13" s="43">
        <v>35.28</v>
      </c>
      <c r="E13" s="43">
        <v>0</v>
      </c>
      <c r="F13" s="43">
        <f t="shared" si="0"/>
        <v>7056</v>
      </c>
      <c r="H13" s="68"/>
      <c r="O13" s="11" t="s">
        <v>947</v>
      </c>
      <c r="Q13" s="2">
        <f>Q4/4.6</f>
        <v>7.5934782608695661</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38.423000000000002</v>
      </c>
    </row>
    <row r="18" spans="1:20" x14ac:dyDescent="0.25">
      <c r="B18" s="70">
        <v>43682</v>
      </c>
      <c r="C18" s="4">
        <v>100</v>
      </c>
      <c r="D18" s="3">
        <v>35.200000000000003</v>
      </c>
      <c r="E18" s="3">
        <v>0</v>
      </c>
      <c r="F18" s="3">
        <f t="shared" si="0"/>
        <v>3520.0000000000005</v>
      </c>
      <c r="H18" s="68"/>
      <c r="O18" s="79">
        <v>1.0900000000000001</v>
      </c>
      <c r="P18" s="79">
        <f t="shared" ref="P18:P37" si="2">O18*$Q$4</f>
        <v>38.073700000000002</v>
      </c>
      <c r="T18" s="1"/>
    </row>
    <row r="19" spans="1:20" x14ac:dyDescent="0.25">
      <c r="O19" s="79">
        <v>1.08</v>
      </c>
      <c r="P19" s="79">
        <f t="shared" si="2"/>
        <v>37.724400000000003</v>
      </c>
    </row>
    <row r="20" spans="1:20" x14ac:dyDescent="0.25">
      <c r="C20" s="4"/>
      <c r="D20" s="3"/>
      <c r="E20" s="3"/>
      <c r="F20" s="3"/>
      <c r="H20" s="68"/>
      <c r="O20" s="79">
        <v>1.07</v>
      </c>
      <c r="P20" s="79">
        <f t="shared" si="2"/>
        <v>37.375100000000003</v>
      </c>
    </row>
    <row r="21" spans="1:20" x14ac:dyDescent="0.25">
      <c r="O21" s="79">
        <v>1.06</v>
      </c>
      <c r="P21" s="79">
        <f t="shared" si="2"/>
        <v>37.025800000000004</v>
      </c>
    </row>
    <row r="22" spans="1:20" x14ac:dyDescent="0.25">
      <c r="A22" s="31" t="s">
        <v>81</v>
      </c>
      <c r="B22" s="14"/>
      <c r="C22" s="14">
        <f>SUM(C2:C20)</f>
        <v>1800</v>
      </c>
      <c r="D22" s="18"/>
      <c r="E22" s="18"/>
      <c r="F22" s="18">
        <f>SUM(F2:F20)</f>
        <v>71867</v>
      </c>
      <c r="G22" s="14"/>
      <c r="H22" s="69">
        <f>SUM(H2:H12)</f>
        <v>1400</v>
      </c>
      <c r="I22" s="18"/>
      <c r="J22" s="18"/>
      <c r="K22" s="18">
        <f>SUM(K2:K12)</f>
        <v>54235.12999999999</v>
      </c>
      <c r="L22" s="14"/>
      <c r="M22" s="18">
        <f>SUM(M2:M10)</f>
        <v>728</v>
      </c>
      <c r="O22" s="79">
        <v>1.05</v>
      </c>
      <c r="P22" s="79">
        <f t="shared" si="2"/>
        <v>36.676500000000004</v>
      </c>
    </row>
    <row r="23" spans="1:20" ht="15.75" thickBot="1" x14ac:dyDescent="0.3">
      <c r="A23" s="275" t="s">
        <v>191</v>
      </c>
      <c r="B23" s="276"/>
      <c r="C23" s="277">
        <f>SumByColor($A$23,C2:C21)</f>
        <v>1400</v>
      </c>
      <c r="D23" s="277"/>
      <c r="E23" s="277"/>
      <c r="F23" s="278">
        <f>SumByColor($A$23,F2:F21)</f>
        <v>52553</v>
      </c>
      <c r="G23" s="277"/>
      <c r="H23" s="277">
        <f>SumByColor($A$23,H2:H21)</f>
        <v>1400</v>
      </c>
      <c r="I23" s="277"/>
      <c r="J23" s="277"/>
      <c r="K23" s="278">
        <f>SumByColor($A$23,K2:K21)</f>
        <v>54236</v>
      </c>
      <c r="L23" s="277"/>
      <c r="M23" s="278">
        <f>SumByColor($A$23,M2:M21)</f>
        <v>728</v>
      </c>
      <c r="O23" s="79">
        <v>1.04</v>
      </c>
      <c r="P23" s="79">
        <f t="shared" si="2"/>
        <v>36.327199999999998</v>
      </c>
    </row>
    <row r="24" spans="1:20" x14ac:dyDescent="0.25">
      <c r="O24" s="79">
        <v>1.03</v>
      </c>
      <c r="P24" s="79">
        <f t="shared" si="2"/>
        <v>35.977899999999998</v>
      </c>
    </row>
    <row r="25" spans="1:20" x14ac:dyDescent="0.25">
      <c r="O25" s="79">
        <v>1.02</v>
      </c>
      <c r="P25" s="79">
        <f t="shared" si="2"/>
        <v>35.628599999999999</v>
      </c>
    </row>
    <row r="26" spans="1:20" x14ac:dyDescent="0.25">
      <c r="O26" s="79">
        <v>1.01</v>
      </c>
      <c r="P26" s="79">
        <f t="shared" si="2"/>
        <v>35.279299999999999</v>
      </c>
    </row>
    <row r="27" spans="1:20" x14ac:dyDescent="0.25">
      <c r="O27" s="79">
        <v>1</v>
      </c>
      <c r="P27" s="79">
        <f t="shared" si="2"/>
        <v>34.93</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34.5807</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34.231400000000001</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33.882100000000001</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33.532800000000002</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33.183499999999995</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32.834199999999996</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32.484900000000003</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32.135600000000004</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31.786300000000001</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31.437000000000001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56.62</v>
      </c>
      <c r="T3" s="1"/>
      <c r="U3" s="22"/>
    </row>
    <row r="4" spans="1:21" x14ac:dyDescent="0.25">
      <c r="B4" s="70"/>
      <c r="C4" s="4"/>
      <c r="D4" s="3"/>
      <c r="E4" s="3"/>
      <c r="F4" s="3"/>
      <c r="G4" s="70"/>
      <c r="H4" s="159"/>
      <c r="I4" s="3"/>
      <c r="J4" s="3"/>
      <c r="K4" s="3"/>
      <c r="L4" s="4"/>
      <c r="M4" s="4"/>
      <c r="O4" s="11" t="s">
        <v>66</v>
      </c>
      <c r="Q4" s="53">
        <v>56.62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2.0402684563758391E-2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62.282000000000004</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61.715800000000002</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61.1496</v>
      </c>
    </row>
    <row r="20" spans="1:16" x14ac:dyDescent="0.25">
      <c r="O20" s="79">
        <v>1.07</v>
      </c>
      <c r="P20" s="79">
        <f t="shared" si="0"/>
        <v>60.583399999999997</v>
      </c>
    </row>
    <row r="21" spans="1:16" x14ac:dyDescent="0.25">
      <c r="O21" s="79">
        <v>1.06</v>
      </c>
      <c r="P21" s="79">
        <f t="shared" si="0"/>
        <v>60.017200000000003</v>
      </c>
    </row>
    <row r="22" spans="1:16" x14ac:dyDescent="0.25">
      <c r="O22" s="79">
        <v>1.05</v>
      </c>
      <c r="P22" s="79">
        <f t="shared" si="0"/>
        <v>59.451000000000001</v>
      </c>
    </row>
    <row r="23" spans="1:16" x14ac:dyDescent="0.25">
      <c r="O23" s="79">
        <v>1.04</v>
      </c>
      <c r="P23" s="79">
        <f t="shared" si="0"/>
        <v>58.884799999999998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58.318599999999996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57.752400000000002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57.186199999999999</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56.62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56.053799999999995</v>
      </c>
    </row>
    <row r="29" spans="1:16" x14ac:dyDescent="0.25">
      <c r="B29" s="162"/>
      <c r="C29" s="10"/>
      <c r="D29" s="39"/>
      <c r="E29" s="39"/>
      <c r="F29" s="39"/>
      <c r="G29" s="39"/>
      <c r="H29" s="177"/>
      <c r="I29" s="39"/>
      <c r="J29" s="39"/>
      <c r="K29" s="39"/>
      <c r="L29" s="39"/>
      <c r="O29" s="79">
        <v>0.98</v>
      </c>
      <c r="P29" s="79">
        <f t="shared" si="0"/>
        <v>55.487599999999993</v>
      </c>
    </row>
    <row r="30" spans="1:16" x14ac:dyDescent="0.25">
      <c r="B30" s="162"/>
      <c r="C30" s="10"/>
      <c r="D30" s="39"/>
      <c r="E30" s="39"/>
      <c r="F30" s="39"/>
      <c r="G30" s="39"/>
      <c r="H30" s="177"/>
      <c r="I30" s="39"/>
      <c r="J30" s="39"/>
      <c r="K30" s="39"/>
      <c r="L30" s="39"/>
      <c r="O30" s="79">
        <v>0.97</v>
      </c>
      <c r="P30" s="79">
        <f t="shared" si="0"/>
        <v>54.921399999999998</v>
      </c>
    </row>
    <row r="31" spans="1:16" x14ac:dyDescent="0.25">
      <c r="B31" s="162"/>
      <c r="C31" s="10"/>
      <c r="D31" s="39"/>
      <c r="E31" s="39"/>
      <c r="F31" s="39"/>
      <c r="G31" s="39"/>
      <c r="H31" s="177"/>
      <c r="I31" s="39"/>
      <c r="J31" s="39"/>
      <c r="K31" s="39"/>
      <c r="L31" s="39"/>
      <c r="O31" s="79">
        <v>0.96</v>
      </c>
      <c r="P31" s="79">
        <f t="shared" si="0"/>
        <v>54.355199999999996</v>
      </c>
    </row>
    <row r="32" spans="1:16" x14ac:dyDescent="0.25">
      <c r="B32" s="162"/>
      <c r="C32" s="10"/>
      <c r="D32" s="39"/>
      <c r="E32" s="39"/>
      <c r="F32" s="39"/>
      <c r="G32" s="39"/>
      <c r="H32" s="177"/>
      <c r="I32" s="39"/>
      <c r="J32" s="39"/>
      <c r="K32" s="39"/>
      <c r="L32" s="39"/>
      <c r="O32" s="79">
        <v>0.95</v>
      </c>
      <c r="P32" s="79">
        <f t="shared" si="0"/>
        <v>53.788999999999994</v>
      </c>
    </row>
    <row r="33" spans="2:17" x14ac:dyDescent="0.25">
      <c r="B33" s="162"/>
      <c r="C33" s="10"/>
      <c r="D33" s="39"/>
      <c r="E33" s="39"/>
      <c r="F33" s="39"/>
      <c r="G33" s="39"/>
      <c r="H33" s="177"/>
      <c r="I33" s="39"/>
      <c r="J33" s="39"/>
      <c r="K33" s="39"/>
      <c r="L33" s="39"/>
      <c r="O33" s="79">
        <v>0.94</v>
      </c>
      <c r="P33" s="79">
        <f t="shared" si="0"/>
        <v>53.222799999999992</v>
      </c>
    </row>
    <row r="34" spans="2:17" x14ac:dyDescent="0.25">
      <c r="B34" s="162"/>
      <c r="C34" s="10"/>
      <c r="D34" s="39"/>
      <c r="E34" s="39"/>
      <c r="F34" s="39"/>
      <c r="G34" s="39"/>
      <c r="H34" s="177"/>
      <c r="I34" s="39"/>
      <c r="J34" s="39"/>
      <c r="K34" s="39"/>
      <c r="L34" s="39"/>
      <c r="O34" s="79">
        <v>0.93</v>
      </c>
      <c r="P34" s="79">
        <f t="shared" si="0"/>
        <v>52.656599999999997</v>
      </c>
    </row>
    <row r="35" spans="2:17" x14ac:dyDescent="0.25">
      <c r="B35" s="162"/>
      <c r="C35" s="10"/>
      <c r="D35" s="39"/>
      <c r="E35" s="39"/>
      <c r="F35" s="39"/>
      <c r="G35" s="39"/>
      <c r="H35" s="177"/>
      <c r="I35" s="39"/>
      <c r="J35" s="39"/>
      <c r="K35" s="39"/>
      <c r="L35" s="39"/>
      <c r="O35" s="79">
        <v>0.92</v>
      </c>
      <c r="P35" s="79">
        <f t="shared" si="0"/>
        <v>52.090400000000002</v>
      </c>
    </row>
    <row r="36" spans="2:17" x14ac:dyDescent="0.25">
      <c r="B36" s="162"/>
      <c r="C36" s="10"/>
      <c r="D36" s="39"/>
      <c r="E36" s="39"/>
      <c r="F36" s="39"/>
      <c r="G36" s="39"/>
      <c r="H36" s="177"/>
      <c r="I36" s="39"/>
      <c r="J36" s="39"/>
      <c r="K36" s="39"/>
      <c r="L36" s="39"/>
      <c r="O36" s="79">
        <v>0.91</v>
      </c>
      <c r="P36" s="79">
        <f t="shared" si="0"/>
        <v>51.5242</v>
      </c>
    </row>
    <row r="37" spans="2:17" x14ac:dyDescent="0.25">
      <c r="B37" s="162"/>
      <c r="C37" s="10"/>
      <c r="D37" s="39"/>
      <c r="E37" s="39"/>
      <c r="F37" s="39"/>
      <c r="G37" s="39"/>
      <c r="H37" s="177"/>
      <c r="I37" s="39"/>
      <c r="J37" s="39"/>
      <c r="K37" s="39"/>
      <c r="L37" s="39"/>
      <c r="O37" s="79">
        <v>0.9</v>
      </c>
      <c r="P37" s="79">
        <f t="shared" si="0"/>
        <v>50.957999999999998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363">
        <v>43706</v>
      </c>
      <c r="H2" s="7">
        <v>100</v>
      </c>
      <c r="I2" s="43">
        <v>21.98</v>
      </c>
      <c r="J2" s="43">
        <v>0.05</v>
      </c>
      <c r="K2" s="43">
        <f>H2*I2-J2</f>
        <v>2197.9499999999998</v>
      </c>
      <c r="L2" s="70">
        <v>43642</v>
      </c>
      <c r="M2" s="3">
        <v>36.909999999999997</v>
      </c>
      <c r="O2" s="11" t="s">
        <v>57</v>
      </c>
      <c r="Q2">
        <f>C18-H18</f>
        <v>700</v>
      </c>
      <c r="T2" s="1"/>
    </row>
    <row r="3" spans="1:21" x14ac:dyDescent="0.25">
      <c r="A3" s="22" t="s">
        <v>71</v>
      </c>
      <c r="B3" s="115">
        <v>43663</v>
      </c>
      <c r="C3" s="4">
        <v>100</v>
      </c>
      <c r="D3" s="3">
        <v>24.7</v>
      </c>
      <c r="E3" s="3">
        <v>0</v>
      </c>
      <c r="F3" s="3">
        <f>C3*D3+E3</f>
        <v>2470</v>
      </c>
      <c r="G3" s="363">
        <v>43713</v>
      </c>
      <c r="H3" s="78">
        <v>100</v>
      </c>
      <c r="I3" s="43">
        <v>22.48</v>
      </c>
      <c r="J3" s="43">
        <v>0.05</v>
      </c>
      <c r="K3" s="43">
        <f>H3*I3-J3</f>
        <v>2247.9499999999998</v>
      </c>
      <c r="L3" s="4"/>
      <c r="M3" s="4"/>
      <c r="O3" s="11" t="s">
        <v>58</v>
      </c>
      <c r="Q3" s="176">
        <f>IF(Q2=0, Q4, (F18-K18-M18)/Q2)</f>
        <v>24.194557142857143</v>
      </c>
      <c r="T3" s="1"/>
    </row>
    <row r="4" spans="1:21" x14ac:dyDescent="0.25">
      <c r="B4" s="363">
        <v>43678</v>
      </c>
      <c r="C4" s="4">
        <v>200</v>
      </c>
      <c r="D4" s="3">
        <v>23.18</v>
      </c>
      <c r="E4" s="3">
        <v>0</v>
      </c>
      <c r="F4" s="3">
        <f>C4*D4+E4</f>
        <v>4636</v>
      </c>
      <c r="G4" s="70"/>
      <c r="H4" s="159"/>
      <c r="I4" s="3"/>
      <c r="J4" s="3"/>
      <c r="K4" s="3"/>
      <c r="L4" s="4"/>
      <c r="M4" s="4"/>
      <c r="O4" s="11" t="s">
        <v>66</v>
      </c>
      <c r="Q4" s="53">
        <v>22.29</v>
      </c>
      <c r="R4" s="420">
        <v>-9.2999999999999992E-3</v>
      </c>
      <c r="T4" s="688"/>
      <c r="U4" s="30"/>
    </row>
    <row r="5" spans="1:21" x14ac:dyDescent="0.25">
      <c r="B5" s="399">
        <v>43700</v>
      </c>
      <c r="C5" s="7">
        <v>100</v>
      </c>
      <c r="D5" s="43">
        <v>20.88</v>
      </c>
      <c r="E5" s="43">
        <v>0</v>
      </c>
      <c r="F5" s="43">
        <f>C5*D5+E5</f>
        <v>2088</v>
      </c>
      <c r="G5" s="70"/>
      <c r="H5" s="159"/>
      <c r="I5" s="3"/>
      <c r="J5" s="3"/>
      <c r="K5" s="3"/>
      <c r="L5" s="4"/>
      <c r="M5" s="4"/>
      <c r="O5" s="11" t="s">
        <v>67</v>
      </c>
      <c r="Q5" s="3">
        <f>Q4*Q2</f>
        <v>15603</v>
      </c>
    </row>
    <row r="6" spans="1:21" x14ac:dyDescent="0.25">
      <c r="B6" s="399">
        <v>43711</v>
      </c>
      <c r="C6" s="7">
        <v>100</v>
      </c>
      <c r="D6" s="43">
        <v>20.85</v>
      </c>
      <c r="E6" s="43">
        <v>0</v>
      </c>
      <c r="F6" s="43">
        <f>C6*D6+E6</f>
        <v>2085</v>
      </c>
      <c r="G6" s="70"/>
      <c r="H6" s="159"/>
      <c r="I6" s="3"/>
      <c r="J6" s="3"/>
      <c r="K6" s="3"/>
      <c r="L6" s="4"/>
      <c r="M6" s="4"/>
      <c r="O6" s="11" t="s">
        <v>64</v>
      </c>
      <c r="Q6" s="2">
        <f>Q3*Q2</f>
        <v>16936.189999999999</v>
      </c>
    </row>
    <row r="7" spans="1:21" x14ac:dyDescent="0.25">
      <c r="B7" s="70"/>
      <c r="C7" s="4"/>
      <c r="D7" s="3"/>
      <c r="E7" s="3"/>
      <c r="F7" s="3"/>
      <c r="G7" s="70"/>
      <c r="H7" s="159"/>
      <c r="I7" s="3"/>
      <c r="J7" s="3"/>
      <c r="K7" s="3"/>
      <c r="L7" s="4"/>
      <c r="M7" s="4"/>
      <c r="O7" s="11" t="s">
        <v>177</v>
      </c>
      <c r="Q7" s="2">
        <f>Q10+Q8</f>
        <v>-1333.1900000000023</v>
      </c>
      <c r="R7">
        <v>500</v>
      </c>
      <c r="T7" s="1"/>
    </row>
    <row r="8" spans="1:21" x14ac:dyDescent="0.25">
      <c r="B8" s="70"/>
      <c r="C8" s="4"/>
      <c r="D8" s="3"/>
      <c r="E8" s="3"/>
      <c r="F8" s="3"/>
      <c r="G8" s="70"/>
      <c r="H8" s="159"/>
      <c r="I8" s="3"/>
      <c r="J8" s="3"/>
      <c r="K8" s="3"/>
      <c r="L8" s="4"/>
      <c r="M8" s="4"/>
      <c r="O8" s="11" t="s">
        <v>179</v>
      </c>
      <c r="P8" s="33"/>
      <c r="Q8" s="2">
        <f>K18+M18-F18+Q2*Q4</f>
        <v>-1333.1900000000023</v>
      </c>
    </row>
    <row r="9" spans="1:21" x14ac:dyDescent="0.25">
      <c r="B9" s="4"/>
      <c r="C9" s="4"/>
      <c r="D9" s="3"/>
      <c r="E9" s="3"/>
      <c r="F9" s="3"/>
      <c r="G9" s="4"/>
      <c r="H9" s="159"/>
      <c r="I9" s="3"/>
      <c r="J9" s="3"/>
      <c r="K9" s="3"/>
      <c r="L9" s="4"/>
      <c r="M9" s="4"/>
      <c r="O9" s="11" t="s">
        <v>204</v>
      </c>
      <c r="Q9" s="132">
        <f>IF(Q2=0, 0, Q8/Q6)</f>
        <v>-7.8718413055120576E-2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24.519000000000002</v>
      </c>
    </row>
    <row r="18" spans="1:16" x14ac:dyDescent="0.25">
      <c r="A18" s="31" t="s">
        <v>81</v>
      </c>
      <c r="B18" s="14"/>
      <c r="C18" s="14">
        <f>SUM(C2:C9)</f>
        <v>900</v>
      </c>
      <c r="D18" s="18"/>
      <c r="E18" s="18"/>
      <c r="F18" s="18">
        <f>SUM(F2:F9)</f>
        <v>21419</v>
      </c>
      <c r="G18" s="14"/>
      <c r="H18" s="69">
        <f>SUM(H2:H8)</f>
        <v>200</v>
      </c>
      <c r="I18" s="18"/>
      <c r="J18" s="18"/>
      <c r="K18" s="18">
        <f>SUM(K2:K8)</f>
        <v>4445.8999999999996</v>
      </c>
      <c r="L18" s="14"/>
      <c r="M18" s="18">
        <f>SUM(M2:M10)</f>
        <v>36.909999999999997</v>
      </c>
      <c r="O18" s="79">
        <v>1.0900000000000001</v>
      </c>
      <c r="P18" s="79">
        <f t="shared" ref="P18:P37" si="0">O18*$Q$4</f>
        <v>24.296099999999999</v>
      </c>
    </row>
    <row r="19" spans="1:16" ht="15.75" thickBot="1" x14ac:dyDescent="0.3">
      <c r="A19" s="275" t="s">
        <v>191</v>
      </c>
      <c r="B19" s="276"/>
      <c r="C19" s="277">
        <f>SumByColor($A$19,C2:C17)</f>
        <v>100</v>
      </c>
      <c r="D19" s="277"/>
      <c r="E19" s="277"/>
      <c r="F19" s="278">
        <f>SumByColor($A$19,F2:F17)</f>
        <v>2088</v>
      </c>
      <c r="G19" s="277"/>
      <c r="H19" s="277">
        <f>SumByColor($A$19,H2:H17)</f>
        <v>100</v>
      </c>
      <c r="I19" s="277"/>
      <c r="J19" s="277"/>
      <c r="K19" s="278">
        <f>SumByColor($A$19,K2:K17)</f>
        <v>4446</v>
      </c>
      <c r="L19" s="277"/>
      <c r="M19" s="278">
        <f>SumByColor($A$19,M2:M17)</f>
        <v>0</v>
      </c>
      <c r="O19" s="79">
        <v>1.08</v>
      </c>
      <c r="P19" s="79">
        <f t="shared" si="0"/>
        <v>24.0732</v>
      </c>
    </row>
    <row r="20" spans="1:16" x14ac:dyDescent="0.25">
      <c r="O20" s="79">
        <v>1.07</v>
      </c>
      <c r="P20" s="79">
        <f t="shared" si="0"/>
        <v>23.850300000000001</v>
      </c>
    </row>
    <row r="21" spans="1:16" x14ac:dyDescent="0.25">
      <c r="O21" s="79">
        <v>1.06</v>
      </c>
      <c r="P21" s="79">
        <f t="shared" si="0"/>
        <v>23.627400000000002</v>
      </c>
    </row>
    <row r="22" spans="1:16" x14ac:dyDescent="0.25">
      <c r="O22" s="79">
        <v>1.05</v>
      </c>
      <c r="P22" s="79">
        <f t="shared" si="0"/>
        <v>23.404499999999999</v>
      </c>
    </row>
    <row r="23" spans="1:16" x14ac:dyDescent="0.25">
      <c r="O23" s="79">
        <v>1.04</v>
      </c>
      <c r="P23" s="79">
        <f t="shared" si="0"/>
        <v>23.1816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22.9587</v>
      </c>
    </row>
    <row r="25" spans="1:16" x14ac:dyDescent="0.25">
      <c r="B25" s="162">
        <v>43642</v>
      </c>
      <c r="C25" s="10">
        <v>400</v>
      </c>
      <c r="D25" s="39">
        <v>25.2577</v>
      </c>
      <c r="E25" s="39">
        <v>26.84</v>
      </c>
      <c r="F25" s="39">
        <f t="shared" ref="F25:F33" si="1">(E25-D25)*C25</f>
        <v>632.92000000000007</v>
      </c>
      <c r="G25" s="39">
        <f t="shared" ref="G25:G33" si="2">D25*C25</f>
        <v>10103.08</v>
      </c>
      <c r="H25" s="177">
        <f t="shared" ref="H25:H33" si="3">F25/G25</f>
        <v>6.2646242531980353E-2</v>
      </c>
      <c r="I25" s="39"/>
      <c r="J25" s="39">
        <f t="shared" ref="J25:J33" si="4">F25</f>
        <v>632.92000000000007</v>
      </c>
      <c r="K25" s="39"/>
      <c r="L25" s="39"/>
      <c r="O25" s="79">
        <v>1.02</v>
      </c>
      <c r="P25" s="79">
        <f t="shared" si="0"/>
        <v>22.735800000000001</v>
      </c>
    </row>
    <row r="26" spans="1:16" x14ac:dyDescent="0.25">
      <c r="B26" s="162">
        <v>43663</v>
      </c>
      <c r="C26" s="10">
        <v>500</v>
      </c>
      <c r="D26" s="39">
        <v>25.1462</v>
      </c>
      <c r="E26" s="39">
        <v>24.65</v>
      </c>
      <c r="F26" s="39">
        <f t="shared" si="1"/>
        <v>-248.10000000000088</v>
      </c>
      <c r="G26" s="39">
        <f t="shared" si="2"/>
        <v>12573.1</v>
      </c>
      <c r="H26" s="177">
        <f t="shared" si="3"/>
        <v>-1.9732603733367337E-2</v>
      </c>
      <c r="I26" s="39"/>
      <c r="J26" s="39">
        <f t="shared" si="4"/>
        <v>-248.10000000000088</v>
      </c>
      <c r="K26" s="39"/>
      <c r="L26" s="39"/>
      <c r="O26" s="79">
        <v>1.01</v>
      </c>
      <c r="P26" s="79">
        <f t="shared" si="0"/>
        <v>22.512899999999998</v>
      </c>
    </row>
    <row r="27" spans="1:16" x14ac:dyDescent="0.25">
      <c r="B27" s="162">
        <v>43678</v>
      </c>
      <c r="C27" s="10">
        <v>700</v>
      </c>
      <c r="D27" s="39">
        <v>24.584399999999999</v>
      </c>
      <c r="E27" s="39">
        <v>23.47</v>
      </c>
      <c r="F27" s="39">
        <f t="shared" si="1"/>
        <v>-780.07999999999993</v>
      </c>
      <c r="G27" s="39">
        <f t="shared" si="2"/>
        <v>17209.079999999998</v>
      </c>
      <c r="H27" s="177">
        <f t="shared" si="3"/>
        <v>-4.5329558581864923E-2</v>
      </c>
      <c r="I27" s="39"/>
      <c r="J27" s="39">
        <f t="shared" si="4"/>
        <v>-780.07999999999993</v>
      </c>
      <c r="K27" s="39"/>
      <c r="L27" s="39"/>
      <c r="O27" s="79">
        <v>1</v>
      </c>
      <c r="P27" s="79">
        <f t="shared" si="0"/>
        <v>22.29</v>
      </c>
    </row>
    <row r="28" spans="1:16" x14ac:dyDescent="0.25">
      <c r="B28" s="162">
        <v>43683</v>
      </c>
      <c r="C28" s="10">
        <v>700</v>
      </c>
      <c r="D28" s="39">
        <v>24.584399999999999</v>
      </c>
      <c r="E28" s="39">
        <v>21.91</v>
      </c>
      <c r="F28" s="39">
        <f t="shared" si="1"/>
        <v>-1872.079999999999</v>
      </c>
      <c r="G28" s="39">
        <f t="shared" si="2"/>
        <v>17209.079999999998</v>
      </c>
      <c r="H28" s="177">
        <f t="shared" si="3"/>
        <v>-0.10878443240428885</v>
      </c>
      <c r="I28" s="39"/>
      <c r="J28" s="39">
        <f t="shared" si="4"/>
        <v>-1872.079999999999</v>
      </c>
      <c r="K28" s="39"/>
      <c r="L28" s="39"/>
      <c r="O28" s="79">
        <v>0.99</v>
      </c>
      <c r="P28" s="79">
        <f t="shared" si="0"/>
        <v>22.0671</v>
      </c>
    </row>
    <row r="29" spans="1:16" x14ac:dyDescent="0.25">
      <c r="B29" s="162">
        <v>43702</v>
      </c>
      <c r="C29" s="10">
        <v>800</v>
      </c>
      <c r="D29" s="39">
        <v>24.121400000000001</v>
      </c>
      <c r="E29" s="39">
        <v>20.93</v>
      </c>
      <c r="F29" s="39">
        <f t="shared" si="1"/>
        <v>-2553.1200000000013</v>
      </c>
      <c r="G29" s="39">
        <f t="shared" si="2"/>
        <v>19297.120000000003</v>
      </c>
      <c r="H29" s="177">
        <f t="shared" si="3"/>
        <v>-0.1323057533973982</v>
      </c>
      <c r="I29" s="39"/>
      <c r="J29" s="39">
        <f t="shared" si="4"/>
        <v>-2553.1200000000013</v>
      </c>
      <c r="K29" s="39"/>
      <c r="L29" s="39"/>
      <c r="O29" s="79">
        <v>0.98</v>
      </c>
      <c r="P29" s="79">
        <f t="shared" si="0"/>
        <v>21.844199999999997</v>
      </c>
    </row>
    <row r="30" spans="1:16" x14ac:dyDescent="0.25">
      <c r="B30" s="162">
        <v>43706</v>
      </c>
      <c r="C30" s="10">
        <v>700</v>
      </c>
      <c r="D30" s="39">
        <v>24.427299999999999</v>
      </c>
      <c r="E30" s="39">
        <v>21.98</v>
      </c>
      <c r="F30" s="39">
        <f t="shared" si="1"/>
        <v>-1713.109999999999</v>
      </c>
      <c r="G30" s="39">
        <f t="shared" si="2"/>
        <v>17099.11</v>
      </c>
      <c r="H30" s="177">
        <f t="shared" si="3"/>
        <v>-0.10018708576060385</v>
      </c>
      <c r="I30" s="39"/>
      <c r="J30" s="39">
        <f t="shared" si="4"/>
        <v>-1713.109999999999</v>
      </c>
      <c r="K30" s="39"/>
      <c r="L30" s="39"/>
      <c r="O30" s="79">
        <v>0.97</v>
      </c>
      <c r="P30" s="79">
        <f t="shared" si="0"/>
        <v>21.621299999999998</v>
      </c>
    </row>
    <row r="31" spans="1:16" x14ac:dyDescent="0.25">
      <c r="B31" s="162">
        <v>43711</v>
      </c>
      <c r="C31" s="10">
        <v>800</v>
      </c>
      <c r="D31" s="39">
        <v>23.98</v>
      </c>
      <c r="E31" s="39">
        <v>20.85</v>
      </c>
      <c r="F31" s="39">
        <f t="shared" si="1"/>
        <v>-2503.9999999999991</v>
      </c>
      <c r="G31" s="39">
        <f t="shared" si="2"/>
        <v>19184</v>
      </c>
      <c r="H31" s="177">
        <f t="shared" si="3"/>
        <v>-0.13052543786488735</v>
      </c>
      <c r="I31" s="39"/>
      <c r="J31" s="39">
        <f t="shared" si="4"/>
        <v>-2503.9999999999991</v>
      </c>
      <c r="K31" s="39"/>
      <c r="L31" s="39"/>
      <c r="O31" s="79">
        <v>0.96</v>
      </c>
      <c r="P31" s="79">
        <f t="shared" si="0"/>
        <v>21.398399999999999</v>
      </c>
    </row>
    <row r="32" spans="1:16" x14ac:dyDescent="0.25">
      <c r="B32" s="162">
        <v>43712</v>
      </c>
      <c r="C32" s="10">
        <v>800</v>
      </c>
      <c r="D32" s="39">
        <v>23.98</v>
      </c>
      <c r="E32" s="39">
        <v>21.72</v>
      </c>
      <c r="F32" s="39">
        <f t="shared" si="1"/>
        <v>-1808.0000000000014</v>
      </c>
      <c r="G32" s="39">
        <f t="shared" si="2"/>
        <v>19184</v>
      </c>
      <c r="H32" s="177">
        <f t="shared" si="3"/>
        <v>-9.4245204336947525E-2</v>
      </c>
      <c r="I32" s="39"/>
      <c r="J32" s="39">
        <f t="shared" si="4"/>
        <v>-1808.0000000000014</v>
      </c>
      <c r="K32" s="39"/>
      <c r="L32" s="39"/>
      <c r="O32" s="79">
        <v>0.95</v>
      </c>
      <c r="P32" s="79">
        <f t="shared" si="0"/>
        <v>21.1755</v>
      </c>
    </row>
    <row r="33" spans="2:17" x14ac:dyDescent="0.25">
      <c r="B33" s="162">
        <v>43713</v>
      </c>
      <c r="C33" s="10">
        <v>700</v>
      </c>
      <c r="D33" s="39">
        <v>24.194600000000001</v>
      </c>
      <c r="E33" s="39">
        <v>22.29</v>
      </c>
      <c r="F33" s="39">
        <f t="shared" si="1"/>
        <v>-1333.2200000000014</v>
      </c>
      <c r="G33" s="39">
        <f t="shared" si="2"/>
        <v>16936.22</v>
      </c>
      <c r="H33" s="177">
        <f t="shared" si="3"/>
        <v>-7.87200449687121E-2</v>
      </c>
      <c r="I33" s="39"/>
      <c r="J33" s="39">
        <f t="shared" si="4"/>
        <v>-1333.2200000000014</v>
      </c>
      <c r="K33" s="39"/>
      <c r="L33" s="39"/>
      <c r="O33" s="79">
        <v>0.94</v>
      </c>
      <c r="P33" s="79">
        <f t="shared" si="0"/>
        <v>20.952599999999997</v>
      </c>
    </row>
    <row r="34" spans="2:17" x14ac:dyDescent="0.25">
      <c r="B34" s="162"/>
      <c r="C34" s="10"/>
      <c r="D34" s="39"/>
      <c r="E34" s="39"/>
      <c r="F34" s="39"/>
      <c r="G34" s="39"/>
      <c r="H34" s="177"/>
      <c r="I34" s="39"/>
      <c r="J34" s="39"/>
      <c r="K34" s="39"/>
      <c r="L34" s="39"/>
      <c r="O34" s="79">
        <v>0.93</v>
      </c>
      <c r="P34" s="79">
        <f t="shared" si="0"/>
        <v>20.729700000000001</v>
      </c>
    </row>
    <row r="35" spans="2:17" x14ac:dyDescent="0.25">
      <c r="B35" s="162"/>
      <c r="C35" s="10"/>
      <c r="D35" s="39"/>
      <c r="E35" s="39"/>
      <c r="F35" s="39"/>
      <c r="G35" s="39"/>
      <c r="H35" s="177"/>
      <c r="I35" s="39"/>
      <c r="J35" s="39"/>
      <c r="K35" s="39"/>
      <c r="L35" s="39"/>
      <c r="O35" s="79">
        <v>0.92</v>
      </c>
      <c r="P35" s="79">
        <f t="shared" si="0"/>
        <v>20.506799999999998</v>
      </c>
    </row>
    <row r="36" spans="2:17" x14ac:dyDescent="0.25">
      <c r="B36" s="162"/>
      <c r="C36" s="10"/>
      <c r="D36" s="39"/>
      <c r="E36" s="39"/>
      <c r="F36" s="39"/>
      <c r="G36" s="39"/>
      <c r="H36" s="177"/>
      <c r="I36" s="39"/>
      <c r="J36" s="39"/>
      <c r="K36" s="39"/>
      <c r="L36" s="39"/>
      <c r="O36" s="79">
        <v>0.91</v>
      </c>
      <c r="P36" s="79">
        <f t="shared" si="0"/>
        <v>20.283899999999999</v>
      </c>
    </row>
    <row r="37" spans="2:17" x14ac:dyDescent="0.25">
      <c r="B37" s="162"/>
      <c r="C37" s="10"/>
      <c r="D37" s="39"/>
      <c r="E37" s="39"/>
      <c r="F37" s="39"/>
      <c r="G37" s="39"/>
      <c r="H37" s="177"/>
      <c r="I37" s="39"/>
      <c r="J37" s="39"/>
      <c r="K37" s="39"/>
      <c r="L37" s="39"/>
      <c r="O37" s="79">
        <v>0.9</v>
      </c>
      <c r="P37" s="79">
        <f t="shared" si="0"/>
        <v>20.061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106.44</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106.44</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117.084</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116.01960000000001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114.9552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113.8908</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112.82640000000001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111.762</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110.69760000000001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109.6332</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108.5688</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107.5044</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106.44</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105.37559999999999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104.3112</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103.24679999999999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102.18239999999999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101.11799999999999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100.05359999999999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98.989199999999997</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97.924800000000005</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96.860399999999998</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95.796000000000006</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55.02</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55.02</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3.5623409669211195E-2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18.218543046357617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60.522000000000006</v>
      </c>
    </row>
    <row r="19" spans="1:16" x14ac:dyDescent="0.25">
      <c r="B19" s="363">
        <v>43333</v>
      </c>
      <c r="C19" s="7">
        <v>50</v>
      </c>
      <c r="D19" s="43">
        <v>46.37</v>
      </c>
      <c r="E19" s="43">
        <v>0</v>
      </c>
      <c r="F19" s="43">
        <f t="shared" si="2"/>
        <v>2318.5</v>
      </c>
      <c r="H19" s="68"/>
      <c r="O19" s="79">
        <v>1.0900000000000001</v>
      </c>
      <c r="P19" s="79">
        <f t="shared" ref="P19:P38" si="3">O19*$Q$4</f>
        <v>59.971800000000009</v>
      </c>
    </row>
    <row r="20" spans="1:16" x14ac:dyDescent="0.25">
      <c r="B20" s="363">
        <v>43340</v>
      </c>
      <c r="C20" s="7">
        <v>100</v>
      </c>
      <c r="D20" s="43">
        <v>45.28</v>
      </c>
      <c r="E20" s="43">
        <v>0</v>
      </c>
      <c r="F20" s="43">
        <f t="shared" si="2"/>
        <v>4528</v>
      </c>
      <c r="H20" s="68"/>
      <c r="O20" s="79">
        <v>1.08</v>
      </c>
      <c r="P20" s="79">
        <f t="shared" si="3"/>
        <v>59.421600000000005</v>
      </c>
    </row>
    <row r="21" spans="1:16" x14ac:dyDescent="0.25">
      <c r="B21" s="363">
        <v>43361</v>
      </c>
      <c r="C21" s="7">
        <v>100</v>
      </c>
      <c r="D21" s="43">
        <v>45.2</v>
      </c>
      <c r="E21" s="43">
        <v>-0.5</v>
      </c>
      <c r="F21" s="43">
        <f t="shared" si="2"/>
        <v>4519.5</v>
      </c>
      <c r="H21" s="68"/>
      <c r="O21" s="79">
        <v>1.07</v>
      </c>
      <c r="P21" s="79">
        <f t="shared" si="3"/>
        <v>58.871400000000008</v>
      </c>
    </row>
    <row r="22" spans="1:16" x14ac:dyDescent="0.25">
      <c r="B22" s="363">
        <v>43437</v>
      </c>
      <c r="C22" s="7">
        <v>100</v>
      </c>
      <c r="D22" s="43">
        <v>41.18</v>
      </c>
      <c r="E22" s="43">
        <v>0</v>
      </c>
      <c r="F22" s="43">
        <f t="shared" si="2"/>
        <v>4118</v>
      </c>
      <c r="H22" s="68"/>
      <c r="O22" s="79">
        <v>1.06</v>
      </c>
      <c r="P22" s="79">
        <f t="shared" si="3"/>
        <v>58.321200000000005</v>
      </c>
    </row>
    <row r="23" spans="1:16" x14ac:dyDescent="0.25">
      <c r="H23" s="68"/>
      <c r="O23" s="79">
        <v>1.05</v>
      </c>
      <c r="P23" s="79">
        <f t="shared" si="3"/>
        <v>57.771000000000008</v>
      </c>
    </row>
    <row r="24" spans="1:16" x14ac:dyDescent="0.25">
      <c r="C24" s="4"/>
      <c r="D24" s="3"/>
      <c r="E24" s="3"/>
      <c r="F24" s="3"/>
      <c r="H24" s="68"/>
      <c r="O24" s="79">
        <v>1.04</v>
      </c>
      <c r="P24" s="79">
        <f t="shared" si="3"/>
        <v>57.220800000000004</v>
      </c>
    </row>
    <row r="25" spans="1:16" x14ac:dyDescent="0.25">
      <c r="H25" s="68"/>
      <c r="O25" s="79">
        <v>1.03</v>
      </c>
      <c r="P25" s="79">
        <f t="shared" si="3"/>
        <v>56.670600000000007</v>
      </c>
    </row>
    <row r="26" spans="1:16" x14ac:dyDescent="0.25">
      <c r="H26" s="68"/>
      <c r="O26" s="79">
        <v>1.02</v>
      </c>
      <c r="P26" s="79">
        <f t="shared" si="3"/>
        <v>56.120400000000004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55.570200000000007</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55.02</v>
      </c>
    </row>
    <row r="29" spans="1:16" x14ac:dyDescent="0.25">
      <c r="O29" s="79">
        <v>0.99</v>
      </c>
      <c r="P29" s="79">
        <f t="shared" si="3"/>
        <v>54.469799999999999</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53.919600000000003</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53.369399999999999</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52.819200000000002</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52.268999999999998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51.718800000000002</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51.168600000000005</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50.618400000000008</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50.068200000000004</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49.518000000000001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40.700000000000003</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40.330000000000005</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39.96</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39.590000000000003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39.22</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38.85</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38.480000000000004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38.11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37.74</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37.369999999999997</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36.630000000000003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36.26</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35.89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35.519999999999996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35.15</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34.78</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34.410000000000004</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34.04</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33.67</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33.300000000000004</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276.14999999999998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276.14999999999998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303.76499999999999</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301.00349999999997</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298.24200000000002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295.48050000000001</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292.71899999999999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289.95749999999998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287.19599999999997</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284.43449999999996</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281.673</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278.91149999999999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276.14999999999998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273.38849999999996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270.62699999999995</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267.8655</v>
      </c>
      <c r="W59" s="128">
        <v>42748</v>
      </c>
      <c r="X59" s="10">
        <v>146.09</v>
      </c>
      <c r="Y59" s="10">
        <v>147.03</v>
      </c>
      <c r="Z59" s="10">
        <v>145.52000000000001</v>
      </c>
      <c r="AA59" s="10">
        <v>146.29</v>
      </c>
      <c r="AB59" s="91">
        <v>1839600</v>
      </c>
      <c r="AC59" s="10">
        <v>146.15</v>
      </c>
      <c r="AD59" s="2"/>
      <c r="AE59" s="132"/>
    </row>
    <row r="60" spans="1:31" x14ac:dyDescent="0.25">
      <c r="O60" s="79">
        <v>0.96</v>
      </c>
      <c r="P60" s="79">
        <f t="shared" si="0"/>
        <v>265.10399999999998</v>
      </c>
      <c r="W60" s="128">
        <v>42747</v>
      </c>
      <c r="X60" s="10">
        <v>146.18</v>
      </c>
      <c r="Y60" s="10">
        <v>146.99</v>
      </c>
      <c r="Z60" s="10">
        <v>145.13</v>
      </c>
      <c r="AA60" s="10">
        <v>145.97</v>
      </c>
      <c r="AB60" s="91">
        <v>2239600</v>
      </c>
      <c r="AC60" s="10">
        <v>145.83000000000001</v>
      </c>
      <c r="AD60" s="2"/>
      <c r="AE60" s="132"/>
    </row>
    <row r="61" spans="1:31" x14ac:dyDescent="0.25">
      <c r="O61" s="79">
        <v>0.95</v>
      </c>
      <c r="P61" s="79">
        <f t="shared" si="0"/>
        <v>262.34249999999997</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259.58099999999996</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256.81950000000001</v>
      </c>
      <c r="W63" s="128">
        <v>42744</v>
      </c>
      <c r="X63" s="10">
        <v>147.01</v>
      </c>
      <c r="Y63" s="10">
        <v>148.63999999999999</v>
      </c>
      <c r="Z63" s="10">
        <v>147.01</v>
      </c>
      <c r="AA63" s="10">
        <v>147.49</v>
      </c>
      <c r="AB63" s="91">
        <v>1966300</v>
      </c>
      <c r="AC63" s="10">
        <v>147.35</v>
      </c>
      <c r="AD63" s="2"/>
      <c r="AE63" s="132"/>
    </row>
    <row r="64" spans="1:31" x14ac:dyDescent="0.25">
      <c r="O64" s="79">
        <v>0.92</v>
      </c>
      <c r="P64" s="79">
        <f t="shared" si="0"/>
        <v>254.05799999999999</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251.29649999999998</v>
      </c>
      <c r="W65" s="128">
        <v>42740</v>
      </c>
      <c r="X65" s="10">
        <v>145.38</v>
      </c>
      <c r="Y65" s="10">
        <v>145.77000000000001</v>
      </c>
      <c r="Z65" s="10">
        <v>144.78</v>
      </c>
      <c r="AA65" s="10">
        <v>145.38</v>
      </c>
      <c r="AB65" s="91">
        <v>1683500</v>
      </c>
      <c r="AC65" s="10">
        <v>145.24</v>
      </c>
      <c r="AD65" s="2"/>
      <c r="AE65" s="132"/>
    </row>
    <row r="66" spans="15:31" x14ac:dyDescent="0.25">
      <c r="O66" s="79">
        <v>0.9</v>
      </c>
      <c r="P66" s="79">
        <f t="shared" si="0"/>
        <v>248.535</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39.93</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39.93</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43.923000000000002</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43.523700000000005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43.124400000000001</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42.725100000000005</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42.325800000000001</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41.926500000000004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41.527200000000001</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41.127900000000004</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40.7286</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40.329300000000003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39.93</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39.530699999999996</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39.131399999999999</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38.732099999999996</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38.332799999999999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37.933499999999995</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37.534199999999998</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37.134900000000002</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36.735599999999998</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36.336300000000001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35.936999999999998</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WBA</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QQQ</vt:lpstr>
      <vt:lpstr>SPY</vt:lpstr>
      <vt:lpstr>CPRI</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2019-09-06T01:09:24Z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