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r:id="rId13"/>
    <sheet name="LUV" sheetId="62" state="hidden" r:id="rId14"/>
    <sheet name="BMY" sheetId="71" state="hidden" r:id="rId15"/>
    <sheet name="AKAM" sheetId="63" r:id="rId16"/>
    <sheet name="CVS" sheetId="69" state="hidden" r:id="rId17"/>
    <sheet name="MRO" sheetId="25" state="hidden" r:id="rId18"/>
    <sheet name="KR" sheetId="51" state="hidden" r:id="rId19"/>
    <sheet name="F" sheetId="54" r:id="rId20"/>
    <sheet name="JNJ" sheetId="68" state="hidden" r:id="rId21"/>
    <sheet name="CPN" sheetId="7" r:id="rId22"/>
    <sheet name="NKE" sheetId="50" state="hidden" r:id="rId23"/>
    <sheet name="MOS" sheetId="58" state="hidden" r:id="rId24"/>
    <sheet name="VGK" sheetId="59" state="hidden" r:id="rId25"/>
    <sheet name="MU" sheetId="17" state="hidden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state="hidden" r:id="rId32"/>
    <sheet name="SWKS" sheetId="41" state="hidden" r:id="rId33"/>
    <sheet name="CNI" sheetId="42" state="hidden" r:id="rId34"/>
    <sheet name="WFC" sheetId="45" state="hidden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AA!$W$1:$AC$70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BMY!$W$1:$AC$68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CVS!$W$1:$AC$68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LUV!$W$1:$AC$69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NSC!$W$1:$AC$69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SWKS!$W$1:$AC$69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KAM" localSheetId="14">BMY!$T$43:$U$58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F198" i="7" l="1"/>
  <c r="H198" i="7"/>
  <c r="G198" i="7"/>
  <c r="F273" i="17"/>
  <c r="H273" i="17"/>
  <c r="G273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U297" i="38" s="1"/>
  <c r="E297" i="38"/>
  <c r="G297" i="38"/>
  <c r="H297" i="38"/>
  <c r="K297" i="38"/>
  <c r="L297" i="38" s="1"/>
  <c r="V297" i="38" s="1"/>
  <c r="M297" i="38"/>
  <c r="T297" i="38" s="1"/>
  <c r="N297" i="38"/>
  <c r="R297" i="38"/>
  <c r="F19" i="71"/>
  <c r="C19" i="71"/>
  <c r="M19" i="71"/>
  <c r="H19" i="71"/>
  <c r="K19" i="71"/>
  <c r="Q2" i="71" l="1"/>
  <c r="Q8" i="71"/>
  <c r="Q7" i="71" s="1"/>
  <c r="Q5" i="71"/>
  <c r="Q3" i="71"/>
  <c r="Q6" i="71" s="1"/>
  <c r="W297" i="38"/>
  <c r="O297" i="38"/>
  <c r="P297" i="38" s="1"/>
  <c r="F59" i="54"/>
  <c r="G59" i="54"/>
  <c r="H59" i="54"/>
  <c r="F48" i="50"/>
  <c r="G48" i="50"/>
  <c r="H48" i="50"/>
  <c r="F272" i="17"/>
  <c r="H272" i="17"/>
  <c r="G272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197" i="7"/>
  <c r="H197" i="7"/>
  <c r="G197" i="7"/>
  <c r="F91" i="7"/>
  <c r="F432" i="25"/>
  <c r="H432" i="25"/>
  <c r="G432" i="25"/>
  <c r="F211" i="25"/>
  <c r="F210" i="25"/>
  <c r="Q9" i="71" l="1"/>
  <c r="N296" i="38"/>
  <c r="O296" i="38"/>
  <c r="F196" i="7"/>
  <c r="H196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196" i="7"/>
  <c r="F90" i="7"/>
  <c r="O295" i="38" l="1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195" i="7"/>
  <c r="H195" i="7"/>
  <c r="G195" i="7"/>
  <c r="F271" i="17"/>
  <c r="G271" i="17"/>
  <c r="H271" i="17"/>
  <c r="F89" i="7"/>
  <c r="E294" i="38"/>
  <c r="H294" i="38"/>
  <c r="K294" i="38"/>
  <c r="L294" i="38" s="1"/>
  <c r="O294" i="38" s="1"/>
  <c r="M294" i="38"/>
  <c r="T294" i="38" s="1"/>
  <c r="R294" i="38"/>
  <c r="N294" i="38" l="1"/>
  <c r="F431" i="25"/>
  <c r="G431" i="25"/>
  <c r="H431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K63" i="66"/>
  <c r="H63" i="66"/>
  <c r="F63" i="66"/>
  <c r="M63" i="66"/>
  <c r="C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70" i="17"/>
  <c r="H270" i="17"/>
  <c r="G270" i="17"/>
  <c r="F128" i="17"/>
  <c r="K135" i="17"/>
  <c r="F194" i="7"/>
  <c r="H194" i="7"/>
  <c r="G194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H18" i="61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30" i="25"/>
  <c r="H430" i="25"/>
  <c r="G430" i="25"/>
  <c r="F209" i="25"/>
  <c r="F269" i="17"/>
  <c r="H269" i="17"/>
  <c r="G269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29" i="25"/>
  <c r="F429" i="25"/>
  <c r="H429" i="25"/>
  <c r="F208" i="25"/>
  <c r="F193" i="7"/>
  <c r="H193" i="7"/>
  <c r="F192" i="7"/>
  <c r="H192" i="7"/>
  <c r="G193" i="7"/>
  <c r="G192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191" i="7"/>
  <c r="G191" i="7"/>
  <c r="H191" i="7"/>
  <c r="F44" i="40"/>
  <c r="G44" i="40"/>
  <c r="H44" i="40"/>
  <c r="F428" i="25"/>
  <c r="H428" i="25"/>
  <c r="G428" i="25"/>
  <c r="E289" i="38" l="1"/>
  <c r="H289" i="38"/>
  <c r="K289" i="38"/>
  <c r="L289" i="38" s="1"/>
  <c r="M289" i="38"/>
  <c r="T289" i="38" s="1"/>
  <c r="R289" i="38"/>
  <c r="F427" i="25"/>
  <c r="H427" i="25"/>
  <c r="F207" i="25"/>
  <c r="G427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26" i="25"/>
  <c r="H426" i="25"/>
  <c r="G426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3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2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C156" i="49"/>
  <c r="M156" i="49"/>
  <c r="F156" i="49"/>
  <c r="K156" i="49"/>
  <c r="H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K19" i="70"/>
  <c r="C19" i="70"/>
  <c r="F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U296" i="38" s="1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2"/>
  <c r="H106" i="45"/>
  <c r="M19" i="55"/>
  <c r="H19" i="66"/>
  <c r="K65" i="63"/>
  <c r="H32" i="31"/>
  <c r="M65" i="63"/>
  <c r="C19" i="61"/>
  <c r="H19" i="54"/>
  <c r="F19" i="41"/>
  <c r="H19" i="41"/>
  <c r="F19" i="58"/>
  <c r="C142" i="17"/>
  <c r="M29" i="51"/>
  <c r="C19" i="62"/>
  <c r="F19" i="3"/>
  <c r="C67" i="60"/>
  <c r="K67" i="60"/>
  <c r="M19" i="61"/>
  <c r="M19" i="58"/>
  <c r="C106" i="45"/>
  <c r="C19" i="69"/>
  <c r="C96" i="7"/>
  <c r="K30" i="49"/>
  <c r="K19" i="53"/>
  <c r="K106" i="45"/>
  <c r="M80" i="41"/>
  <c r="K103" i="53"/>
  <c r="H19" i="55"/>
  <c r="F19" i="45"/>
  <c r="M220" i="25"/>
  <c r="K19" i="50"/>
  <c r="C32" i="31"/>
  <c r="M19" i="64"/>
  <c r="F67" i="60"/>
  <c r="F86" i="58"/>
  <c r="K19" i="64"/>
  <c r="K96" i="7"/>
  <c r="K19" i="59"/>
  <c r="H101" i="57"/>
  <c r="C65" i="63"/>
  <c r="H94" i="52"/>
  <c r="H19" i="45"/>
  <c r="M19" i="3"/>
  <c r="K19" i="57"/>
  <c r="F220" i="25"/>
  <c r="C19" i="57"/>
  <c r="M32" i="31"/>
  <c r="K19" i="63"/>
  <c r="H19" i="63"/>
  <c r="M30" i="49"/>
  <c r="F32" i="31"/>
  <c r="H80" i="41"/>
  <c r="F19" i="54"/>
  <c r="K19" i="41"/>
  <c r="H19" i="59"/>
  <c r="C19" i="68"/>
  <c r="C19" i="55"/>
  <c r="M19" i="68"/>
  <c r="C19" i="52"/>
  <c r="C19" i="66"/>
  <c r="K19" i="58"/>
  <c r="M19" i="69"/>
  <c r="M19" i="63"/>
  <c r="M19" i="34"/>
  <c r="C19" i="3"/>
  <c r="M19" i="50"/>
  <c r="K29" i="51"/>
  <c r="C220" i="25"/>
  <c r="H19" i="52"/>
  <c r="K19" i="45"/>
  <c r="H19" i="50"/>
  <c r="C19" i="58"/>
  <c r="K86" i="58"/>
  <c r="H19" i="58"/>
  <c r="F19" i="69"/>
  <c r="K19" i="66"/>
  <c r="H19" i="57"/>
  <c r="H65" i="63"/>
  <c r="M19" i="41"/>
  <c r="K80" i="41"/>
  <c r="M103" i="53"/>
  <c r="K19" i="61"/>
  <c r="C94" i="52"/>
  <c r="H67" i="60"/>
  <c r="H96" i="7"/>
  <c r="F19" i="64"/>
  <c r="F94" i="52"/>
  <c r="K19" i="3"/>
  <c r="F82" i="50"/>
  <c r="K142" i="17"/>
  <c r="F19" i="68"/>
  <c r="H19" i="69"/>
  <c r="C19" i="54"/>
  <c r="F19" i="59"/>
  <c r="C19" i="64"/>
  <c r="F72" i="59"/>
  <c r="K82" i="50"/>
  <c r="K19" i="68"/>
  <c r="H72" i="59"/>
  <c r="C19" i="34"/>
  <c r="H19" i="64"/>
  <c r="M106" i="45"/>
  <c r="K101" i="57"/>
  <c r="F19" i="34"/>
  <c r="K19" i="62"/>
  <c r="H29" i="51"/>
  <c r="F101" i="57"/>
  <c r="M19" i="66"/>
  <c r="H19" i="53"/>
  <c r="C80" i="41"/>
  <c r="C82" i="50"/>
  <c r="H142" i="17"/>
  <c r="F19" i="63"/>
  <c r="K94" i="52"/>
  <c r="M19" i="59"/>
  <c r="C103" i="53"/>
  <c r="K19" i="54"/>
  <c r="F19" i="60"/>
  <c r="M86" i="58"/>
  <c r="C19" i="59"/>
  <c r="M19" i="52"/>
  <c r="H19" i="60"/>
  <c r="C72" i="59"/>
  <c r="M67" i="60"/>
  <c r="M19" i="60"/>
  <c r="F30" i="49"/>
  <c r="M19" i="53"/>
  <c r="C29" i="51"/>
  <c r="H82" i="50"/>
  <c r="F80" i="41"/>
  <c r="M101" i="57"/>
  <c r="M19" i="54"/>
  <c r="F19" i="55"/>
  <c r="F19" i="53"/>
  <c r="C19" i="41"/>
  <c r="M142" i="17"/>
  <c r="C19" i="45"/>
  <c r="F65" i="63"/>
  <c r="C19" i="60"/>
  <c r="M19" i="45"/>
  <c r="F19" i="62"/>
  <c r="H103" i="53"/>
  <c r="K19" i="69"/>
  <c r="M72" i="59"/>
  <c r="H86" i="58"/>
  <c r="F29" i="51"/>
  <c r="C86" i="58"/>
  <c r="M82" i="50"/>
  <c r="H220" i="25"/>
  <c r="F19" i="61"/>
  <c r="K19" i="34"/>
  <c r="F19" i="57"/>
  <c r="F106" i="45"/>
  <c r="H19" i="61"/>
  <c r="H19" i="68"/>
  <c r="C19" i="53"/>
  <c r="C30" i="49"/>
  <c r="M96" i="7"/>
  <c r="K220" i="25"/>
  <c r="C19" i="63"/>
  <c r="F19" i="52"/>
  <c r="K32" i="31"/>
  <c r="F103" i="53"/>
  <c r="M19" i="57"/>
  <c r="K19" i="60"/>
  <c r="H19" i="3"/>
  <c r="F19" i="66"/>
  <c r="C101" i="57"/>
  <c r="K19" i="55"/>
  <c r="H30" i="49"/>
  <c r="M94" i="52"/>
  <c r="F19" i="50"/>
  <c r="H19" i="34"/>
  <c r="K72" i="59"/>
  <c r="F142" i="17"/>
  <c r="M19" i="62"/>
  <c r="C19" i="50"/>
  <c r="H19" i="62"/>
  <c r="F96" i="7"/>
  <c r="U295" i="38" l="1"/>
  <c r="U294" i="38"/>
  <c r="U293" i="38"/>
  <c r="U291" i="38"/>
  <c r="U292" i="38"/>
  <c r="U290" i="38"/>
  <c r="U289" i="38"/>
  <c r="U288" i="38"/>
  <c r="U287" i="38"/>
  <c r="U286" i="38"/>
  <c r="U285" i="38"/>
  <c r="F28" i="51"/>
  <c r="F18" i="61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8" i="57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19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Q3" i="57"/>
  <c r="Q6" i="57" s="1"/>
  <c r="F95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93" i="38" l="1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3" l="1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41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<sst xmlns="http://schemas.openxmlformats.org/spreadsheetml/2006/main" count="4757" uniqueCount="683">
  <si>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</si>
  <si>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</si>
  <si>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</si>
  <si>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</si>
  <si>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</si>
  <si>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</si>
  <si>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</si>
  <si>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</si>
  <si>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</si>
  <si>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</si>
  <si>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</si>
  <si>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</si>
  <si>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</si>
  <si>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</si>
  <si>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</si>
  <si>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</si>
  <si>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</si>
  <si>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</si>
  <si>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</si>
  <si>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</si>
  <si>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</si>
  <si>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</si>
  <si>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</si>
  <si>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</si>
  <si>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</si>
  <si>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</si>
  <si>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</si>
  <si>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</si>
  <si>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</si>
  <si>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</si>
  <si>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</si>
  <si>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</si>
  <si>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</si>
  <si>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</si>
  <si>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</si>
  <si>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</si>
  <si>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</si>
  <si>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</si>
  <si>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</si>
  <si>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</si>
  <si>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</si>
  <si>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</si>
  <si>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</si>
  <si>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</si>
  <si>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</si>
  <si>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</si>
  <si>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</si>
  <si>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</si>
  <si>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</si>
  <si>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</si>
  <si>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</si>
  <si>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</si>
  <si>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</si>
  <si>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</si>
  <si>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</si>
  <si>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</si>
  <si>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</si>
  <si>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</si>
  <si>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</si>
  <si>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</si>
  <si>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</si>
  <si>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</si>
  <si>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</si>
  <si>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</si>
  <si>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</si>
  <si>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</si>
  <si>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</si>
  <si>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</si>
  <si>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</si>
  <si>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</si>
  <si>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</si>
  <si>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</si>
  <si>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</si>
  <si>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</si>
  <si>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</si>
  <si>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</si>
  <si>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</si>
  <si>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</si>
  <si>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</si>
  <si>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</si>
  <si>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</si>
  <si>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</si>
  <si>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</si>
  <si>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</si>
  <si>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</si>
  <si>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</si>
  <si>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</si>
  <si>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</si>
  <si>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</si>
  <si>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</si>
  <si>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</si>
  <si>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</si>
  <si>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</si>
  <si>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</si>
  <si>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</si>
  <si>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</si>
  <si>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</si>
  <si>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</si>
  <si>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</si>
  <si>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</si>
  <si>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</si>
  <si>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</si>
  <si>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</si>
  <si>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</si>
  <si>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</si>
  <si>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</si>
  <si>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</si>
  <si>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</si>
  <si>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</si>
  <si>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</si>
  <si>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</si>
  <si>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</si>
  <si>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</si>
  <si>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</si>
  <si>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</si>
  <si>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</si>
  <si>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</si>
  <si>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</si>
  <si>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</si>
  <si>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</si>
  <si>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</si>
  <si>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</si>
  <si>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</si>
  <si>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</si>
  <si>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</si>
  <si>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</si>
  <si>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</si>
  <si>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</si>
  <si>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</si>
  <si>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</si>
  <si>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</si>
  <si>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</si>
  <si>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</si>
  <si>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</si>
  <si>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</si>
  <si>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</si>
  <si>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</si>
  <si>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</si>
  <si>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</si>
  <si>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</si>
  <si>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</si>
  <si>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</si>
  <si>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</si>
  <si>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</si>
  <si>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</si>
  <si>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</si>
  <si>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</si>
  <si>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</si>
  <si>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</si>
  <si>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</si>
  <si>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</si>
  <si>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</si>
  <si>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</si>
  <si>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</si>
  <si>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</si>
  <si>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</si>
  <si>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</si>
  <si>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</si>
  <si>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</si>
  <si>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</si>
  <si>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</si>
  <si>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</si>
  <si>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</si>
  <si>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</si>
  <si>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</si>
  <si>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</si>
  <si>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</si>
  <si>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</si>
  <si>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</si>
  <si>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</si>
  <si>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</si>
  <si>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</si>
  <si>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</si>
  <si>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</si>
  <si>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</si>
  <si>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</si>
  <si>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</si>
  <si>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</si>
  <si>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</si>
  <si>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</si>
  <si>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</si>
  <si>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</si>
  <si>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</si>
  <si>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</si>
  <si>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</si>
  <si>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</si>
  <si>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</si>
  <si>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</si>
  <si>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</si>
  <si>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</si>
  <si>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</si>
  <si>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</si>
  <si>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</si>
  <si>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</si>
  <si>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</si>
  <si>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</si>
  <si>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</si>
  <si>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</si>
  <si>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</si>
  <si>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</si>
  <si>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</si>
  <si>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</si>
  <si>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</si>
  <si>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</si>
  <si>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</si>
  <si>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</si>
  <si>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</si>
  <si>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</si>
  <si>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</si>
  <si>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</si>
  <si>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</si>
  <si>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</si>
  <si>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</si>
  <si>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</si>
  <si>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</si>
  <si>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</si>
  <si>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</si>
  <si>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</si>
  <si>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</si>
  <si>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</si>
  <si>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</si>
  <si>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</si>
  <si>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</si>
  <si>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</si>
  <si>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</si>
  <si>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</si>
  <si>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</si>
  <si>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</si>
  <si>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</si>
  <si>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</si>
  <si>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</si>
  <si>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</si>
  <si>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</si>
  <si>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</si>
  <si>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</si>
  <si>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</si>
  <si>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</si>
  <si>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</si>
  <si>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</si>
  <si>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</si>
  <si>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</si>
  <si>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</si>
  <si>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</si>
  <si>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</si>
  <si>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</si>
  <si>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</si>
  <si>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</si>
  <si>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</si>
  <si>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</si>
  <si>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</si>
  <si>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</si>
  <si>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</si>
  <si>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</si>
  <si>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</si>
  <si>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</si>
  <si>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</si>
  <si>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</si>
  <si>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</si>
  <si>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</si>
  <si>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</si>
  <si>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</si>
  <si>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</si>
  <si>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</si>
  <si>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</si>
  <si>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</si>
  <si>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</si>
  <si>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</si>
  <si>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</si>
  <si>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</si>
  <si>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</si>
  <si>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</si>
  <si>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</si>
  <si>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</si>
  <si>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</si>
  <si>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</si>
  <si>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</si>
  <si>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</si>
  <si>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</si>
  <si>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</si>
  <si>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</si>
  <si>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</si>
  <si>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</si>
  <si>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</si>
  <si>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</si>
  <si>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</si>
  <si>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</si>
  <si>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</si>
  <si>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</si>
  <si>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</si>
  <si>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</si>
  <si>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</si>
  <si>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</si>
  <si>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</si>
  <si>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</si>
  <si>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</si>
  <si>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</si>
  <si>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</si>
  <si>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</si>
  <si>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</si>
  <si>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</si>
  <si>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Nov 1 - Nov 7 (Est.)</t>
  </si>
  <si>
    <t>0.28 Dividend</t>
  </si>
  <si>
    <t>86.25 - 120.65</t>
  </si>
  <si>
    <t>223.02 - 333.65</t>
  </si>
  <si>
    <t>2-Nov-16KATE Earnings announcement</t>
  </si>
  <si>
    <t>2-Nov-16ALL Earnings announcement</t>
  </si>
  <si>
    <t>Nov 2 - Nov 7 (Est.)</t>
  </si>
  <si>
    <t>39.43 - 76.39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</si>
  <si>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</si>
  <si>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</si>
  <si>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</si>
  <si>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</si>
  <si>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</si>
  <si>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</si>
  <si>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</si>
  <si>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</si>
  <si>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</si>
  <si>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</si>
  <si>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</si>
  <si>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</si>
  <si>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</si>
  <si>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</si>
  <si>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</si>
  <si>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</si>
  <si>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</si>
  <si>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</si>
  <si>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</si>
  <si>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</si>
  <si>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</si>
  <si>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</si>
  <si>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</si>
  <si>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</si>
  <si>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</si>
  <si>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</si>
  <si>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</si>
  <si>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</si>
  <si>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</si>
  <si>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</si>
  <si>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</si>
  <si>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</si>
  <si>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</si>
  <si>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</si>
  <si>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</si>
  <si>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</si>
  <si>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</si>
  <si>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</si>
  <si>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</si>
  <si>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</si>
  <si>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</si>
  <si>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</si>
  <si>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</si>
  <si>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</si>
  <si>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</si>
  <si>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</si>
  <si>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</si>
  <si>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</si>
  <si>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</si>
  <si>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</si>
  <si>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</si>
  <si>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</si>
  <si>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</si>
  <si>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</si>
  <si>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</si>
  <si>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</si>
  <si>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</si>
  <si>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</si>
  <si>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</si>
  <si>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</si>
  <si>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</si>
  <si>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20.77 - 54.27</t>
  </si>
  <si>
    <t>37.41 - 61.87</t>
  </si>
  <si>
    <t>insider sell @82</t>
  </si>
  <si>
    <t>26-Oct-16BIIB Earnings announcement</t>
  </si>
  <si>
    <t>1.082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</si>
  <si>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</si>
  <si>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</si>
  <si>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</si>
  <si>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</si>
  <si>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</si>
  <si>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</si>
  <si>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</si>
  <si>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</si>
  <si>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25-Oct-16GM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</si>
  <si>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</si>
  <si>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</si>
  <si>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</si>
  <si>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</si>
  <si>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</si>
  <si>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</si>
  <si>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</si>
  <si>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</si>
  <si>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</si>
  <si>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25-Oct-16AKAM Earnings announcement</t>
  </si>
  <si>
    <t>16.25 ----&gt; 15.75</t>
  </si>
  <si>
    <t>1-Nov-16FTR Earnings announcement</t>
  </si>
  <si>
    <t>Dec 20 - Dec 27 (Est.)</t>
  </si>
  <si>
    <t>31-Oct-16CAH Earnings announcement</t>
  </si>
  <si>
    <t>26-Oct-16HES Earnings announcement</t>
  </si>
  <si>
    <t>1-Nov-16GILD Earnings announcement</t>
  </si>
  <si>
    <t>72.65 - 152.27</t>
  </si>
  <si>
    <t>17.05 - 31.19</t>
  </si>
  <si>
    <t>AH -5%</t>
  </si>
  <si>
    <t>Note</t>
  </si>
  <si>
    <t>17.00 ---&gt; 16.80</t>
  </si>
  <si>
    <t>16.35  ---&gt; 15.70</t>
  </si>
  <si>
    <t>0.32 Dividend</t>
  </si>
  <si>
    <t>28-Oct-16NWL Earnings announcement</t>
  </si>
  <si>
    <t>41.24 - 63.98</t>
  </si>
  <si>
    <t>27-Oct-16TMO Earnings announcement</t>
  </si>
  <si>
    <t>25-Oct-16UTX Earnings announcement</t>
  </si>
  <si>
    <t>43.55 - 56.34</t>
  </si>
  <si>
    <t>2000 @ 15.83</t>
  </si>
  <si>
    <t>28-Oct-16CPN Earnings announcement</t>
  </si>
  <si>
    <t>26-Oct-16NSC Earnings announcement</t>
  </si>
  <si>
    <t>1: 3 Stock Split</t>
  </si>
  <si>
    <t>0.09 Dividend</t>
  </si>
  <si>
    <t>18.42 - 34.50</t>
  </si>
  <si>
    <t>28.71 - 42.75</t>
  </si>
  <si>
    <t>16.33B</t>
  </si>
  <si>
    <t>197.22B</t>
  </si>
  <si>
    <t>27-Oct-16TKR Earnings announcement</t>
  </si>
  <si>
    <t>35.58 - 55.51</t>
  </si>
  <si>
    <t>25-Oct-16AAPL Earnings announcement</t>
  </si>
  <si>
    <t>29.68 - 37.00</t>
  </si>
  <si>
    <t>2-Nov-16FOXA Earnings announcement</t>
  </si>
  <si>
    <t>6.52 - 20.09</t>
  </si>
  <si>
    <t>&gt;$200, 4.00</t>
  </si>
  <si>
    <t>19.50  ---&gt; 19.25</t>
  </si>
  <si>
    <t>27.68 - 38.36</t>
  </si>
  <si>
    <t>0.64 (1.24%)</t>
  </si>
  <si>
    <t>缺几天</t>
  </si>
  <si>
    <t>11.53 - 16.49</t>
  </si>
  <si>
    <t>2.36 (2.49%)</t>
  </si>
  <si>
    <t>3-Nov-16SWKS Earnings announcement</t>
  </si>
  <si>
    <t>1.12 (1.44%)</t>
  </si>
  <si>
    <t>46.23 - 67.66</t>
  </si>
  <si>
    <t>Jan 9 - Jan 13 (Est.)</t>
  </si>
  <si>
    <t>17.08 x 1600</t>
  </si>
  <si>
    <t>114.25 - 179.42</t>
  </si>
  <si>
    <t>Jan 17 - Jan 23 (Est.)</t>
  </si>
  <si>
    <t>72.21 - 111.11</t>
  </si>
  <si>
    <t>0.44 (0.74%)</t>
  </si>
  <si>
    <t>1.52 (4.77%)</t>
  </si>
  <si>
    <t>0.60 (0.40%)</t>
  </si>
  <si>
    <t>2.64 (2.64%)</t>
  </si>
  <si>
    <t>2.28 (1.94%)</t>
  </si>
  <si>
    <t>1.28 (2.13%)</t>
  </si>
  <si>
    <t>0.36 (1.46%)</t>
  </si>
  <si>
    <t>2-Nov-16CF Earnings announcement</t>
  </si>
  <si>
    <t>0.40 (0.97%)</t>
  </si>
  <si>
    <t>85.41 - 106.67</t>
  </si>
  <si>
    <t>94.28 - 126.07</t>
  </si>
  <si>
    <t>50.96 - 68.19</t>
  </si>
  <si>
    <t>1-Nov-16MOS Earnings announcement</t>
  </si>
  <si>
    <t>13-Jan-17WFC Earnings announcement</t>
  </si>
  <si>
    <t>76.00 x 100</t>
  </si>
  <si>
    <t>7/29, 22.39</t>
  </si>
  <si>
    <t>18.00  ---&gt; 17.75</t>
  </si>
  <si>
    <t>4.80B</t>
  </si>
  <si>
    <t>107.51 - 146.36</t>
  </si>
  <si>
    <t>6.12B</t>
  </si>
  <si>
    <t>50.27 - 74.97</t>
  </si>
  <si>
    <t>9.31 - 18.33</t>
  </si>
  <si>
    <t>17.87B</t>
  </si>
  <si>
    <t>298.03 x 200</t>
  </si>
  <si>
    <t>309.60 x 100</t>
  </si>
  <si>
    <t>293.77 - 300.32</t>
  </si>
  <si>
    <t>65.66B</t>
  </si>
  <si>
    <t>11.97 x 5200</t>
  </si>
  <si>
    <t>11.98 x 10000</t>
  </si>
  <si>
    <t>11.90 - 12.03</t>
  </si>
  <si>
    <t>48.43B</t>
  </si>
  <si>
    <t>0.60 (5.05%)</t>
  </si>
  <si>
    <t>12.94 x 500</t>
  </si>
  <si>
    <t>13.25 x 300</t>
  </si>
  <si>
    <t>12.85 - 13.12</t>
  </si>
  <si>
    <t>4.66B</t>
  </si>
  <si>
    <t>46.71 x 100</t>
  </si>
  <si>
    <t>47.98 x 100</t>
  </si>
  <si>
    <t>46.61 - 48.00</t>
  </si>
  <si>
    <t>19.40B</t>
  </si>
  <si>
    <t>1.85 (3.94%)</t>
  </si>
  <si>
    <t>35.39 x 500</t>
  </si>
  <si>
    <t>35.50 x 100</t>
  </si>
  <si>
    <t>35.10 - 35.67</t>
  </si>
  <si>
    <t>167.62B</t>
  </si>
  <si>
    <t>1.04 (2.75%)</t>
  </si>
  <si>
    <t>52.51 x 300</t>
  </si>
  <si>
    <t>52.99 x 400</t>
  </si>
  <si>
    <t>51.54 - 52.77</t>
  </si>
  <si>
    <t>16.52B</t>
  </si>
  <si>
    <t>1.00 (1.96%)</t>
  </si>
  <si>
    <t>60.24 x 100</t>
  </si>
  <si>
    <t>97.79 x 200</t>
  </si>
  <si>
    <t>92.94 - 95.15</t>
  </si>
  <si>
    <t>27.34B</t>
  </si>
  <si>
    <t>77.82 x 100</t>
  </si>
  <si>
    <t>78.38 x 200</t>
  </si>
  <si>
    <t>77.05 - 78.50</t>
  </si>
  <si>
    <t>14.64B</t>
  </si>
  <si>
    <t>65.46 x 100</t>
  </si>
  <si>
    <t>69.99 x 100</t>
  </si>
  <si>
    <t>65.50 - 66.51</t>
  </si>
  <si>
    <t>50.75B</t>
  </si>
  <si>
    <t>1.14 (1.71%)</t>
  </si>
  <si>
    <t>26.70 x 300</t>
  </si>
  <si>
    <t>26.78 x 800</t>
  </si>
  <si>
    <t>26.62 - 27.17</t>
  </si>
  <si>
    <t>11.70B</t>
  </si>
  <si>
    <t>0.36 (1.37%)</t>
  </si>
  <si>
    <t>17.83 x 100</t>
  </si>
  <si>
    <t>17.44 - 17.89</t>
  </si>
  <si>
    <t>2.26B</t>
  </si>
  <si>
    <t>52.43 x 200</t>
  </si>
  <si>
    <t>52.60 x 100</t>
  </si>
  <si>
    <t>52.08 - 52.70</t>
  </si>
  <si>
    <t>25.30B</t>
  </si>
  <si>
    <t>0.76 (1.44%)</t>
  </si>
  <si>
    <t>49.51 x 100</t>
  </si>
  <si>
    <t>49.99 x 100</t>
  </si>
  <si>
    <t>49.17 - 49.95</t>
  </si>
  <si>
    <t>8.38B</t>
  </si>
  <si>
    <t>68.16 x 100</t>
  </si>
  <si>
    <t>68.38 x 100</t>
  </si>
  <si>
    <t>68.20 - 69.12</t>
  </si>
  <si>
    <t>25.34B</t>
  </si>
  <si>
    <t>1.32 (1.91%)</t>
  </si>
  <si>
    <t>173.02 x 100</t>
  </si>
  <si>
    <t>174.50 x 200</t>
  </si>
  <si>
    <t>171.02 - 174.58</t>
  </si>
  <si>
    <t>68.90B</t>
  </si>
  <si>
    <t>2.04 (1.19%)</t>
  </si>
  <si>
    <t>41.42 x 1300</t>
  </si>
  <si>
    <t>41.53 x 2400</t>
  </si>
  <si>
    <t>40.73 - 41.54</t>
  </si>
  <si>
    <t>30.95B</t>
  </si>
  <si>
    <t>0.81 (1.98%)</t>
  </si>
  <si>
    <t>92.04 x 500</t>
  </si>
  <si>
    <t>92.25 x 500</t>
  </si>
  <si>
    <t>91.44 - 92.32</t>
  </si>
  <si>
    <t>147.90B</t>
  </si>
  <si>
    <t>1.42 (1.54%)</t>
  </si>
  <si>
    <t>4.05 x 100</t>
  </si>
  <si>
    <t>4.10 x 100</t>
  </si>
  <si>
    <t>4.04 - 4.12</t>
  </si>
  <si>
    <t>0.42 (10.27%)</t>
  </si>
  <si>
    <t>74.31 x 100</t>
  </si>
  <si>
    <t>74.79 x 100</t>
  </si>
  <si>
    <t>73.10 - 74.81</t>
  </si>
  <si>
    <t>98.06B</t>
  </si>
  <si>
    <t>1.88 (2.56%)</t>
  </si>
  <si>
    <t>56.89 x 300</t>
  </si>
  <si>
    <t>58.41 - 59.22</t>
  </si>
  <si>
    <t>3.61B</t>
  </si>
  <si>
    <t>31.64 x 200</t>
  </si>
  <si>
    <t>31.85 x 2000</t>
  </si>
  <si>
    <t>31.39 - 31.86</t>
  </si>
  <si>
    <t>49.07B</t>
  </si>
  <si>
    <t>148.97 x 100</t>
  </si>
  <si>
    <t>151.74 x 500</t>
  </si>
  <si>
    <t>151.09 - 152.12</t>
  </si>
  <si>
    <t>59.79B</t>
  </si>
  <si>
    <t>34.22 x 1200</t>
  </si>
  <si>
    <t>37.69 x 100</t>
  </si>
  <si>
    <t>34.12 - 34.69</t>
  </si>
  <si>
    <t>2.68B</t>
  </si>
  <si>
    <t>1.04 (3.00%)</t>
  </si>
  <si>
    <t>99.10 x 300</t>
  </si>
  <si>
    <t>99.70 x 300</t>
  </si>
  <si>
    <t>99.27 - 100.18</t>
  </si>
  <si>
    <t>83.10B</t>
  </si>
  <si>
    <t>144.60 x 300</t>
  </si>
  <si>
    <t>145.65 x 100</t>
  </si>
  <si>
    <t>143.98 - 145.88</t>
  </si>
  <si>
    <t>138.16B</t>
  </si>
  <si>
    <t>2.50 (1.74%)</t>
  </si>
  <si>
    <t>37.06 x 500</t>
  </si>
  <si>
    <t>37.49 x 500</t>
  </si>
  <si>
    <t>37.17 - 37.88</t>
  </si>
  <si>
    <t>20.12B</t>
  </si>
  <si>
    <t>78.25 x 100</t>
  </si>
  <si>
    <t>85.99 x 100</t>
  </si>
  <si>
    <t>80.73 - 81.67</t>
  </si>
  <si>
    <t>1.04 (1.29%)</t>
  </si>
  <si>
    <t>117.16 x 900</t>
  </si>
  <si>
    <t>117.20 x 400</t>
  </si>
  <si>
    <t>116.33 - 117.38</t>
  </si>
  <si>
    <t>630.77B</t>
  </si>
  <si>
    <t>66.78 x 100</t>
  </si>
  <si>
    <t>66.86 x 100</t>
  </si>
  <si>
    <t>64.75 - 67.78</t>
  </si>
  <si>
    <t>61.69B</t>
  </si>
  <si>
    <t>67.93 x 100</t>
  </si>
  <si>
    <t>68.14 x 100</t>
  </si>
  <si>
    <t>67.85 - 68.88</t>
  </si>
  <si>
    <t>19.15B</t>
  </si>
  <si>
    <t>1.00 (1.46%)</t>
  </si>
  <si>
    <t>31.10 x 800</t>
  </si>
  <si>
    <t>33.22 x 1000</t>
  </si>
  <si>
    <t>32.11 - 32.56</t>
  </si>
  <si>
    <t>4.61B</t>
  </si>
  <si>
    <t>25.00 x 1000</t>
  </si>
  <si>
    <t>25.49 x 300</t>
  </si>
  <si>
    <t>24.96 - 25.40</t>
  </si>
  <si>
    <t>47.23B</t>
  </si>
  <si>
    <t>26.64 x 100</t>
  </si>
  <si>
    <t>27.50 x 100</t>
  </si>
  <si>
    <t>26.41 - 26.78</t>
  </si>
  <si>
    <t>1.50B</t>
  </si>
  <si>
    <t>25.01 x 1000</t>
  </si>
  <si>
    <t>25.49 x 100</t>
  </si>
  <si>
    <t>23.53 - 25.36</t>
  </si>
  <si>
    <t>5.82B</t>
  </si>
  <si>
    <t>1.20 (5.31%)</t>
  </si>
  <si>
    <t>42.27 x 100</t>
  </si>
  <si>
    <t>42.46 x 200</t>
  </si>
  <si>
    <t>41.76 - 42.47</t>
  </si>
  <si>
    <t>26.23B</t>
  </si>
  <si>
    <t>56.67 x 100</t>
  </si>
  <si>
    <t>57.98 x 100</t>
  </si>
  <si>
    <t>56.33 - 56.88</t>
  </si>
  <si>
    <t>9.91B</t>
  </si>
  <si>
    <t>87.02 x 100</t>
  </si>
  <si>
    <t>87.59 x 300</t>
  </si>
  <si>
    <t>86.25 - 87.49</t>
  </si>
  <si>
    <t>93.08B</t>
  </si>
  <si>
    <t>1.70 (1.96%)</t>
  </si>
  <si>
    <t>14.68 x 37500</t>
  </si>
  <si>
    <t>14.69 x 60000</t>
  </si>
  <si>
    <t>14.27 - 14.70</t>
  </si>
  <si>
    <t>12.45B</t>
  </si>
  <si>
    <t>0.20 (1.41%)</t>
  </si>
  <si>
    <t>30.95 x 400</t>
  </si>
  <si>
    <t>31.16 x 200</t>
  </si>
  <si>
    <t>30.79 - 31.16</t>
  </si>
  <si>
    <t>29.19B</t>
  </si>
  <si>
    <t>0.48 (1.56%)</t>
  </si>
  <si>
    <t>114.91 x 100</t>
  </si>
  <si>
    <t>114.98 x 400</t>
  </si>
  <si>
    <t>114.59 - 115.70</t>
  </si>
  <si>
    <t>314.27B</t>
  </si>
  <si>
    <t>3.20 (2.70%)</t>
  </si>
  <si>
    <t>51.88 x 300</t>
  </si>
  <si>
    <t>52.21 x 300</t>
  </si>
  <si>
    <t>51.69 - 52.36</t>
  </si>
  <si>
    <t>87.07B</t>
  </si>
  <si>
    <t>24.69 x 300</t>
  </si>
  <si>
    <t>24.76 x 100</t>
  </si>
  <si>
    <t>23.59 - 24.85</t>
  </si>
  <si>
    <t>8.65B</t>
  </si>
  <si>
    <t>46.01 x 200</t>
  </si>
  <si>
    <t>49.49 x 200</t>
  </si>
  <si>
    <t>47.46 - 47.78</t>
  </si>
  <si>
    <t>17.16 x 1000</t>
  </si>
  <si>
    <t>17.50 x 1400</t>
  </si>
  <si>
    <t>17.05 - 17.50</t>
  </si>
  <si>
    <t>37.07 x 500</t>
  </si>
  <si>
    <t>42.96 x 12000</t>
  </si>
  <si>
    <t>37.69 - 38.80</t>
  </si>
  <si>
    <t>8.80B</t>
  </si>
  <si>
    <t>214.16 x 4000</t>
  </si>
  <si>
    <t>214.18 x 200</t>
  </si>
  <si>
    <t>213.11 - 214.53</t>
  </si>
  <si>
    <t>44.76 x 200</t>
  </si>
  <si>
    <t>44.98 x 700</t>
  </si>
  <si>
    <t>44.66 - 45.29</t>
  </si>
  <si>
    <t>226.70B</t>
  </si>
  <si>
    <t>1.52 (3.38%)</t>
  </si>
  <si>
    <t>56.58 x 300</t>
  </si>
  <si>
    <t>56.99 x 100</t>
  </si>
  <si>
    <t>55.11 - 56.81</t>
  </si>
  <si>
    <t>18.24B</t>
  </si>
  <si>
    <t>74.11 x 100</t>
  </si>
  <si>
    <t>75.05 - 75.73</t>
  </si>
  <si>
    <t>24.18B</t>
  </si>
  <si>
    <t>1.80 (2.37%)</t>
  </si>
  <si>
    <t>60.95 x 200</t>
  </si>
  <si>
    <t>61.13 x 100</t>
  </si>
  <si>
    <t>60.94 - 61.56</t>
  </si>
  <si>
    <t>36.07B</t>
  </si>
  <si>
    <t>1.92 (3.10%)</t>
  </si>
  <si>
    <t>9/28, 20.207</t>
  </si>
  <si>
    <t>BMY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</si>
</sst>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59"/>
      <tableStyleElement type="headerRow" dxfId="85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47056"/>
        <c:axId val="499152544"/>
      </c:scatterChart>
      <c:valAx>
        <c:axId val="499147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52544"/>
        <c:crosses val="autoZero"/>
        <c:crossBetween val="midCat"/>
      </c:valAx>
      <c:valAx>
        <c:axId val="4991525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7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48232"/>
        <c:axId val="499151760"/>
      </c:scatterChart>
      <c:valAx>
        <c:axId val="499148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51760"/>
        <c:crosses val="autoZero"/>
        <c:crossBetween val="midCat"/>
      </c:valAx>
      <c:valAx>
        <c:axId val="49915176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8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47840"/>
        <c:axId val="499148624"/>
      </c:scatterChart>
      <c:valAx>
        <c:axId val="499147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8624"/>
        <c:crosses val="autoZero"/>
        <c:crossBetween val="midCat"/>
      </c:valAx>
      <c:valAx>
        <c:axId val="49914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62736"/>
        <c:axId val="499162344"/>
      </c:scatterChart>
      <c:valAx>
        <c:axId val="4991627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2344"/>
        <c:crosses val="autoZero"/>
        <c:crossBetween val="midCat"/>
      </c:valAx>
      <c:valAx>
        <c:axId val="49916234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  <c:pt idx="293">
                  <c:v>0.35163793771094465</c:v>
                </c:pt>
                <c:pt idx="294">
                  <c:v>0.3510402532906407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61168"/>
        <c:axId val="499161560"/>
      </c:scatterChart>
      <c:valAx>
        <c:axId val="499161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1560"/>
        <c:crosses val="autoZero"/>
        <c:crossBetween val="midCat"/>
      </c:valAx>
      <c:valAx>
        <c:axId val="49916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  <c:pt idx="293">
                  <c:v>-0.18311690262764249</c:v>
                </c:pt>
                <c:pt idx="294">
                  <c:v>-0.18031336693343156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63128"/>
        <c:axId val="499166264"/>
      </c:scatterChart>
      <c:valAx>
        <c:axId val="4991631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6264"/>
        <c:crosses val="autoZero"/>
        <c:crossBetween val="midCat"/>
      </c:valAx>
      <c:valAx>
        <c:axId val="499166264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3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299.66000000000003</c:v>
                </c:pt>
                <c:pt idx="1">
                  <c:v>295.14</c:v>
                </c:pt>
                <c:pt idx="2">
                  <c:v>295.05</c:v>
                </c:pt>
                <c:pt idx="3">
                  <c:v>291.67</c:v>
                </c:pt>
                <c:pt idx="4">
                  <c:v>290.5</c:v>
                </c:pt>
                <c:pt idx="5">
                  <c:v>294.41000000000003</c:v>
                </c:pt>
                <c:pt idx="6">
                  <c:v>291.88</c:v>
                </c:pt>
                <c:pt idx="7">
                  <c:v>298.3</c:v>
                </c:pt>
                <c:pt idx="8">
                  <c:v>304.58999999999997</c:v>
                </c:pt>
                <c:pt idx="9">
                  <c:v>305.58999999999997</c:v>
                </c:pt>
                <c:pt idx="10">
                  <c:v>305.99</c:v>
                </c:pt>
                <c:pt idx="11">
                  <c:v>309.7</c:v>
                </c:pt>
                <c:pt idx="12">
                  <c:v>311.48</c:v>
                </c:pt>
                <c:pt idx="13">
                  <c:v>311.58999999999997</c:v>
                </c:pt>
                <c:pt idx="14">
                  <c:v>313.02999999999997</c:v>
                </c:pt>
                <c:pt idx="15">
                  <c:v>305.77999999999997</c:v>
                </c:pt>
                <c:pt idx="16">
                  <c:v>310.55</c:v>
                </c:pt>
                <c:pt idx="17">
                  <c:v>314.52999999999997</c:v>
                </c:pt>
                <c:pt idx="18">
                  <c:v>309.82</c:v>
                </c:pt>
                <c:pt idx="19">
                  <c:v>312.58</c:v>
                </c:pt>
                <c:pt idx="20">
                  <c:v>314.81</c:v>
                </c:pt>
                <c:pt idx="21">
                  <c:v>312</c:v>
                </c:pt>
                <c:pt idx="22">
                  <c:v>307.05</c:v>
                </c:pt>
                <c:pt idx="23">
                  <c:v>303.5</c:v>
                </c:pt>
                <c:pt idx="24">
                  <c:v>304.51</c:v>
                </c:pt>
                <c:pt idx="25">
                  <c:v>302.82</c:v>
                </c:pt>
                <c:pt idx="26">
                  <c:v>299.79000000000002</c:v>
                </c:pt>
                <c:pt idx="27">
                  <c:v>297.41000000000003</c:v>
                </c:pt>
                <c:pt idx="28">
                  <c:v>302.66000000000003</c:v>
                </c:pt>
                <c:pt idx="29">
                  <c:v>296.10000000000002</c:v>
                </c:pt>
                <c:pt idx="30">
                  <c:v>307.73</c:v>
                </c:pt>
                <c:pt idx="31">
                  <c:v>312.3</c:v>
                </c:pt>
                <c:pt idx="32">
                  <c:v>310.67</c:v>
                </c:pt>
                <c:pt idx="33">
                  <c:v>313.58999999999997</c:v>
                </c:pt>
                <c:pt idx="34">
                  <c:v>306.02999999999997</c:v>
                </c:pt>
                <c:pt idx="35">
                  <c:v>305.63</c:v>
                </c:pt>
                <c:pt idx="36">
                  <c:v>307.86</c:v>
                </c:pt>
                <c:pt idx="37">
                  <c:v>306.13</c:v>
                </c:pt>
                <c:pt idx="38">
                  <c:v>308.17</c:v>
                </c:pt>
                <c:pt idx="39">
                  <c:v>306.85000000000002</c:v>
                </c:pt>
                <c:pt idx="40">
                  <c:v>309.33</c:v>
                </c:pt>
                <c:pt idx="41">
                  <c:v>318.17</c:v>
                </c:pt>
                <c:pt idx="42">
                  <c:v>316.81</c:v>
                </c:pt>
                <c:pt idx="43">
                  <c:v>316.81</c:v>
                </c:pt>
                <c:pt idx="44">
                  <c:v>313.38</c:v>
                </c:pt>
                <c:pt idx="45">
                  <c:v>313.82</c:v>
                </c:pt>
                <c:pt idx="46">
                  <c:v>313.42</c:v>
                </c:pt>
                <c:pt idx="47">
                  <c:v>313.39</c:v>
                </c:pt>
                <c:pt idx="48">
                  <c:v>313.94</c:v>
                </c:pt>
                <c:pt idx="49">
                  <c:v>314.49</c:v>
                </c:pt>
                <c:pt idx="50">
                  <c:v>308.87</c:v>
                </c:pt>
                <c:pt idx="51">
                  <c:v>314.42</c:v>
                </c:pt>
                <c:pt idx="52">
                  <c:v>313.64999999999998</c:v>
                </c:pt>
                <c:pt idx="53">
                  <c:v>315.95999999999998</c:v>
                </c:pt>
                <c:pt idx="54">
                  <c:v>314.56</c:v>
                </c:pt>
                <c:pt idx="55">
                  <c:v>321.33999999999997</c:v>
                </c:pt>
                <c:pt idx="56">
                  <c:v>330.11</c:v>
                </c:pt>
                <c:pt idx="57">
                  <c:v>301.83</c:v>
                </c:pt>
                <c:pt idx="58">
                  <c:v>289.93</c:v>
                </c:pt>
                <c:pt idx="59">
                  <c:v>289.02999999999997</c:v>
                </c:pt>
                <c:pt idx="60">
                  <c:v>288.35000000000002</c:v>
                </c:pt>
                <c:pt idx="61">
                  <c:v>287.04000000000002</c:v>
                </c:pt>
                <c:pt idx="62">
                  <c:v>287.35000000000002</c:v>
                </c:pt>
                <c:pt idx="63">
                  <c:v>287.77999999999997</c:v>
                </c:pt>
                <c:pt idx="64">
                  <c:v>282.45</c:v>
                </c:pt>
                <c:pt idx="65">
                  <c:v>262.41000000000003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64696"/>
        <c:axId val="499165088"/>
      </c:lineChart>
      <c:dateAx>
        <c:axId val="49916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5088"/>
        <c:crosses val="autoZero"/>
        <c:auto val="1"/>
        <c:lblOffset val="100"/>
        <c:baseTimeUnit val="days"/>
      </c:dateAx>
      <c:valAx>
        <c:axId val="4991650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37.61</c:v>
                </c:pt>
                <c:pt idx="1">
                  <c:v>37.200000000000003</c:v>
                </c:pt>
                <c:pt idx="2">
                  <c:v>37.39</c:v>
                </c:pt>
                <c:pt idx="3">
                  <c:v>36.44</c:v>
                </c:pt>
                <c:pt idx="4">
                  <c:v>36.49</c:v>
                </c:pt>
                <c:pt idx="5">
                  <c:v>37.880000000000003</c:v>
                </c:pt>
                <c:pt idx="6">
                  <c:v>37.07</c:v>
                </c:pt>
                <c:pt idx="7">
                  <c:v>38.31</c:v>
                </c:pt>
                <c:pt idx="8">
                  <c:v>38.869999999999997</c:v>
                </c:pt>
                <c:pt idx="9">
                  <c:v>35.94</c:v>
                </c:pt>
                <c:pt idx="10">
                  <c:v>36.840000000000003</c:v>
                </c:pt>
                <c:pt idx="11">
                  <c:v>38.03</c:v>
                </c:pt>
                <c:pt idx="12">
                  <c:v>37.97</c:v>
                </c:pt>
                <c:pt idx="13">
                  <c:v>38.200000000000003</c:v>
                </c:pt>
                <c:pt idx="14">
                  <c:v>38.119999999999997</c:v>
                </c:pt>
                <c:pt idx="15">
                  <c:v>38.47</c:v>
                </c:pt>
                <c:pt idx="16">
                  <c:v>40.22</c:v>
                </c:pt>
                <c:pt idx="17">
                  <c:v>41.31</c:v>
                </c:pt>
                <c:pt idx="18">
                  <c:v>41.18</c:v>
                </c:pt>
                <c:pt idx="19">
                  <c:v>42.06</c:v>
                </c:pt>
                <c:pt idx="20">
                  <c:v>42.59</c:v>
                </c:pt>
                <c:pt idx="21">
                  <c:v>41.91</c:v>
                </c:pt>
                <c:pt idx="22">
                  <c:v>41.26</c:v>
                </c:pt>
                <c:pt idx="23">
                  <c:v>41.49</c:v>
                </c:pt>
                <c:pt idx="24">
                  <c:v>41.79</c:v>
                </c:pt>
                <c:pt idx="25">
                  <c:v>41.49</c:v>
                </c:pt>
                <c:pt idx="26">
                  <c:v>40.840000000000003</c:v>
                </c:pt>
                <c:pt idx="27">
                  <c:v>40.909999999999997</c:v>
                </c:pt>
                <c:pt idx="28">
                  <c:v>41.33</c:v>
                </c:pt>
                <c:pt idx="29">
                  <c:v>39.89</c:v>
                </c:pt>
                <c:pt idx="30">
                  <c:v>40.57</c:v>
                </c:pt>
                <c:pt idx="31">
                  <c:v>40.31</c:v>
                </c:pt>
                <c:pt idx="32">
                  <c:v>40.4</c:v>
                </c:pt>
                <c:pt idx="33">
                  <c:v>39.97</c:v>
                </c:pt>
                <c:pt idx="34">
                  <c:v>41.92</c:v>
                </c:pt>
                <c:pt idx="35">
                  <c:v>42.36</c:v>
                </c:pt>
                <c:pt idx="36">
                  <c:v>42.75</c:v>
                </c:pt>
                <c:pt idx="37">
                  <c:v>43.22</c:v>
                </c:pt>
                <c:pt idx="38">
                  <c:v>43.03</c:v>
                </c:pt>
                <c:pt idx="39">
                  <c:v>42.85</c:v>
                </c:pt>
                <c:pt idx="40">
                  <c:v>43.15</c:v>
                </c:pt>
                <c:pt idx="41">
                  <c:v>45.62</c:v>
                </c:pt>
                <c:pt idx="42">
                  <c:v>47.9</c:v>
                </c:pt>
                <c:pt idx="43">
                  <c:v>48.66</c:v>
                </c:pt>
                <c:pt idx="44">
                  <c:v>49.32</c:v>
                </c:pt>
                <c:pt idx="45">
                  <c:v>48.9</c:v>
                </c:pt>
                <c:pt idx="46">
                  <c:v>48.53</c:v>
                </c:pt>
                <c:pt idx="47">
                  <c:v>48.75</c:v>
                </c:pt>
                <c:pt idx="48">
                  <c:v>48.46</c:v>
                </c:pt>
                <c:pt idx="49">
                  <c:v>48.71</c:v>
                </c:pt>
                <c:pt idx="50">
                  <c:v>48.79</c:v>
                </c:pt>
                <c:pt idx="51">
                  <c:v>49.92</c:v>
                </c:pt>
                <c:pt idx="52">
                  <c:v>48.53</c:v>
                </c:pt>
                <c:pt idx="53">
                  <c:v>48.46</c:v>
                </c:pt>
                <c:pt idx="54">
                  <c:v>48.55</c:v>
                </c:pt>
                <c:pt idx="55">
                  <c:v>48.41</c:v>
                </c:pt>
                <c:pt idx="56">
                  <c:v>46.53</c:v>
                </c:pt>
                <c:pt idx="57">
                  <c:v>46.74</c:v>
                </c:pt>
                <c:pt idx="58">
                  <c:v>46.79</c:v>
                </c:pt>
                <c:pt idx="59">
                  <c:v>46.72</c:v>
                </c:pt>
                <c:pt idx="60">
                  <c:v>46.93</c:v>
                </c:pt>
                <c:pt idx="61">
                  <c:v>46.48</c:v>
                </c:pt>
                <c:pt idx="62">
                  <c:v>47.28</c:v>
                </c:pt>
                <c:pt idx="63">
                  <c:v>46.59</c:v>
                </c:pt>
                <c:pt idx="64">
                  <c:v>46.86</c:v>
                </c:pt>
                <c:pt idx="65">
                  <c:v>47.2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34904"/>
        <c:axId val="499136864"/>
      </c:lineChart>
      <c:dateAx>
        <c:axId val="49913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36864"/>
        <c:crosses val="autoZero"/>
        <c:auto val="1"/>
        <c:lblOffset val="100"/>
        <c:baseTimeUnit val="days"/>
      </c:dateAx>
      <c:valAx>
        <c:axId val="4991368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3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80.930000000000007</c:v>
                </c:pt>
                <c:pt idx="1">
                  <c:v>80.900000000000006</c:v>
                </c:pt>
                <c:pt idx="2">
                  <c:v>80.400000000000006</c:v>
                </c:pt>
                <c:pt idx="3">
                  <c:v>79.680000000000007</c:v>
                </c:pt>
                <c:pt idx="4">
                  <c:v>81.05</c:v>
                </c:pt>
                <c:pt idx="5">
                  <c:v>81.05</c:v>
                </c:pt>
                <c:pt idx="6">
                  <c:v>81.06</c:v>
                </c:pt>
                <c:pt idx="7">
                  <c:v>80.400000000000006</c:v>
                </c:pt>
                <c:pt idx="8">
                  <c:v>81.56</c:v>
                </c:pt>
                <c:pt idx="9">
                  <c:v>80.069999999999993</c:v>
                </c:pt>
                <c:pt idx="10">
                  <c:v>81.53</c:v>
                </c:pt>
                <c:pt idx="11">
                  <c:v>81.430000000000007</c:v>
                </c:pt>
                <c:pt idx="12">
                  <c:v>77.819999999999993</c:v>
                </c:pt>
                <c:pt idx="13">
                  <c:v>75.72</c:v>
                </c:pt>
                <c:pt idx="14">
                  <c:v>74.53</c:v>
                </c:pt>
                <c:pt idx="15">
                  <c:v>73.16</c:v>
                </c:pt>
                <c:pt idx="16">
                  <c:v>74.900000000000006</c:v>
                </c:pt>
                <c:pt idx="17">
                  <c:v>74.69</c:v>
                </c:pt>
                <c:pt idx="18">
                  <c:v>76.31</c:v>
                </c:pt>
                <c:pt idx="19">
                  <c:v>78.97</c:v>
                </c:pt>
                <c:pt idx="20">
                  <c:v>77.27</c:v>
                </c:pt>
                <c:pt idx="21">
                  <c:v>75.81</c:v>
                </c:pt>
                <c:pt idx="22">
                  <c:v>75.52</c:v>
                </c:pt>
                <c:pt idx="23">
                  <c:v>77.2</c:v>
                </c:pt>
                <c:pt idx="24">
                  <c:v>77.77</c:v>
                </c:pt>
                <c:pt idx="25">
                  <c:v>79</c:v>
                </c:pt>
                <c:pt idx="26">
                  <c:v>79.19</c:v>
                </c:pt>
                <c:pt idx="27">
                  <c:v>78.97</c:v>
                </c:pt>
                <c:pt idx="28">
                  <c:v>78.540000000000006</c:v>
                </c:pt>
                <c:pt idx="29">
                  <c:v>76.900000000000006</c:v>
                </c:pt>
                <c:pt idx="30">
                  <c:v>81.77</c:v>
                </c:pt>
                <c:pt idx="31">
                  <c:v>82.48</c:v>
                </c:pt>
                <c:pt idx="32">
                  <c:v>81.099999999999994</c:v>
                </c:pt>
                <c:pt idx="33">
                  <c:v>82</c:v>
                </c:pt>
                <c:pt idx="34">
                  <c:v>80.63</c:v>
                </c:pt>
                <c:pt idx="35">
                  <c:v>81.98</c:v>
                </c:pt>
                <c:pt idx="36">
                  <c:v>79.930000000000007</c:v>
                </c:pt>
                <c:pt idx="37">
                  <c:v>80.180000000000007</c:v>
                </c:pt>
                <c:pt idx="38">
                  <c:v>80.650000000000006</c:v>
                </c:pt>
                <c:pt idx="39">
                  <c:v>83.44</c:v>
                </c:pt>
                <c:pt idx="40">
                  <c:v>95.5</c:v>
                </c:pt>
                <c:pt idx="41">
                  <c:v>94.99</c:v>
                </c:pt>
                <c:pt idx="42">
                  <c:v>92.41</c:v>
                </c:pt>
                <c:pt idx="43">
                  <c:v>93.05</c:v>
                </c:pt>
                <c:pt idx="44">
                  <c:v>92.94</c:v>
                </c:pt>
                <c:pt idx="45">
                  <c:v>90.96</c:v>
                </c:pt>
                <c:pt idx="46">
                  <c:v>92.43</c:v>
                </c:pt>
                <c:pt idx="47">
                  <c:v>92.67</c:v>
                </c:pt>
                <c:pt idx="48">
                  <c:v>91.22</c:v>
                </c:pt>
                <c:pt idx="49">
                  <c:v>90.62</c:v>
                </c:pt>
                <c:pt idx="50">
                  <c:v>87.07</c:v>
                </c:pt>
                <c:pt idx="51">
                  <c:v>87.67</c:v>
                </c:pt>
                <c:pt idx="52">
                  <c:v>87.9</c:v>
                </c:pt>
                <c:pt idx="53">
                  <c:v>87</c:v>
                </c:pt>
                <c:pt idx="54">
                  <c:v>86.21</c:v>
                </c:pt>
                <c:pt idx="55">
                  <c:v>84.39</c:v>
                </c:pt>
                <c:pt idx="56">
                  <c:v>83.59</c:v>
                </c:pt>
                <c:pt idx="57">
                  <c:v>86.69</c:v>
                </c:pt>
                <c:pt idx="58">
                  <c:v>87.91</c:v>
                </c:pt>
                <c:pt idx="59">
                  <c:v>86.92</c:v>
                </c:pt>
                <c:pt idx="60">
                  <c:v>87.22</c:v>
                </c:pt>
                <c:pt idx="62">
                  <c:v>89.46</c:v>
                </c:pt>
                <c:pt idx="63">
                  <c:v>88.86</c:v>
                </c:pt>
                <c:pt idx="64">
                  <c:v>89.53</c:v>
                </c:pt>
                <c:pt idx="65">
                  <c:v>87.46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64304"/>
        <c:axId val="499165872"/>
      </c:lineChart>
      <c:dateAx>
        <c:axId val="49916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5872"/>
        <c:crosses val="autoZero"/>
        <c:auto val="1"/>
        <c:lblOffset val="100"/>
        <c:baseTimeUnit val="days"/>
      </c:dateAx>
      <c:valAx>
        <c:axId val="4991658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6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117.06</c:v>
                </c:pt>
                <c:pt idx="1">
                  <c:v>117.12</c:v>
                </c:pt>
                <c:pt idx="2">
                  <c:v>117.47</c:v>
                </c:pt>
                <c:pt idx="3">
                  <c:v>117.55</c:v>
                </c:pt>
                <c:pt idx="4">
                  <c:v>117.63</c:v>
                </c:pt>
                <c:pt idx="5">
                  <c:v>116.98</c:v>
                </c:pt>
                <c:pt idx="6">
                  <c:v>117.34</c:v>
                </c:pt>
                <c:pt idx="7">
                  <c:v>116.3</c:v>
                </c:pt>
                <c:pt idx="8">
                  <c:v>116.05</c:v>
                </c:pt>
                <c:pt idx="9">
                  <c:v>114.06</c:v>
                </c:pt>
                <c:pt idx="10">
                  <c:v>113.89</c:v>
                </c:pt>
                <c:pt idx="11">
                  <c:v>113.05</c:v>
                </c:pt>
                <c:pt idx="12">
                  <c:v>113</c:v>
                </c:pt>
                <c:pt idx="13">
                  <c:v>112.52</c:v>
                </c:pt>
                <c:pt idx="14">
                  <c:v>113.05</c:v>
                </c:pt>
                <c:pt idx="15">
                  <c:v>112.18</c:v>
                </c:pt>
                <c:pt idx="16">
                  <c:v>113.95</c:v>
                </c:pt>
                <c:pt idx="17">
                  <c:v>113.09</c:v>
                </c:pt>
                <c:pt idx="18">
                  <c:v>112.88</c:v>
                </c:pt>
                <c:pt idx="19">
                  <c:v>112.71</c:v>
                </c:pt>
                <c:pt idx="20">
                  <c:v>114.62</c:v>
                </c:pt>
                <c:pt idx="21">
                  <c:v>113.55</c:v>
                </c:pt>
                <c:pt idx="22">
                  <c:v>113.57</c:v>
                </c:pt>
                <c:pt idx="23">
                  <c:v>113.58</c:v>
                </c:pt>
                <c:pt idx="24">
                  <c:v>114.92</c:v>
                </c:pt>
                <c:pt idx="25">
                  <c:v>115.57</c:v>
                </c:pt>
                <c:pt idx="26">
                  <c:v>111.77</c:v>
                </c:pt>
                <c:pt idx="27">
                  <c:v>107.95</c:v>
                </c:pt>
                <c:pt idx="28">
                  <c:v>105.44</c:v>
                </c:pt>
                <c:pt idx="29">
                  <c:v>103.13</c:v>
                </c:pt>
                <c:pt idx="30">
                  <c:v>105.52</c:v>
                </c:pt>
                <c:pt idx="31">
                  <c:v>108.36</c:v>
                </c:pt>
                <c:pt idx="32">
                  <c:v>107.7</c:v>
                </c:pt>
                <c:pt idx="33">
                  <c:v>107.73</c:v>
                </c:pt>
                <c:pt idx="34">
                  <c:v>106.73</c:v>
                </c:pt>
                <c:pt idx="35">
                  <c:v>106.1</c:v>
                </c:pt>
                <c:pt idx="36">
                  <c:v>106</c:v>
                </c:pt>
                <c:pt idx="37">
                  <c:v>106.82</c:v>
                </c:pt>
                <c:pt idx="38">
                  <c:v>106.94</c:v>
                </c:pt>
                <c:pt idx="39">
                  <c:v>107.57</c:v>
                </c:pt>
                <c:pt idx="40">
                  <c:v>108.03</c:v>
                </c:pt>
                <c:pt idx="41">
                  <c:v>108.85</c:v>
                </c:pt>
                <c:pt idx="42">
                  <c:v>108.51</c:v>
                </c:pt>
                <c:pt idx="43">
                  <c:v>109.36</c:v>
                </c:pt>
                <c:pt idx="44">
                  <c:v>109.08</c:v>
                </c:pt>
                <c:pt idx="45">
                  <c:v>109.22</c:v>
                </c:pt>
                <c:pt idx="46">
                  <c:v>109.38</c:v>
                </c:pt>
                <c:pt idx="47">
                  <c:v>109.48</c:v>
                </c:pt>
                <c:pt idx="48">
                  <c:v>108.18</c:v>
                </c:pt>
                <c:pt idx="49">
                  <c:v>107.93</c:v>
                </c:pt>
                <c:pt idx="50">
                  <c:v>108</c:v>
                </c:pt>
                <c:pt idx="51">
                  <c:v>108.81</c:v>
                </c:pt>
                <c:pt idx="52">
                  <c:v>108.37</c:v>
                </c:pt>
                <c:pt idx="53">
                  <c:v>107.48</c:v>
                </c:pt>
                <c:pt idx="54">
                  <c:v>105.87</c:v>
                </c:pt>
                <c:pt idx="56">
                  <c:v>105.79</c:v>
                </c:pt>
                <c:pt idx="57">
                  <c:v>104.48</c:v>
                </c:pt>
                <c:pt idx="58">
                  <c:v>106.05</c:v>
                </c:pt>
                <c:pt idx="59">
                  <c:v>104.21</c:v>
                </c:pt>
                <c:pt idx="60">
                  <c:v>104.34</c:v>
                </c:pt>
                <c:pt idx="61">
                  <c:v>102.95</c:v>
                </c:pt>
                <c:pt idx="62">
                  <c:v>96.67</c:v>
                </c:pt>
                <c:pt idx="63">
                  <c:v>97.34</c:v>
                </c:pt>
                <c:pt idx="64">
                  <c:v>98.66</c:v>
                </c:pt>
                <c:pt idx="65">
                  <c:v>99.43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43920"/>
        <c:axId val="499135296"/>
      </c:lineChart>
      <c:dateAx>
        <c:axId val="49914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35296"/>
        <c:crosses val="autoZero"/>
        <c:auto val="1"/>
        <c:lblOffset val="100"/>
        <c:baseTimeUnit val="days"/>
      </c:dateAx>
      <c:valAx>
        <c:axId val="499135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66.78</c:v>
                </c:pt>
                <c:pt idx="1">
                  <c:v>61.25</c:v>
                </c:pt>
                <c:pt idx="2">
                  <c:v>60.08</c:v>
                </c:pt>
                <c:pt idx="3">
                  <c:v>59.9</c:v>
                </c:pt>
                <c:pt idx="4">
                  <c:v>60.15</c:v>
                </c:pt>
                <c:pt idx="5">
                  <c:v>60.41</c:v>
                </c:pt>
                <c:pt idx="6">
                  <c:v>60.69</c:v>
                </c:pt>
                <c:pt idx="7">
                  <c:v>60.86</c:v>
                </c:pt>
                <c:pt idx="8">
                  <c:v>61.9</c:v>
                </c:pt>
                <c:pt idx="9">
                  <c:v>61.76</c:v>
                </c:pt>
                <c:pt idx="10">
                  <c:v>61.94</c:v>
                </c:pt>
                <c:pt idx="11">
                  <c:v>64.36</c:v>
                </c:pt>
                <c:pt idx="13">
                  <c:v>63.91</c:v>
                </c:pt>
                <c:pt idx="14">
                  <c:v>63.81</c:v>
                </c:pt>
                <c:pt idx="15">
                  <c:v>64.040000000000006</c:v>
                </c:pt>
                <c:pt idx="16">
                  <c:v>63.37</c:v>
                </c:pt>
                <c:pt idx="17">
                  <c:v>64.22</c:v>
                </c:pt>
                <c:pt idx="18">
                  <c:v>64.28</c:v>
                </c:pt>
                <c:pt idx="19">
                  <c:v>63.42</c:v>
                </c:pt>
                <c:pt idx="20">
                  <c:v>63.85</c:v>
                </c:pt>
                <c:pt idx="21">
                  <c:v>64.63</c:v>
                </c:pt>
                <c:pt idx="22">
                  <c:v>64.28</c:v>
                </c:pt>
                <c:pt idx="23">
                  <c:v>63.72</c:v>
                </c:pt>
                <c:pt idx="24">
                  <c:v>64.06</c:v>
                </c:pt>
                <c:pt idx="25">
                  <c:v>63.66</c:v>
                </c:pt>
                <c:pt idx="26">
                  <c:v>63.83</c:v>
                </c:pt>
                <c:pt idx="27">
                  <c:v>63.48</c:v>
                </c:pt>
                <c:pt idx="28">
                  <c:v>64.36</c:v>
                </c:pt>
                <c:pt idx="29">
                  <c:v>65.900000000000006</c:v>
                </c:pt>
                <c:pt idx="30">
                  <c:v>65.12</c:v>
                </c:pt>
                <c:pt idx="31">
                  <c:v>66.239999999999995</c:v>
                </c:pt>
                <c:pt idx="32">
                  <c:v>66.19</c:v>
                </c:pt>
                <c:pt idx="33">
                  <c:v>65.760000000000005</c:v>
                </c:pt>
                <c:pt idx="34">
                  <c:v>65.19</c:v>
                </c:pt>
                <c:pt idx="35">
                  <c:v>64.86</c:v>
                </c:pt>
                <c:pt idx="36">
                  <c:v>65.58</c:v>
                </c:pt>
                <c:pt idx="37">
                  <c:v>65.45</c:v>
                </c:pt>
                <c:pt idx="38">
                  <c:v>65.52</c:v>
                </c:pt>
                <c:pt idx="39">
                  <c:v>64.790000000000006</c:v>
                </c:pt>
                <c:pt idx="40">
                  <c:v>65</c:v>
                </c:pt>
                <c:pt idx="41">
                  <c:v>65.16</c:v>
                </c:pt>
                <c:pt idx="42">
                  <c:v>65.680000000000007</c:v>
                </c:pt>
                <c:pt idx="43">
                  <c:v>65.36</c:v>
                </c:pt>
                <c:pt idx="44">
                  <c:v>65.53</c:v>
                </c:pt>
                <c:pt idx="45">
                  <c:v>65.63</c:v>
                </c:pt>
                <c:pt idx="46">
                  <c:v>65.680000000000007</c:v>
                </c:pt>
                <c:pt idx="47">
                  <c:v>65.3</c:v>
                </c:pt>
                <c:pt idx="48">
                  <c:v>65.63</c:v>
                </c:pt>
                <c:pt idx="49">
                  <c:v>65.38</c:v>
                </c:pt>
                <c:pt idx="50">
                  <c:v>65.48</c:v>
                </c:pt>
                <c:pt idx="51">
                  <c:v>64.739999999999995</c:v>
                </c:pt>
                <c:pt idx="52">
                  <c:v>65.39</c:v>
                </c:pt>
                <c:pt idx="53">
                  <c:v>65.83</c:v>
                </c:pt>
                <c:pt idx="54">
                  <c:v>65.52</c:v>
                </c:pt>
                <c:pt idx="55">
                  <c:v>63.94</c:v>
                </c:pt>
                <c:pt idx="56">
                  <c:v>63.83</c:v>
                </c:pt>
                <c:pt idx="57">
                  <c:v>63.47</c:v>
                </c:pt>
                <c:pt idx="58">
                  <c:v>64.13</c:v>
                </c:pt>
                <c:pt idx="59">
                  <c:v>64.459999999999994</c:v>
                </c:pt>
                <c:pt idx="60">
                  <c:v>64.790000000000006</c:v>
                </c:pt>
                <c:pt idx="61">
                  <c:v>64.59</c:v>
                </c:pt>
                <c:pt idx="62">
                  <c:v>64.37</c:v>
                </c:pt>
                <c:pt idx="63">
                  <c:v>64.33</c:v>
                </c:pt>
                <c:pt idx="64">
                  <c:v>64.28</c:v>
                </c:pt>
                <c:pt idx="65">
                  <c:v>63.43</c:v>
                </c:pt>
                <c:pt idx="66">
                  <c:v>64.48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38040"/>
        <c:axId val="499144704"/>
      </c:lineChart>
      <c:dateAx>
        <c:axId val="49913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4704"/>
        <c:crosses val="autoZero"/>
        <c:auto val="1"/>
        <c:lblOffset val="100"/>
        <c:baseTimeUnit val="days"/>
      </c:dateAx>
      <c:valAx>
        <c:axId val="4991447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3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67.98</c:v>
                </c:pt>
                <c:pt idx="1">
                  <c:v>68.7</c:v>
                </c:pt>
                <c:pt idx="2">
                  <c:v>68.69</c:v>
                </c:pt>
                <c:pt idx="3">
                  <c:v>68.489999999999995</c:v>
                </c:pt>
                <c:pt idx="4">
                  <c:v>68.98</c:v>
                </c:pt>
                <c:pt idx="5">
                  <c:v>69.349999999999994</c:v>
                </c:pt>
                <c:pt idx="6">
                  <c:v>69.06</c:v>
                </c:pt>
                <c:pt idx="7">
                  <c:v>68.7</c:v>
                </c:pt>
                <c:pt idx="8">
                  <c:v>69.41</c:v>
                </c:pt>
                <c:pt idx="9">
                  <c:v>69.66</c:v>
                </c:pt>
                <c:pt idx="10">
                  <c:v>69.05</c:v>
                </c:pt>
                <c:pt idx="11">
                  <c:v>66.97</c:v>
                </c:pt>
                <c:pt idx="12">
                  <c:v>68.05</c:v>
                </c:pt>
                <c:pt idx="13">
                  <c:v>69.7</c:v>
                </c:pt>
                <c:pt idx="14">
                  <c:v>69.989999999999995</c:v>
                </c:pt>
                <c:pt idx="15">
                  <c:v>69.319999999999993</c:v>
                </c:pt>
                <c:pt idx="16">
                  <c:v>70.5</c:v>
                </c:pt>
                <c:pt idx="17">
                  <c:v>71.599999999999994</c:v>
                </c:pt>
                <c:pt idx="18">
                  <c:v>71.69</c:v>
                </c:pt>
                <c:pt idx="19">
                  <c:v>72.09</c:v>
                </c:pt>
                <c:pt idx="20">
                  <c:v>71.89</c:v>
                </c:pt>
                <c:pt idx="21">
                  <c:v>72.180000000000007</c:v>
                </c:pt>
                <c:pt idx="22">
                  <c:v>71.72</c:v>
                </c:pt>
                <c:pt idx="23">
                  <c:v>71.83</c:v>
                </c:pt>
                <c:pt idx="24">
                  <c:v>71.91</c:v>
                </c:pt>
                <c:pt idx="25">
                  <c:v>72.53</c:v>
                </c:pt>
                <c:pt idx="26">
                  <c:v>71.510000000000005</c:v>
                </c:pt>
                <c:pt idx="27">
                  <c:v>70.38</c:v>
                </c:pt>
                <c:pt idx="28">
                  <c:v>71.77</c:v>
                </c:pt>
                <c:pt idx="30">
                  <c:v>70.58</c:v>
                </c:pt>
                <c:pt idx="31">
                  <c:v>70.67</c:v>
                </c:pt>
                <c:pt idx="32">
                  <c:v>71.75</c:v>
                </c:pt>
                <c:pt idx="33">
                  <c:v>72</c:v>
                </c:pt>
                <c:pt idx="34">
                  <c:v>73.319999999999993</c:v>
                </c:pt>
                <c:pt idx="35">
                  <c:v>73.78</c:v>
                </c:pt>
                <c:pt idx="36">
                  <c:v>73.41</c:v>
                </c:pt>
                <c:pt idx="37">
                  <c:v>75.650000000000006</c:v>
                </c:pt>
                <c:pt idx="38">
                  <c:v>77.489999999999995</c:v>
                </c:pt>
                <c:pt idx="39">
                  <c:v>75.5</c:v>
                </c:pt>
                <c:pt idx="40">
                  <c:v>75.61</c:v>
                </c:pt>
                <c:pt idx="41">
                  <c:v>91.79</c:v>
                </c:pt>
                <c:pt idx="42">
                  <c:v>91.49</c:v>
                </c:pt>
                <c:pt idx="43">
                  <c:v>90.8</c:v>
                </c:pt>
                <c:pt idx="44">
                  <c:v>90.85</c:v>
                </c:pt>
                <c:pt idx="45">
                  <c:v>91.69</c:v>
                </c:pt>
                <c:pt idx="46">
                  <c:v>90.92</c:v>
                </c:pt>
                <c:pt idx="47">
                  <c:v>89.49</c:v>
                </c:pt>
                <c:pt idx="48">
                  <c:v>92.13</c:v>
                </c:pt>
                <c:pt idx="49">
                  <c:v>92.91</c:v>
                </c:pt>
                <c:pt idx="50">
                  <c:v>92.72</c:v>
                </c:pt>
                <c:pt idx="51">
                  <c:v>93.02</c:v>
                </c:pt>
                <c:pt idx="52">
                  <c:v>92.04</c:v>
                </c:pt>
                <c:pt idx="53">
                  <c:v>92.99</c:v>
                </c:pt>
                <c:pt idx="54">
                  <c:v>94.37</c:v>
                </c:pt>
                <c:pt idx="55">
                  <c:v>93.12</c:v>
                </c:pt>
                <c:pt idx="56">
                  <c:v>93.77</c:v>
                </c:pt>
                <c:pt idx="57">
                  <c:v>93.16</c:v>
                </c:pt>
                <c:pt idx="58">
                  <c:v>94.06</c:v>
                </c:pt>
                <c:pt idx="59">
                  <c:v>94.74</c:v>
                </c:pt>
                <c:pt idx="60">
                  <c:v>95.07</c:v>
                </c:pt>
                <c:pt idx="61">
                  <c:v>95.07</c:v>
                </c:pt>
                <c:pt idx="62">
                  <c:v>96.71</c:v>
                </c:pt>
                <c:pt idx="63">
                  <c:v>95.98</c:v>
                </c:pt>
                <c:pt idx="64">
                  <c:v>95.15</c:v>
                </c:pt>
                <c:pt idx="65">
                  <c:v>94.04</c:v>
                </c:pt>
                <c:pt idx="66">
                  <c:v>93.82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39608"/>
        <c:axId val="499134512"/>
      </c:lineChart>
      <c:dateAx>
        <c:axId val="49913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34512"/>
        <c:crosses val="autoZero"/>
        <c:auto val="1"/>
        <c:lblOffset val="100"/>
        <c:baseTimeUnit val="days"/>
      </c:dateAx>
      <c:valAx>
        <c:axId val="499134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3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32.409999999999997</c:v>
                </c:pt>
                <c:pt idx="1">
                  <c:v>32.24</c:v>
                </c:pt>
                <c:pt idx="2">
                  <c:v>32.29</c:v>
                </c:pt>
                <c:pt idx="3">
                  <c:v>32.15</c:v>
                </c:pt>
                <c:pt idx="4">
                  <c:v>32.08</c:v>
                </c:pt>
                <c:pt idx="5">
                  <c:v>32.04</c:v>
                </c:pt>
                <c:pt idx="6">
                  <c:v>32.29</c:v>
                </c:pt>
                <c:pt idx="7">
                  <c:v>31.97</c:v>
                </c:pt>
                <c:pt idx="8">
                  <c:v>31.86</c:v>
                </c:pt>
                <c:pt idx="9">
                  <c:v>31.57</c:v>
                </c:pt>
                <c:pt idx="10">
                  <c:v>31.61</c:v>
                </c:pt>
                <c:pt idx="11">
                  <c:v>31.87</c:v>
                </c:pt>
                <c:pt idx="12">
                  <c:v>31.5</c:v>
                </c:pt>
                <c:pt idx="13">
                  <c:v>32.020000000000003</c:v>
                </c:pt>
                <c:pt idx="14">
                  <c:v>32.340000000000003</c:v>
                </c:pt>
                <c:pt idx="15">
                  <c:v>31.72</c:v>
                </c:pt>
                <c:pt idx="16">
                  <c:v>31.7</c:v>
                </c:pt>
                <c:pt idx="17">
                  <c:v>32.1</c:v>
                </c:pt>
                <c:pt idx="18">
                  <c:v>32.020000000000003</c:v>
                </c:pt>
                <c:pt idx="19">
                  <c:v>32.090000000000003</c:v>
                </c:pt>
                <c:pt idx="20">
                  <c:v>32.14</c:v>
                </c:pt>
                <c:pt idx="21">
                  <c:v>32.049999999999997</c:v>
                </c:pt>
                <c:pt idx="22">
                  <c:v>31.8</c:v>
                </c:pt>
                <c:pt idx="23">
                  <c:v>31.52</c:v>
                </c:pt>
                <c:pt idx="24">
                  <c:v>31.72</c:v>
                </c:pt>
                <c:pt idx="25">
                  <c:v>31.73</c:v>
                </c:pt>
                <c:pt idx="26">
                  <c:v>31.6</c:v>
                </c:pt>
                <c:pt idx="27">
                  <c:v>31.71</c:v>
                </c:pt>
                <c:pt idx="28">
                  <c:v>31.61</c:v>
                </c:pt>
                <c:pt idx="29">
                  <c:v>31.5</c:v>
                </c:pt>
                <c:pt idx="30">
                  <c:v>31.65</c:v>
                </c:pt>
                <c:pt idx="31">
                  <c:v>31.51</c:v>
                </c:pt>
                <c:pt idx="32">
                  <c:v>31.29</c:v>
                </c:pt>
                <c:pt idx="33">
                  <c:v>31.8</c:v>
                </c:pt>
                <c:pt idx="34">
                  <c:v>31.61</c:v>
                </c:pt>
                <c:pt idx="35">
                  <c:v>31.65</c:v>
                </c:pt>
                <c:pt idx="36">
                  <c:v>31.6</c:v>
                </c:pt>
                <c:pt idx="37">
                  <c:v>31.5</c:v>
                </c:pt>
                <c:pt idx="38">
                  <c:v>30.85</c:v>
                </c:pt>
                <c:pt idx="39">
                  <c:v>30.97</c:v>
                </c:pt>
                <c:pt idx="40">
                  <c:v>30.86</c:v>
                </c:pt>
                <c:pt idx="41">
                  <c:v>31.22</c:v>
                </c:pt>
                <c:pt idx="42">
                  <c:v>33.74</c:v>
                </c:pt>
                <c:pt idx="43">
                  <c:v>32.840000000000003</c:v>
                </c:pt>
                <c:pt idx="44">
                  <c:v>32.770000000000003</c:v>
                </c:pt>
                <c:pt idx="45">
                  <c:v>32.119999999999997</c:v>
                </c:pt>
                <c:pt idx="46">
                  <c:v>32.630000000000003</c:v>
                </c:pt>
                <c:pt idx="47">
                  <c:v>32.880000000000003</c:v>
                </c:pt>
                <c:pt idx="48">
                  <c:v>32.799999999999997</c:v>
                </c:pt>
                <c:pt idx="49">
                  <c:v>33.020000000000003</c:v>
                </c:pt>
                <c:pt idx="50">
                  <c:v>33</c:v>
                </c:pt>
                <c:pt idx="51">
                  <c:v>33.119999999999997</c:v>
                </c:pt>
                <c:pt idx="52">
                  <c:v>33.200000000000003</c:v>
                </c:pt>
                <c:pt idx="53">
                  <c:v>33.65</c:v>
                </c:pt>
                <c:pt idx="54">
                  <c:v>32.31</c:v>
                </c:pt>
                <c:pt idx="55">
                  <c:v>32.700000000000003</c:v>
                </c:pt>
                <c:pt idx="56">
                  <c:v>32.4</c:v>
                </c:pt>
                <c:pt idx="57">
                  <c:v>32.54</c:v>
                </c:pt>
                <c:pt idx="58">
                  <c:v>32.700000000000003</c:v>
                </c:pt>
                <c:pt idx="59">
                  <c:v>32.409999999999997</c:v>
                </c:pt>
                <c:pt idx="60">
                  <c:v>32.19</c:v>
                </c:pt>
                <c:pt idx="61">
                  <c:v>32.6</c:v>
                </c:pt>
                <c:pt idx="62">
                  <c:v>32.82</c:v>
                </c:pt>
                <c:pt idx="63">
                  <c:v>32.979999999999997</c:v>
                </c:pt>
                <c:pt idx="64">
                  <c:v>32.799999999999997</c:v>
                </c:pt>
                <c:pt idx="65">
                  <c:v>33.200000000000003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42352"/>
        <c:axId val="499142744"/>
      </c:lineChart>
      <c:dateAx>
        <c:axId val="499142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2744"/>
        <c:crosses val="autoZero"/>
        <c:auto val="1"/>
        <c:lblOffset val="100"/>
        <c:baseTimeUnit val="days"/>
      </c:dateAx>
      <c:valAx>
        <c:axId val="499142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25.27</c:v>
                </c:pt>
                <c:pt idx="1">
                  <c:v>25.12</c:v>
                </c:pt>
                <c:pt idx="2">
                  <c:v>24.96</c:v>
                </c:pt>
                <c:pt idx="3">
                  <c:v>24.68</c:v>
                </c:pt>
                <c:pt idx="4">
                  <c:v>24.73</c:v>
                </c:pt>
                <c:pt idx="5">
                  <c:v>24.56</c:v>
                </c:pt>
                <c:pt idx="6">
                  <c:v>24.55</c:v>
                </c:pt>
                <c:pt idx="7">
                  <c:v>24.64</c:v>
                </c:pt>
                <c:pt idx="8">
                  <c:v>24.71</c:v>
                </c:pt>
                <c:pt idx="9">
                  <c:v>24.35</c:v>
                </c:pt>
                <c:pt idx="10">
                  <c:v>24.53</c:v>
                </c:pt>
                <c:pt idx="11">
                  <c:v>24.66</c:v>
                </c:pt>
                <c:pt idx="12">
                  <c:v>24.74</c:v>
                </c:pt>
                <c:pt idx="13">
                  <c:v>24.73</c:v>
                </c:pt>
                <c:pt idx="14">
                  <c:v>24.22</c:v>
                </c:pt>
                <c:pt idx="15">
                  <c:v>24.04</c:v>
                </c:pt>
                <c:pt idx="16">
                  <c:v>24.31</c:v>
                </c:pt>
                <c:pt idx="17">
                  <c:v>24.2</c:v>
                </c:pt>
                <c:pt idx="18">
                  <c:v>23.79</c:v>
                </c:pt>
                <c:pt idx="19">
                  <c:v>23.93</c:v>
                </c:pt>
                <c:pt idx="20">
                  <c:v>24.3</c:v>
                </c:pt>
                <c:pt idx="21">
                  <c:v>24</c:v>
                </c:pt>
                <c:pt idx="22">
                  <c:v>23.89</c:v>
                </c:pt>
                <c:pt idx="23">
                  <c:v>23.93</c:v>
                </c:pt>
                <c:pt idx="24">
                  <c:v>23.9</c:v>
                </c:pt>
                <c:pt idx="25">
                  <c:v>23.84</c:v>
                </c:pt>
                <c:pt idx="26">
                  <c:v>23.7</c:v>
                </c:pt>
                <c:pt idx="27">
                  <c:v>23.71</c:v>
                </c:pt>
                <c:pt idx="28">
                  <c:v>23.95</c:v>
                </c:pt>
                <c:pt idx="30">
                  <c:v>23.57</c:v>
                </c:pt>
                <c:pt idx="31">
                  <c:v>24.75</c:v>
                </c:pt>
                <c:pt idx="32">
                  <c:v>24.38</c:v>
                </c:pt>
                <c:pt idx="33">
                  <c:v>24.42</c:v>
                </c:pt>
                <c:pt idx="34">
                  <c:v>24.55</c:v>
                </c:pt>
                <c:pt idx="35">
                  <c:v>24.54</c:v>
                </c:pt>
                <c:pt idx="36">
                  <c:v>24.54</c:v>
                </c:pt>
                <c:pt idx="37">
                  <c:v>24.55</c:v>
                </c:pt>
                <c:pt idx="38">
                  <c:v>24.74</c:v>
                </c:pt>
                <c:pt idx="39">
                  <c:v>24.54</c:v>
                </c:pt>
                <c:pt idx="40">
                  <c:v>24.57</c:v>
                </c:pt>
                <c:pt idx="41">
                  <c:v>24.8</c:v>
                </c:pt>
                <c:pt idx="42">
                  <c:v>24.89</c:v>
                </c:pt>
                <c:pt idx="43">
                  <c:v>25.12</c:v>
                </c:pt>
                <c:pt idx="44">
                  <c:v>25.15</c:v>
                </c:pt>
                <c:pt idx="45">
                  <c:v>25.08</c:v>
                </c:pt>
                <c:pt idx="46">
                  <c:v>25.48</c:v>
                </c:pt>
                <c:pt idx="47">
                  <c:v>25.46</c:v>
                </c:pt>
                <c:pt idx="48">
                  <c:v>25.85</c:v>
                </c:pt>
                <c:pt idx="49">
                  <c:v>26.02</c:v>
                </c:pt>
                <c:pt idx="50">
                  <c:v>26.16</c:v>
                </c:pt>
                <c:pt idx="51">
                  <c:v>25.58</c:v>
                </c:pt>
                <c:pt idx="52">
                  <c:v>25.48</c:v>
                </c:pt>
                <c:pt idx="53">
                  <c:v>25.41</c:v>
                </c:pt>
                <c:pt idx="54">
                  <c:v>25.64</c:v>
                </c:pt>
                <c:pt idx="55">
                  <c:v>25.59</c:v>
                </c:pt>
                <c:pt idx="56">
                  <c:v>27.04</c:v>
                </c:pt>
                <c:pt idx="57">
                  <c:v>26.7</c:v>
                </c:pt>
                <c:pt idx="58">
                  <c:v>26.62</c:v>
                </c:pt>
                <c:pt idx="59">
                  <c:v>26.64</c:v>
                </c:pt>
                <c:pt idx="60">
                  <c:v>26.76</c:v>
                </c:pt>
                <c:pt idx="61">
                  <c:v>26.74</c:v>
                </c:pt>
                <c:pt idx="62">
                  <c:v>26.74</c:v>
                </c:pt>
                <c:pt idx="63">
                  <c:v>26.85</c:v>
                </c:pt>
                <c:pt idx="64">
                  <c:v>27.11</c:v>
                </c:pt>
                <c:pt idx="65">
                  <c:v>27.18</c:v>
                </c:pt>
                <c:pt idx="66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67888"/>
        <c:axId val="511463184"/>
      </c:lineChart>
      <c:dateAx>
        <c:axId val="511467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3184"/>
        <c:crosses val="autoZero"/>
        <c:auto val="1"/>
        <c:lblOffset val="100"/>
        <c:baseTimeUnit val="days"/>
      </c:dateAx>
      <c:valAx>
        <c:axId val="511463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26.64</c:v>
                </c:pt>
                <c:pt idx="1">
                  <c:v>26.5</c:v>
                </c:pt>
                <c:pt idx="2">
                  <c:v>26.25</c:v>
                </c:pt>
                <c:pt idx="3">
                  <c:v>25.97</c:v>
                </c:pt>
                <c:pt idx="4">
                  <c:v>25.31</c:v>
                </c:pt>
                <c:pt idx="5">
                  <c:v>25.38</c:v>
                </c:pt>
                <c:pt idx="6">
                  <c:v>25.29</c:v>
                </c:pt>
                <c:pt idx="7">
                  <c:v>25.03</c:v>
                </c:pt>
                <c:pt idx="8">
                  <c:v>25.59</c:v>
                </c:pt>
                <c:pt idx="9">
                  <c:v>25.33</c:v>
                </c:pt>
                <c:pt idx="10">
                  <c:v>25.21</c:v>
                </c:pt>
                <c:pt idx="11">
                  <c:v>26.16</c:v>
                </c:pt>
                <c:pt idx="12">
                  <c:v>26.24</c:v>
                </c:pt>
                <c:pt idx="13">
                  <c:v>26.58</c:v>
                </c:pt>
                <c:pt idx="14">
                  <c:v>26.59</c:v>
                </c:pt>
                <c:pt idx="15">
                  <c:v>25.82</c:v>
                </c:pt>
                <c:pt idx="16">
                  <c:v>26</c:v>
                </c:pt>
                <c:pt idx="17">
                  <c:v>25.86</c:v>
                </c:pt>
                <c:pt idx="18">
                  <c:v>25.53</c:v>
                </c:pt>
                <c:pt idx="19">
                  <c:v>27.56</c:v>
                </c:pt>
                <c:pt idx="20">
                  <c:v>27.61</c:v>
                </c:pt>
                <c:pt idx="21">
                  <c:v>27.8</c:v>
                </c:pt>
                <c:pt idx="22">
                  <c:v>27.31</c:v>
                </c:pt>
                <c:pt idx="23">
                  <c:v>27.97</c:v>
                </c:pt>
                <c:pt idx="24">
                  <c:v>27.33</c:v>
                </c:pt>
                <c:pt idx="25">
                  <c:v>27.32</c:v>
                </c:pt>
                <c:pt idx="26">
                  <c:v>26.61</c:v>
                </c:pt>
                <c:pt idx="27">
                  <c:v>26.71</c:v>
                </c:pt>
                <c:pt idx="28">
                  <c:v>26.92</c:v>
                </c:pt>
                <c:pt idx="29">
                  <c:v>27.54</c:v>
                </c:pt>
                <c:pt idx="30">
                  <c:v>27.89</c:v>
                </c:pt>
                <c:pt idx="31">
                  <c:v>28.03</c:v>
                </c:pt>
                <c:pt idx="32">
                  <c:v>27.96</c:v>
                </c:pt>
                <c:pt idx="33">
                  <c:v>27.69</c:v>
                </c:pt>
                <c:pt idx="34">
                  <c:v>29.58</c:v>
                </c:pt>
                <c:pt idx="35">
                  <c:v>28.15</c:v>
                </c:pt>
                <c:pt idx="36">
                  <c:v>29.58</c:v>
                </c:pt>
                <c:pt idx="37">
                  <c:v>29.43</c:v>
                </c:pt>
                <c:pt idx="38">
                  <c:v>28.84</c:v>
                </c:pt>
                <c:pt idx="39">
                  <c:v>29.83</c:v>
                </c:pt>
                <c:pt idx="40">
                  <c:v>29.25</c:v>
                </c:pt>
                <c:pt idx="41">
                  <c:v>28.82</c:v>
                </c:pt>
                <c:pt idx="42">
                  <c:v>28.6</c:v>
                </c:pt>
                <c:pt idx="43">
                  <c:v>28.53</c:v>
                </c:pt>
                <c:pt idx="44">
                  <c:v>28.81</c:v>
                </c:pt>
                <c:pt idx="45">
                  <c:v>28.53</c:v>
                </c:pt>
                <c:pt idx="46">
                  <c:v>28.83</c:v>
                </c:pt>
                <c:pt idx="47">
                  <c:v>29.43</c:v>
                </c:pt>
                <c:pt idx="48">
                  <c:v>29.68</c:v>
                </c:pt>
                <c:pt idx="49">
                  <c:v>29.88</c:v>
                </c:pt>
                <c:pt idx="50">
                  <c:v>29.88</c:v>
                </c:pt>
                <c:pt idx="51">
                  <c:v>29.72</c:v>
                </c:pt>
                <c:pt idx="52">
                  <c:v>29.54</c:v>
                </c:pt>
                <c:pt idx="53">
                  <c:v>29.72</c:v>
                </c:pt>
                <c:pt idx="54">
                  <c:v>29.58</c:v>
                </c:pt>
                <c:pt idx="55">
                  <c:v>29.73</c:v>
                </c:pt>
                <c:pt idx="56">
                  <c:v>29.8</c:v>
                </c:pt>
                <c:pt idx="57">
                  <c:v>30.36</c:v>
                </c:pt>
                <c:pt idx="58">
                  <c:v>29.45</c:v>
                </c:pt>
                <c:pt idx="59">
                  <c:v>29.48</c:v>
                </c:pt>
                <c:pt idx="60">
                  <c:v>29.83</c:v>
                </c:pt>
                <c:pt idx="61">
                  <c:v>29.79</c:v>
                </c:pt>
                <c:pt idx="62">
                  <c:v>29.37</c:v>
                </c:pt>
                <c:pt idx="63">
                  <c:v>28.65</c:v>
                </c:pt>
                <c:pt idx="64">
                  <c:v>28.47</c:v>
                </c:pt>
                <c:pt idx="65">
                  <c:v>28.73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68280"/>
        <c:axId val="511467496"/>
      </c:lineChart>
      <c:dateAx>
        <c:axId val="511468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7496"/>
        <c:crosses val="autoZero"/>
        <c:auto val="1"/>
        <c:lblOffset val="100"/>
        <c:baseTimeUnit val="days"/>
      </c:dateAx>
      <c:valAx>
        <c:axId val="5114674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24.98</c:v>
                </c:pt>
                <c:pt idx="1">
                  <c:v>24.15</c:v>
                </c:pt>
                <c:pt idx="2">
                  <c:v>23.46</c:v>
                </c:pt>
                <c:pt idx="3">
                  <c:v>22.6</c:v>
                </c:pt>
                <c:pt idx="4">
                  <c:v>22.28</c:v>
                </c:pt>
                <c:pt idx="5">
                  <c:v>23.04</c:v>
                </c:pt>
                <c:pt idx="6">
                  <c:v>22.92</c:v>
                </c:pt>
                <c:pt idx="7">
                  <c:v>23.46</c:v>
                </c:pt>
                <c:pt idx="8">
                  <c:v>23.86</c:v>
                </c:pt>
                <c:pt idx="9">
                  <c:v>23.95</c:v>
                </c:pt>
                <c:pt idx="10">
                  <c:v>24.66</c:v>
                </c:pt>
                <c:pt idx="11">
                  <c:v>24.86</c:v>
                </c:pt>
                <c:pt idx="12">
                  <c:v>24.4</c:v>
                </c:pt>
                <c:pt idx="13">
                  <c:v>24.21</c:v>
                </c:pt>
                <c:pt idx="14">
                  <c:v>24.35</c:v>
                </c:pt>
                <c:pt idx="15">
                  <c:v>24.2</c:v>
                </c:pt>
                <c:pt idx="16">
                  <c:v>23.95</c:v>
                </c:pt>
                <c:pt idx="17">
                  <c:v>22.89</c:v>
                </c:pt>
                <c:pt idx="18">
                  <c:v>22.64</c:v>
                </c:pt>
                <c:pt idx="19">
                  <c:v>22.63</c:v>
                </c:pt>
                <c:pt idx="20">
                  <c:v>23.23</c:v>
                </c:pt>
                <c:pt idx="21">
                  <c:v>23.03</c:v>
                </c:pt>
                <c:pt idx="22">
                  <c:v>23.3</c:v>
                </c:pt>
                <c:pt idx="23">
                  <c:v>23.68</c:v>
                </c:pt>
                <c:pt idx="24">
                  <c:v>24.02</c:v>
                </c:pt>
                <c:pt idx="25">
                  <c:v>24.09</c:v>
                </c:pt>
                <c:pt idx="26">
                  <c:v>24.03</c:v>
                </c:pt>
                <c:pt idx="27">
                  <c:v>24.01</c:v>
                </c:pt>
                <c:pt idx="28">
                  <c:v>25.51</c:v>
                </c:pt>
                <c:pt idx="29">
                  <c:v>25</c:v>
                </c:pt>
                <c:pt idx="30">
                  <c:v>25.96</c:v>
                </c:pt>
                <c:pt idx="31">
                  <c:v>25.53</c:v>
                </c:pt>
                <c:pt idx="32">
                  <c:v>25.65</c:v>
                </c:pt>
                <c:pt idx="33">
                  <c:v>25.94</c:v>
                </c:pt>
                <c:pt idx="34">
                  <c:v>25.6</c:v>
                </c:pt>
                <c:pt idx="35">
                  <c:v>26</c:v>
                </c:pt>
                <c:pt idx="36">
                  <c:v>26.17</c:v>
                </c:pt>
                <c:pt idx="37">
                  <c:v>24.98</c:v>
                </c:pt>
                <c:pt idx="38">
                  <c:v>23.98</c:v>
                </c:pt>
                <c:pt idx="39">
                  <c:v>24.23</c:v>
                </c:pt>
                <c:pt idx="40">
                  <c:v>24.04</c:v>
                </c:pt>
                <c:pt idx="41">
                  <c:v>24.83</c:v>
                </c:pt>
                <c:pt idx="42">
                  <c:v>23.69</c:v>
                </c:pt>
                <c:pt idx="43">
                  <c:v>23.02</c:v>
                </c:pt>
                <c:pt idx="44">
                  <c:v>22.74</c:v>
                </c:pt>
                <c:pt idx="45">
                  <c:v>23.31</c:v>
                </c:pt>
                <c:pt idx="46">
                  <c:v>23.2</c:v>
                </c:pt>
                <c:pt idx="47">
                  <c:v>23.2</c:v>
                </c:pt>
                <c:pt idx="48">
                  <c:v>22.35</c:v>
                </c:pt>
                <c:pt idx="49">
                  <c:v>22.26</c:v>
                </c:pt>
                <c:pt idx="51">
                  <c:v>21.57</c:v>
                </c:pt>
                <c:pt idx="52">
                  <c:v>22.12</c:v>
                </c:pt>
                <c:pt idx="53">
                  <c:v>23.19</c:v>
                </c:pt>
                <c:pt idx="54">
                  <c:v>22.09</c:v>
                </c:pt>
                <c:pt idx="55">
                  <c:v>21.43</c:v>
                </c:pt>
                <c:pt idx="56">
                  <c:v>24.52</c:v>
                </c:pt>
                <c:pt idx="57">
                  <c:v>24.49</c:v>
                </c:pt>
                <c:pt idx="58">
                  <c:v>24.42</c:v>
                </c:pt>
                <c:pt idx="59">
                  <c:v>24.68</c:v>
                </c:pt>
                <c:pt idx="60">
                  <c:v>24.66</c:v>
                </c:pt>
                <c:pt idx="61">
                  <c:v>25.41</c:v>
                </c:pt>
                <c:pt idx="62">
                  <c:v>25.8</c:v>
                </c:pt>
                <c:pt idx="63">
                  <c:v>25.33</c:v>
                </c:pt>
                <c:pt idx="64">
                  <c:v>25.18</c:v>
                </c:pt>
                <c:pt idx="65">
                  <c:v>26.29</c:v>
                </c:pt>
                <c:pt idx="66">
                  <c:v>26.61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65536"/>
        <c:axId val="511464752"/>
      </c:lineChart>
      <c:dateAx>
        <c:axId val="511465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4752"/>
        <c:crosses val="autoZero"/>
        <c:auto val="1"/>
        <c:lblOffset val="100"/>
        <c:baseTimeUnit val="days"/>
      </c:dateAx>
      <c:valAx>
        <c:axId val="5114647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42.29</c:v>
                </c:pt>
                <c:pt idx="1">
                  <c:v>42.25</c:v>
                </c:pt>
                <c:pt idx="2">
                  <c:v>41.68</c:v>
                </c:pt>
                <c:pt idx="3">
                  <c:v>41.24</c:v>
                </c:pt>
                <c:pt idx="4">
                  <c:v>41.32</c:v>
                </c:pt>
                <c:pt idx="5">
                  <c:v>41.38</c:v>
                </c:pt>
                <c:pt idx="6">
                  <c:v>40.01</c:v>
                </c:pt>
                <c:pt idx="7">
                  <c:v>39.79</c:v>
                </c:pt>
                <c:pt idx="8">
                  <c:v>39.770000000000003</c:v>
                </c:pt>
                <c:pt idx="9">
                  <c:v>38.47</c:v>
                </c:pt>
                <c:pt idx="10">
                  <c:v>39.17</c:v>
                </c:pt>
                <c:pt idx="11">
                  <c:v>39.1</c:v>
                </c:pt>
                <c:pt idx="12">
                  <c:v>39.159999999999997</c:v>
                </c:pt>
                <c:pt idx="13">
                  <c:v>39.74</c:v>
                </c:pt>
                <c:pt idx="14">
                  <c:v>38.89</c:v>
                </c:pt>
                <c:pt idx="15">
                  <c:v>38.15</c:v>
                </c:pt>
                <c:pt idx="16">
                  <c:v>38.07</c:v>
                </c:pt>
                <c:pt idx="17">
                  <c:v>38.54</c:v>
                </c:pt>
                <c:pt idx="18">
                  <c:v>36.869999999999997</c:v>
                </c:pt>
                <c:pt idx="19">
                  <c:v>37.24</c:v>
                </c:pt>
                <c:pt idx="20">
                  <c:v>37.33</c:v>
                </c:pt>
                <c:pt idx="21">
                  <c:v>36.909999999999997</c:v>
                </c:pt>
                <c:pt idx="22">
                  <c:v>36.82</c:v>
                </c:pt>
                <c:pt idx="23">
                  <c:v>36.700000000000003</c:v>
                </c:pt>
                <c:pt idx="24">
                  <c:v>36.590000000000003</c:v>
                </c:pt>
                <c:pt idx="25">
                  <c:v>36.99</c:v>
                </c:pt>
                <c:pt idx="26">
                  <c:v>36.840000000000003</c:v>
                </c:pt>
                <c:pt idx="27">
                  <c:v>37.14</c:v>
                </c:pt>
                <c:pt idx="28">
                  <c:v>37.82</c:v>
                </c:pt>
                <c:pt idx="29">
                  <c:v>37.340000000000003</c:v>
                </c:pt>
                <c:pt idx="30">
                  <c:v>38.76</c:v>
                </c:pt>
                <c:pt idx="31">
                  <c:v>38.68</c:v>
                </c:pt>
                <c:pt idx="32">
                  <c:v>36.950000000000003</c:v>
                </c:pt>
                <c:pt idx="33">
                  <c:v>36.89</c:v>
                </c:pt>
                <c:pt idx="34">
                  <c:v>36.590000000000003</c:v>
                </c:pt>
                <c:pt idx="35">
                  <c:v>36.880000000000003</c:v>
                </c:pt>
                <c:pt idx="36">
                  <c:v>37.18</c:v>
                </c:pt>
                <c:pt idx="37">
                  <c:v>36.450000000000003</c:v>
                </c:pt>
                <c:pt idx="38">
                  <c:v>36.270000000000003</c:v>
                </c:pt>
                <c:pt idx="39">
                  <c:v>36.69</c:v>
                </c:pt>
                <c:pt idx="40">
                  <c:v>36.659999999999997</c:v>
                </c:pt>
                <c:pt idx="41">
                  <c:v>36.69</c:v>
                </c:pt>
                <c:pt idx="42">
                  <c:v>36.28</c:v>
                </c:pt>
                <c:pt idx="43">
                  <c:v>36.35</c:v>
                </c:pt>
                <c:pt idx="44">
                  <c:v>36.840000000000003</c:v>
                </c:pt>
                <c:pt idx="45">
                  <c:v>36.85</c:v>
                </c:pt>
                <c:pt idx="46">
                  <c:v>36.520000000000003</c:v>
                </c:pt>
                <c:pt idx="48">
                  <c:v>36.880000000000003</c:v>
                </c:pt>
                <c:pt idx="49">
                  <c:v>36.520000000000003</c:v>
                </c:pt>
                <c:pt idx="50">
                  <c:v>37.24</c:v>
                </c:pt>
                <c:pt idx="51">
                  <c:v>36.99</c:v>
                </c:pt>
                <c:pt idx="52">
                  <c:v>37.46</c:v>
                </c:pt>
                <c:pt idx="53">
                  <c:v>37.450000000000003</c:v>
                </c:pt>
                <c:pt idx="54">
                  <c:v>37.85</c:v>
                </c:pt>
                <c:pt idx="55">
                  <c:v>36.42</c:v>
                </c:pt>
                <c:pt idx="56">
                  <c:v>35.880000000000003</c:v>
                </c:pt>
                <c:pt idx="57">
                  <c:v>35.54</c:v>
                </c:pt>
                <c:pt idx="58">
                  <c:v>37.04</c:v>
                </c:pt>
                <c:pt idx="59">
                  <c:v>37.01</c:v>
                </c:pt>
                <c:pt idx="60">
                  <c:v>37.47</c:v>
                </c:pt>
                <c:pt idx="61">
                  <c:v>37.479999999999997</c:v>
                </c:pt>
                <c:pt idx="62">
                  <c:v>38.28</c:v>
                </c:pt>
                <c:pt idx="63">
                  <c:v>37.36</c:v>
                </c:pt>
                <c:pt idx="64">
                  <c:v>37.83</c:v>
                </c:pt>
                <c:pt idx="65">
                  <c:v>37.32</c:v>
                </c:pt>
                <c:pt idx="66">
                  <c:v>42.03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70240"/>
        <c:axId val="511463968"/>
      </c:lineChart>
      <c:dateAx>
        <c:axId val="511470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3968"/>
        <c:crosses val="autoZero"/>
        <c:auto val="1"/>
        <c:lblOffset val="100"/>
        <c:baseTimeUnit val="days"/>
      </c:dateAx>
      <c:valAx>
        <c:axId val="5114639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7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BMY!$AA$2:$AA$69</c:f>
              <c:numCache>
                <c:formatCode>General</c:formatCode>
                <c:ptCount val="68"/>
                <c:pt idx="0">
                  <c:v>56.73</c:v>
                </c:pt>
                <c:pt idx="1">
                  <c:v>56.62</c:v>
                </c:pt>
                <c:pt idx="2">
                  <c:v>55.92</c:v>
                </c:pt>
                <c:pt idx="3">
                  <c:v>54.94</c:v>
                </c:pt>
                <c:pt idx="4">
                  <c:v>54.66</c:v>
                </c:pt>
                <c:pt idx="5">
                  <c:v>54.45</c:v>
                </c:pt>
                <c:pt idx="6">
                  <c:v>54.28</c:v>
                </c:pt>
                <c:pt idx="7">
                  <c:v>54.13</c:v>
                </c:pt>
                <c:pt idx="8">
                  <c:v>55.31</c:v>
                </c:pt>
                <c:pt idx="9">
                  <c:v>54.95</c:v>
                </c:pt>
                <c:pt idx="10">
                  <c:v>54.86</c:v>
                </c:pt>
                <c:pt idx="11">
                  <c:v>55.98</c:v>
                </c:pt>
                <c:pt idx="12">
                  <c:v>54.64</c:v>
                </c:pt>
                <c:pt idx="13">
                  <c:v>53.71</c:v>
                </c:pt>
                <c:pt idx="14">
                  <c:v>52.99</c:v>
                </c:pt>
                <c:pt idx="15">
                  <c:v>52.41</c:v>
                </c:pt>
                <c:pt idx="16">
                  <c:v>52.28</c:v>
                </c:pt>
                <c:pt idx="17">
                  <c:v>52.65</c:v>
                </c:pt>
                <c:pt idx="18">
                  <c:v>51.76</c:v>
                </c:pt>
                <c:pt idx="19">
                  <c:v>52.25</c:v>
                </c:pt>
                <c:pt idx="20">
                  <c:v>52.43</c:v>
                </c:pt>
                <c:pt idx="21">
                  <c:v>52.21</c:v>
                </c:pt>
                <c:pt idx="22">
                  <c:v>51.36</c:v>
                </c:pt>
                <c:pt idx="23">
                  <c:v>51.62</c:v>
                </c:pt>
                <c:pt idx="24">
                  <c:v>50.98</c:v>
                </c:pt>
                <c:pt idx="25">
                  <c:v>51.38</c:v>
                </c:pt>
                <c:pt idx="26">
                  <c:v>51.65</c:v>
                </c:pt>
                <c:pt idx="27">
                  <c:v>51.87</c:v>
                </c:pt>
                <c:pt idx="28">
                  <c:v>53.09</c:v>
                </c:pt>
                <c:pt idx="29">
                  <c:v>52.5</c:v>
                </c:pt>
                <c:pt idx="30">
                  <c:v>53.5</c:v>
                </c:pt>
                <c:pt idx="31">
                  <c:v>54.08</c:v>
                </c:pt>
                <c:pt idx="32">
                  <c:v>55.5</c:v>
                </c:pt>
                <c:pt idx="33">
                  <c:v>55.33</c:v>
                </c:pt>
                <c:pt idx="34">
                  <c:v>55.07</c:v>
                </c:pt>
                <c:pt idx="35">
                  <c:v>54.9</c:v>
                </c:pt>
                <c:pt idx="36">
                  <c:v>54.89</c:v>
                </c:pt>
                <c:pt idx="37">
                  <c:v>55.04</c:v>
                </c:pt>
                <c:pt idx="38">
                  <c:v>55.31</c:v>
                </c:pt>
                <c:pt idx="39">
                  <c:v>54.56</c:v>
                </c:pt>
                <c:pt idx="40">
                  <c:v>53.98</c:v>
                </c:pt>
                <c:pt idx="41">
                  <c:v>53.6</c:v>
                </c:pt>
                <c:pt idx="42">
                  <c:v>52.98</c:v>
                </c:pt>
                <c:pt idx="43">
                  <c:v>52.95</c:v>
                </c:pt>
                <c:pt idx="44">
                  <c:v>52.35</c:v>
                </c:pt>
                <c:pt idx="45">
                  <c:v>52.34</c:v>
                </c:pt>
                <c:pt idx="46">
                  <c:v>52</c:v>
                </c:pt>
                <c:pt idx="47">
                  <c:v>52.05</c:v>
                </c:pt>
                <c:pt idx="48">
                  <c:v>51.97</c:v>
                </c:pt>
                <c:pt idx="49">
                  <c:v>51.41</c:v>
                </c:pt>
                <c:pt idx="50">
                  <c:v>52.02</c:v>
                </c:pt>
                <c:pt idx="51">
                  <c:v>50.22</c:v>
                </c:pt>
                <c:pt idx="52">
                  <c:v>50.21</c:v>
                </c:pt>
                <c:pt idx="53">
                  <c:v>50.66</c:v>
                </c:pt>
                <c:pt idx="54">
                  <c:v>49.43</c:v>
                </c:pt>
                <c:pt idx="55">
                  <c:v>49.44</c:v>
                </c:pt>
                <c:pt idx="56">
                  <c:v>49.96</c:v>
                </c:pt>
                <c:pt idx="57">
                  <c:v>50.6</c:v>
                </c:pt>
                <c:pt idx="58">
                  <c:v>50.53</c:v>
                </c:pt>
                <c:pt idx="59">
                  <c:v>50.69</c:v>
                </c:pt>
                <c:pt idx="60">
                  <c:v>50.51</c:v>
                </c:pt>
                <c:pt idx="61">
                  <c:v>58.09</c:v>
                </c:pt>
                <c:pt idx="62">
                  <c:v>57.9</c:v>
                </c:pt>
                <c:pt idx="63">
                  <c:v>57.89</c:v>
                </c:pt>
                <c:pt idx="64">
                  <c:v>57.2</c:v>
                </c:pt>
                <c:pt idx="65">
                  <c:v>57.83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65928"/>
        <c:axId val="511466712"/>
      </c:lineChart>
      <c:dateAx>
        <c:axId val="51146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6712"/>
        <c:crosses val="autoZero"/>
        <c:auto val="1"/>
        <c:lblOffset val="100"/>
        <c:baseTimeUnit val="days"/>
      </c:dateAx>
      <c:valAx>
        <c:axId val="5114667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56.73</c:v>
                </c:pt>
                <c:pt idx="1">
                  <c:v>56.62</c:v>
                </c:pt>
                <c:pt idx="2">
                  <c:v>55.92</c:v>
                </c:pt>
                <c:pt idx="3">
                  <c:v>54.94</c:v>
                </c:pt>
                <c:pt idx="4">
                  <c:v>54.66</c:v>
                </c:pt>
                <c:pt idx="5">
                  <c:v>54.45</c:v>
                </c:pt>
                <c:pt idx="6">
                  <c:v>54.28</c:v>
                </c:pt>
                <c:pt idx="7">
                  <c:v>54.13</c:v>
                </c:pt>
                <c:pt idx="8">
                  <c:v>55.31</c:v>
                </c:pt>
                <c:pt idx="9">
                  <c:v>54.95</c:v>
                </c:pt>
                <c:pt idx="10">
                  <c:v>54.86</c:v>
                </c:pt>
                <c:pt idx="11">
                  <c:v>55.98</c:v>
                </c:pt>
                <c:pt idx="12">
                  <c:v>54.64</c:v>
                </c:pt>
                <c:pt idx="13">
                  <c:v>53.71</c:v>
                </c:pt>
                <c:pt idx="14">
                  <c:v>52.99</c:v>
                </c:pt>
                <c:pt idx="15">
                  <c:v>52.41</c:v>
                </c:pt>
                <c:pt idx="16">
                  <c:v>52.28</c:v>
                </c:pt>
                <c:pt idx="17">
                  <c:v>52.65</c:v>
                </c:pt>
                <c:pt idx="18">
                  <c:v>51.76</c:v>
                </c:pt>
                <c:pt idx="19">
                  <c:v>52.25</c:v>
                </c:pt>
                <c:pt idx="20">
                  <c:v>52.43</c:v>
                </c:pt>
                <c:pt idx="21">
                  <c:v>52.21</c:v>
                </c:pt>
                <c:pt idx="22">
                  <c:v>51.36</c:v>
                </c:pt>
                <c:pt idx="23">
                  <c:v>51.62</c:v>
                </c:pt>
                <c:pt idx="24">
                  <c:v>50.98</c:v>
                </c:pt>
                <c:pt idx="25">
                  <c:v>51.38</c:v>
                </c:pt>
                <c:pt idx="26">
                  <c:v>51.65</c:v>
                </c:pt>
                <c:pt idx="27">
                  <c:v>51.87</c:v>
                </c:pt>
                <c:pt idx="28">
                  <c:v>53.09</c:v>
                </c:pt>
                <c:pt idx="29">
                  <c:v>52.5</c:v>
                </c:pt>
                <c:pt idx="30">
                  <c:v>53.5</c:v>
                </c:pt>
                <c:pt idx="31">
                  <c:v>54.08</c:v>
                </c:pt>
                <c:pt idx="32">
                  <c:v>55.5</c:v>
                </c:pt>
                <c:pt idx="33">
                  <c:v>55.33</c:v>
                </c:pt>
                <c:pt idx="34">
                  <c:v>55.07</c:v>
                </c:pt>
                <c:pt idx="35">
                  <c:v>54.9</c:v>
                </c:pt>
                <c:pt idx="36">
                  <c:v>54.89</c:v>
                </c:pt>
                <c:pt idx="37">
                  <c:v>55.04</c:v>
                </c:pt>
                <c:pt idx="38">
                  <c:v>55.31</c:v>
                </c:pt>
                <c:pt idx="39">
                  <c:v>54.56</c:v>
                </c:pt>
                <c:pt idx="40">
                  <c:v>53.98</c:v>
                </c:pt>
                <c:pt idx="41">
                  <c:v>53.6</c:v>
                </c:pt>
                <c:pt idx="42">
                  <c:v>52.98</c:v>
                </c:pt>
                <c:pt idx="43">
                  <c:v>52.95</c:v>
                </c:pt>
                <c:pt idx="44">
                  <c:v>52.35</c:v>
                </c:pt>
                <c:pt idx="45">
                  <c:v>52.34</c:v>
                </c:pt>
                <c:pt idx="46">
                  <c:v>52</c:v>
                </c:pt>
                <c:pt idx="47">
                  <c:v>52.05</c:v>
                </c:pt>
                <c:pt idx="48">
                  <c:v>51.97</c:v>
                </c:pt>
                <c:pt idx="49">
                  <c:v>51.41</c:v>
                </c:pt>
                <c:pt idx="50">
                  <c:v>52.02</c:v>
                </c:pt>
                <c:pt idx="51">
                  <c:v>50.22</c:v>
                </c:pt>
                <c:pt idx="52">
                  <c:v>50.21</c:v>
                </c:pt>
                <c:pt idx="53">
                  <c:v>50.66</c:v>
                </c:pt>
                <c:pt idx="54">
                  <c:v>49.43</c:v>
                </c:pt>
                <c:pt idx="55">
                  <c:v>49.44</c:v>
                </c:pt>
                <c:pt idx="56">
                  <c:v>49.96</c:v>
                </c:pt>
                <c:pt idx="57">
                  <c:v>50.6</c:v>
                </c:pt>
                <c:pt idx="58">
                  <c:v>50.53</c:v>
                </c:pt>
                <c:pt idx="59">
                  <c:v>50.69</c:v>
                </c:pt>
                <c:pt idx="60">
                  <c:v>50.51</c:v>
                </c:pt>
                <c:pt idx="61">
                  <c:v>58.09</c:v>
                </c:pt>
                <c:pt idx="62">
                  <c:v>57.9</c:v>
                </c:pt>
                <c:pt idx="63">
                  <c:v>57.89</c:v>
                </c:pt>
                <c:pt idx="64">
                  <c:v>57.2</c:v>
                </c:pt>
                <c:pt idx="65">
                  <c:v>57.83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74160"/>
        <c:axId val="511463576"/>
      </c:lineChart>
      <c:dateAx>
        <c:axId val="511474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3576"/>
        <c:crosses val="autoZero"/>
        <c:auto val="1"/>
        <c:lblOffset val="100"/>
        <c:baseTimeUnit val="days"/>
      </c:dateAx>
      <c:valAx>
        <c:axId val="5114635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7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CVS!$AA$2:$AA$68</c:f>
              <c:numCache>
                <c:formatCode>General</c:formatCode>
                <c:ptCount val="67"/>
                <c:pt idx="0">
                  <c:v>87.3</c:v>
                </c:pt>
                <c:pt idx="1">
                  <c:v>86.4</c:v>
                </c:pt>
                <c:pt idx="2">
                  <c:v>87.19</c:v>
                </c:pt>
                <c:pt idx="3">
                  <c:v>86.66</c:v>
                </c:pt>
                <c:pt idx="4">
                  <c:v>88.8</c:v>
                </c:pt>
                <c:pt idx="5">
                  <c:v>88</c:v>
                </c:pt>
                <c:pt idx="6">
                  <c:v>87.47</c:v>
                </c:pt>
                <c:pt idx="7">
                  <c:v>86.4</c:v>
                </c:pt>
                <c:pt idx="8">
                  <c:v>86.83</c:v>
                </c:pt>
                <c:pt idx="9">
                  <c:v>86.4</c:v>
                </c:pt>
                <c:pt idx="10">
                  <c:v>86.49</c:v>
                </c:pt>
                <c:pt idx="11">
                  <c:v>86.2</c:v>
                </c:pt>
                <c:pt idx="12">
                  <c:v>86.22</c:v>
                </c:pt>
                <c:pt idx="13">
                  <c:v>87.09</c:v>
                </c:pt>
                <c:pt idx="14">
                  <c:v>88.99</c:v>
                </c:pt>
                <c:pt idx="15">
                  <c:v>89.55</c:v>
                </c:pt>
                <c:pt idx="16">
                  <c:v>90.18</c:v>
                </c:pt>
                <c:pt idx="17">
                  <c:v>90.56</c:v>
                </c:pt>
                <c:pt idx="18">
                  <c:v>89.92</c:v>
                </c:pt>
                <c:pt idx="19">
                  <c:v>90.6</c:v>
                </c:pt>
                <c:pt idx="20">
                  <c:v>90.57</c:v>
                </c:pt>
                <c:pt idx="21">
                  <c:v>90.26</c:v>
                </c:pt>
                <c:pt idx="22">
                  <c:v>89.99</c:v>
                </c:pt>
                <c:pt idx="23">
                  <c:v>89.17</c:v>
                </c:pt>
                <c:pt idx="24">
                  <c:v>90.12</c:v>
                </c:pt>
                <c:pt idx="25">
                  <c:v>90.15</c:v>
                </c:pt>
                <c:pt idx="26">
                  <c:v>89.44</c:v>
                </c:pt>
                <c:pt idx="27">
                  <c:v>90.93</c:v>
                </c:pt>
                <c:pt idx="28">
                  <c:v>92.04</c:v>
                </c:pt>
                <c:pt idx="29">
                  <c:v>91.52</c:v>
                </c:pt>
                <c:pt idx="30">
                  <c:v>93.11</c:v>
                </c:pt>
                <c:pt idx="31">
                  <c:v>93.61</c:v>
                </c:pt>
                <c:pt idx="32">
                  <c:v>93.36</c:v>
                </c:pt>
                <c:pt idx="33">
                  <c:v>93.84</c:v>
                </c:pt>
                <c:pt idx="34">
                  <c:v>93.37</c:v>
                </c:pt>
                <c:pt idx="35">
                  <c:v>93.4</c:v>
                </c:pt>
                <c:pt idx="36">
                  <c:v>92.79</c:v>
                </c:pt>
                <c:pt idx="37">
                  <c:v>93.08</c:v>
                </c:pt>
                <c:pt idx="38">
                  <c:v>93.26</c:v>
                </c:pt>
                <c:pt idx="39">
                  <c:v>93.78</c:v>
                </c:pt>
                <c:pt idx="40">
                  <c:v>97.17</c:v>
                </c:pt>
                <c:pt idx="41">
                  <c:v>97.27</c:v>
                </c:pt>
                <c:pt idx="42">
                  <c:v>98</c:v>
                </c:pt>
                <c:pt idx="43">
                  <c:v>97</c:v>
                </c:pt>
                <c:pt idx="44">
                  <c:v>97.18</c:v>
                </c:pt>
                <c:pt idx="45">
                  <c:v>97.55</c:v>
                </c:pt>
                <c:pt idx="46">
                  <c:v>97.56</c:v>
                </c:pt>
                <c:pt idx="47">
                  <c:v>97.58</c:v>
                </c:pt>
                <c:pt idx="48">
                  <c:v>97.43</c:v>
                </c:pt>
                <c:pt idx="49">
                  <c:v>97</c:v>
                </c:pt>
                <c:pt idx="50">
                  <c:v>97.11</c:v>
                </c:pt>
                <c:pt idx="51">
                  <c:v>97.45</c:v>
                </c:pt>
                <c:pt idx="52">
                  <c:v>97.18</c:v>
                </c:pt>
                <c:pt idx="53">
                  <c:v>97.37</c:v>
                </c:pt>
                <c:pt idx="54">
                  <c:v>96.97</c:v>
                </c:pt>
                <c:pt idx="55">
                  <c:v>97.43</c:v>
                </c:pt>
                <c:pt idx="56">
                  <c:v>98.06</c:v>
                </c:pt>
                <c:pt idx="57">
                  <c:v>93.49</c:v>
                </c:pt>
                <c:pt idx="58">
                  <c:v>92.72</c:v>
                </c:pt>
                <c:pt idx="59">
                  <c:v>93.39</c:v>
                </c:pt>
                <c:pt idx="60">
                  <c:v>92.73</c:v>
                </c:pt>
                <c:pt idx="61">
                  <c:v>93.85</c:v>
                </c:pt>
                <c:pt idx="62">
                  <c:v>94.04</c:v>
                </c:pt>
                <c:pt idx="63">
                  <c:v>96.55</c:v>
                </c:pt>
                <c:pt idx="64">
                  <c:v>96.95</c:v>
                </c:pt>
                <c:pt idx="65">
                  <c:v>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76904"/>
        <c:axId val="511477688"/>
      </c:lineChart>
      <c:dateAx>
        <c:axId val="511476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77688"/>
        <c:crosses val="autoZero"/>
        <c:auto val="1"/>
        <c:lblOffset val="100"/>
        <c:baseTimeUnit val="days"/>
      </c:dateAx>
      <c:valAx>
        <c:axId val="51147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7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</c:v>
                </c:pt>
                <c:pt idx="1">
                  <c:v>14.65</c:v>
                </c:pt>
                <c:pt idx="2">
                  <c:v>14.2</c:v>
                </c:pt>
                <c:pt idx="3">
                  <c:v>14.18</c:v>
                </c:pt>
                <c:pt idx="4">
                  <c:v>14.58</c:v>
                </c:pt>
                <c:pt idx="5">
                  <c:v>14.78</c:v>
                </c:pt>
                <c:pt idx="6">
                  <c:v>14.94</c:v>
                </c:pt>
                <c:pt idx="7">
                  <c:v>15.08</c:v>
                </c:pt>
                <c:pt idx="8">
                  <c:v>15.72</c:v>
                </c:pt>
                <c:pt idx="9">
                  <c:v>15.56</c:v>
                </c:pt>
                <c:pt idx="10">
                  <c:v>16.079999999999998</c:v>
                </c:pt>
                <c:pt idx="11">
                  <c:v>16.12</c:v>
                </c:pt>
                <c:pt idx="12">
                  <c:v>15.63</c:v>
                </c:pt>
                <c:pt idx="13">
                  <c:v>15.98</c:v>
                </c:pt>
                <c:pt idx="14">
                  <c:v>15.81</c:v>
                </c:pt>
                <c:pt idx="15">
                  <c:v>15.9</c:v>
                </c:pt>
                <c:pt idx="16">
                  <c:v>15.18</c:v>
                </c:pt>
                <c:pt idx="17">
                  <c:v>14.06</c:v>
                </c:pt>
                <c:pt idx="18">
                  <c:v>14.41</c:v>
                </c:pt>
                <c:pt idx="19">
                  <c:v>14.49</c:v>
                </c:pt>
                <c:pt idx="20">
                  <c:v>14.87</c:v>
                </c:pt>
                <c:pt idx="21">
                  <c:v>14.65</c:v>
                </c:pt>
                <c:pt idx="22">
                  <c:v>13.87</c:v>
                </c:pt>
                <c:pt idx="23">
                  <c:v>14.09</c:v>
                </c:pt>
                <c:pt idx="24">
                  <c:v>14.24</c:v>
                </c:pt>
                <c:pt idx="25">
                  <c:v>14.26</c:v>
                </c:pt>
                <c:pt idx="26">
                  <c:v>14.01</c:v>
                </c:pt>
                <c:pt idx="27">
                  <c:v>14.34</c:v>
                </c:pt>
                <c:pt idx="28">
                  <c:v>15.47</c:v>
                </c:pt>
                <c:pt idx="29">
                  <c:v>15.67</c:v>
                </c:pt>
                <c:pt idx="30">
                  <c:v>16.739999999999998</c:v>
                </c:pt>
                <c:pt idx="31">
                  <c:v>15.69</c:v>
                </c:pt>
                <c:pt idx="32">
                  <c:v>15.64</c:v>
                </c:pt>
                <c:pt idx="33">
                  <c:v>15.49</c:v>
                </c:pt>
                <c:pt idx="34">
                  <c:v>15.11</c:v>
                </c:pt>
                <c:pt idx="35">
                  <c:v>15.02</c:v>
                </c:pt>
                <c:pt idx="36">
                  <c:v>15.55</c:v>
                </c:pt>
                <c:pt idx="37">
                  <c:v>15.99</c:v>
                </c:pt>
                <c:pt idx="38">
                  <c:v>15.95</c:v>
                </c:pt>
                <c:pt idx="39">
                  <c:v>16.010000000000002</c:v>
                </c:pt>
                <c:pt idx="40">
                  <c:v>16.059999999999999</c:v>
                </c:pt>
                <c:pt idx="41">
                  <c:v>16.43</c:v>
                </c:pt>
                <c:pt idx="42">
                  <c:v>15.64</c:v>
                </c:pt>
                <c:pt idx="43">
                  <c:v>16.8</c:v>
                </c:pt>
                <c:pt idx="44">
                  <c:v>16.68</c:v>
                </c:pt>
                <c:pt idx="45">
                  <c:v>15.7</c:v>
                </c:pt>
                <c:pt idx="46">
                  <c:v>15.17</c:v>
                </c:pt>
                <c:pt idx="47">
                  <c:v>14.9</c:v>
                </c:pt>
                <c:pt idx="49">
                  <c:v>14.72</c:v>
                </c:pt>
                <c:pt idx="50">
                  <c:v>14.45</c:v>
                </c:pt>
                <c:pt idx="51">
                  <c:v>13.98</c:v>
                </c:pt>
                <c:pt idx="52">
                  <c:v>14.42</c:v>
                </c:pt>
                <c:pt idx="53">
                  <c:v>14.25</c:v>
                </c:pt>
                <c:pt idx="54">
                  <c:v>13.87</c:v>
                </c:pt>
                <c:pt idx="55">
                  <c:v>13.41</c:v>
                </c:pt>
                <c:pt idx="56">
                  <c:v>13.42</c:v>
                </c:pt>
                <c:pt idx="57">
                  <c:v>12.9</c:v>
                </c:pt>
                <c:pt idx="58">
                  <c:v>12.92</c:v>
                </c:pt>
                <c:pt idx="59">
                  <c:v>13.64</c:v>
                </c:pt>
                <c:pt idx="60">
                  <c:v>13.35</c:v>
                </c:pt>
                <c:pt idx="61">
                  <c:v>13.13</c:v>
                </c:pt>
                <c:pt idx="62">
                  <c:v>13.78</c:v>
                </c:pt>
                <c:pt idx="63">
                  <c:v>13.58</c:v>
                </c:pt>
                <c:pt idx="64">
                  <c:v>14.11</c:v>
                </c:pt>
                <c:pt idx="65">
                  <c:v>14.42</c:v>
                </c:pt>
                <c:pt idx="66">
                  <c:v>14.84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82784"/>
        <c:axId val="511478080"/>
      </c:lineChart>
      <c:dateAx>
        <c:axId val="5114827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78080"/>
        <c:crosses val="autoZero"/>
        <c:auto val="1"/>
        <c:lblOffset val="100"/>
        <c:baseTimeUnit val="days"/>
      </c:dateAx>
      <c:valAx>
        <c:axId val="5114780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8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30.92</c:v>
                </c:pt>
                <c:pt idx="1">
                  <c:v>31.01</c:v>
                </c:pt>
                <c:pt idx="2">
                  <c:v>30.64</c:v>
                </c:pt>
                <c:pt idx="3">
                  <c:v>30.83</c:v>
                </c:pt>
                <c:pt idx="4">
                  <c:v>31.27</c:v>
                </c:pt>
                <c:pt idx="5">
                  <c:v>31.13</c:v>
                </c:pt>
                <c:pt idx="6">
                  <c:v>31.17</c:v>
                </c:pt>
                <c:pt idx="7">
                  <c:v>30.11</c:v>
                </c:pt>
                <c:pt idx="8">
                  <c:v>29.05</c:v>
                </c:pt>
                <c:pt idx="9">
                  <c:v>29</c:v>
                </c:pt>
                <c:pt idx="10">
                  <c:v>29.37</c:v>
                </c:pt>
                <c:pt idx="11">
                  <c:v>28.84</c:v>
                </c:pt>
                <c:pt idx="12">
                  <c:v>29</c:v>
                </c:pt>
                <c:pt idx="13">
                  <c:v>29.28</c:v>
                </c:pt>
                <c:pt idx="14">
                  <c:v>29.68</c:v>
                </c:pt>
                <c:pt idx="15">
                  <c:v>29.5</c:v>
                </c:pt>
                <c:pt idx="16">
                  <c:v>29.84</c:v>
                </c:pt>
                <c:pt idx="17">
                  <c:v>29.9</c:v>
                </c:pt>
                <c:pt idx="18">
                  <c:v>30.08</c:v>
                </c:pt>
                <c:pt idx="19">
                  <c:v>30.45</c:v>
                </c:pt>
                <c:pt idx="20">
                  <c:v>30.75</c:v>
                </c:pt>
                <c:pt idx="21">
                  <c:v>30.84</c:v>
                </c:pt>
                <c:pt idx="22">
                  <c:v>31.09</c:v>
                </c:pt>
                <c:pt idx="23">
                  <c:v>30.79</c:v>
                </c:pt>
                <c:pt idx="24">
                  <c:v>31.08</c:v>
                </c:pt>
                <c:pt idx="25">
                  <c:v>31.25</c:v>
                </c:pt>
                <c:pt idx="26">
                  <c:v>30.71</c:v>
                </c:pt>
                <c:pt idx="27">
                  <c:v>30.95</c:v>
                </c:pt>
                <c:pt idx="28">
                  <c:v>30.89</c:v>
                </c:pt>
                <c:pt idx="29">
                  <c:v>31.51</c:v>
                </c:pt>
                <c:pt idx="30">
                  <c:v>31.31</c:v>
                </c:pt>
                <c:pt idx="31">
                  <c:v>31.32</c:v>
                </c:pt>
                <c:pt idx="32">
                  <c:v>32.67</c:v>
                </c:pt>
                <c:pt idx="33">
                  <c:v>32.5</c:v>
                </c:pt>
                <c:pt idx="34">
                  <c:v>31.96</c:v>
                </c:pt>
                <c:pt idx="35">
                  <c:v>31.99</c:v>
                </c:pt>
                <c:pt idx="36">
                  <c:v>32.159999999999997</c:v>
                </c:pt>
                <c:pt idx="37">
                  <c:v>32.33</c:v>
                </c:pt>
                <c:pt idx="38">
                  <c:v>32.68</c:v>
                </c:pt>
                <c:pt idx="39">
                  <c:v>32.76</c:v>
                </c:pt>
                <c:pt idx="40">
                  <c:v>32.99</c:v>
                </c:pt>
                <c:pt idx="41">
                  <c:v>32.25</c:v>
                </c:pt>
                <c:pt idx="42">
                  <c:v>32.86</c:v>
                </c:pt>
                <c:pt idx="43">
                  <c:v>32.61</c:v>
                </c:pt>
                <c:pt idx="44">
                  <c:v>32.46</c:v>
                </c:pt>
                <c:pt idx="45">
                  <c:v>31.88</c:v>
                </c:pt>
                <c:pt idx="46">
                  <c:v>32.1</c:v>
                </c:pt>
                <c:pt idx="47">
                  <c:v>32.729999999999997</c:v>
                </c:pt>
                <c:pt idx="48">
                  <c:v>32.58</c:v>
                </c:pt>
                <c:pt idx="49">
                  <c:v>32.299999999999997</c:v>
                </c:pt>
                <c:pt idx="51">
                  <c:v>32.5</c:v>
                </c:pt>
                <c:pt idx="52">
                  <c:v>32.29</c:v>
                </c:pt>
                <c:pt idx="53">
                  <c:v>32.31</c:v>
                </c:pt>
                <c:pt idx="54">
                  <c:v>32.619999999999997</c:v>
                </c:pt>
                <c:pt idx="55">
                  <c:v>32.549999999999997</c:v>
                </c:pt>
                <c:pt idx="56">
                  <c:v>33.200000000000003</c:v>
                </c:pt>
                <c:pt idx="57">
                  <c:v>32.61</c:v>
                </c:pt>
                <c:pt idx="58">
                  <c:v>34.01</c:v>
                </c:pt>
                <c:pt idx="59">
                  <c:v>34.19</c:v>
                </c:pt>
                <c:pt idx="60">
                  <c:v>34.4</c:v>
                </c:pt>
                <c:pt idx="61">
                  <c:v>35.57</c:v>
                </c:pt>
                <c:pt idx="62">
                  <c:v>36.42</c:v>
                </c:pt>
                <c:pt idx="63">
                  <c:v>35.79</c:v>
                </c:pt>
                <c:pt idx="64">
                  <c:v>35.979999999999997</c:v>
                </c:pt>
                <c:pt idx="65">
                  <c:v>35.96</c:v>
                </c:pt>
                <c:pt idx="66">
                  <c:v>36.4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76512"/>
        <c:axId val="511478864"/>
      </c:lineChart>
      <c:dateAx>
        <c:axId val="51147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78864"/>
        <c:crosses val="autoZero"/>
        <c:auto val="1"/>
        <c:lblOffset val="100"/>
        <c:baseTimeUnit val="days"/>
      </c:dateAx>
      <c:valAx>
        <c:axId val="5114788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7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11.97</c:v>
                </c:pt>
                <c:pt idx="1">
                  <c:v>12.01</c:v>
                </c:pt>
                <c:pt idx="2">
                  <c:v>11.89</c:v>
                </c:pt>
                <c:pt idx="3">
                  <c:v>11.88</c:v>
                </c:pt>
                <c:pt idx="4">
                  <c:v>11.91</c:v>
                </c:pt>
                <c:pt idx="5">
                  <c:v>11.91</c:v>
                </c:pt>
                <c:pt idx="6">
                  <c:v>11.96</c:v>
                </c:pt>
                <c:pt idx="7">
                  <c:v>11.99</c:v>
                </c:pt>
                <c:pt idx="8">
                  <c:v>12.12</c:v>
                </c:pt>
                <c:pt idx="9">
                  <c:v>12.29</c:v>
                </c:pt>
                <c:pt idx="10">
                  <c:v>12.39</c:v>
                </c:pt>
                <c:pt idx="11">
                  <c:v>12.48</c:v>
                </c:pt>
                <c:pt idx="12">
                  <c:v>12.2</c:v>
                </c:pt>
                <c:pt idx="13">
                  <c:v>12.1</c:v>
                </c:pt>
                <c:pt idx="14">
                  <c:v>12.07</c:v>
                </c:pt>
                <c:pt idx="15">
                  <c:v>11.97</c:v>
                </c:pt>
                <c:pt idx="16">
                  <c:v>12.09</c:v>
                </c:pt>
                <c:pt idx="17">
                  <c:v>11.98</c:v>
                </c:pt>
                <c:pt idx="18">
                  <c:v>12.01</c:v>
                </c:pt>
                <c:pt idx="19">
                  <c:v>12.17</c:v>
                </c:pt>
                <c:pt idx="20">
                  <c:v>12.18</c:v>
                </c:pt>
                <c:pt idx="21">
                  <c:v>12.09</c:v>
                </c:pt>
                <c:pt idx="22">
                  <c:v>12</c:v>
                </c:pt>
                <c:pt idx="23">
                  <c:v>12.11</c:v>
                </c:pt>
                <c:pt idx="24">
                  <c:v>12.11</c:v>
                </c:pt>
                <c:pt idx="25">
                  <c:v>12.11</c:v>
                </c:pt>
                <c:pt idx="26">
                  <c:v>12.14</c:v>
                </c:pt>
                <c:pt idx="27">
                  <c:v>12.38</c:v>
                </c:pt>
                <c:pt idx="28">
                  <c:v>12.7</c:v>
                </c:pt>
                <c:pt idx="29">
                  <c:v>12.38</c:v>
                </c:pt>
                <c:pt idx="30">
                  <c:v>12.73</c:v>
                </c:pt>
                <c:pt idx="31">
                  <c:v>12.7</c:v>
                </c:pt>
                <c:pt idx="32">
                  <c:v>12.67</c:v>
                </c:pt>
                <c:pt idx="33">
                  <c:v>12.5</c:v>
                </c:pt>
                <c:pt idx="34">
                  <c:v>12.44</c:v>
                </c:pt>
                <c:pt idx="35">
                  <c:v>12.6</c:v>
                </c:pt>
                <c:pt idx="36">
                  <c:v>12.55</c:v>
                </c:pt>
                <c:pt idx="37">
                  <c:v>12.47</c:v>
                </c:pt>
                <c:pt idx="38">
                  <c:v>12.38</c:v>
                </c:pt>
                <c:pt idx="39">
                  <c:v>12.47</c:v>
                </c:pt>
                <c:pt idx="40">
                  <c:v>12.3</c:v>
                </c:pt>
                <c:pt idx="41">
                  <c:v>12.42</c:v>
                </c:pt>
                <c:pt idx="42">
                  <c:v>12.36</c:v>
                </c:pt>
                <c:pt idx="43">
                  <c:v>12.39</c:v>
                </c:pt>
                <c:pt idx="44">
                  <c:v>12.33</c:v>
                </c:pt>
                <c:pt idx="45">
                  <c:v>12.39</c:v>
                </c:pt>
                <c:pt idx="46">
                  <c:v>12.34</c:v>
                </c:pt>
                <c:pt idx="47">
                  <c:v>12.43</c:v>
                </c:pt>
                <c:pt idx="48">
                  <c:v>12.33</c:v>
                </c:pt>
                <c:pt idx="49">
                  <c:v>12.31</c:v>
                </c:pt>
                <c:pt idx="50">
                  <c:v>12.25</c:v>
                </c:pt>
                <c:pt idx="51">
                  <c:v>12.31</c:v>
                </c:pt>
                <c:pt idx="52">
                  <c:v>12.18</c:v>
                </c:pt>
                <c:pt idx="53">
                  <c:v>12.19</c:v>
                </c:pt>
                <c:pt idx="54">
                  <c:v>12.08</c:v>
                </c:pt>
                <c:pt idx="55">
                  <c:v>12.13</c:v>
                </c:pt>
                <c:pt idx="56">
                  <c:v>11.94</c:v>
                </c:pt>
                <c:pt idx="57">
                  <c:v>12.48</c:v>
                </c:pt>
                <c:pt idx="58">
                  <c:v>12.66</c:v>
                </c:pt>
                <c:pt idx="59">
                  <c:v>12.71</c:v>
                </c:pt>
                <c:pt idx="60">
                  <c:v>13.84</c:v>
                </c:pt>
                <c:pt idx="61">
                  <c:v>13.86</c:v>
                </c:pt>
                <c:pt idx="63">
                  <c:v>13.83</c:v>
                </c:pt>
                <c:pt idx="64">
                  <c:v>13.84</c:v>
                </c:pt>
                <c:pt idx="65">
                  <c:v>13.92</c:v>
                </c:pt>
                <c:pt idx="66">
                  <c:v>13.74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54952"/>
        <c:axId val="511462792"/>
      </c:lineChart>
      <c:dateAx>
        <c:axId val="51145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2792"/>
        <c:crosses val="autoZero"/>
        <c:auto val="1"/>
        <c:lblOffset val="100"/>
        <c:baseTimeUnit val="days"/>
      </c:dateAx>
      <c:valAx>
        <c:axId val="5114627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114.87</c:v>
                </c:pt>
                <c:pt idx="1">
                  <c:v>114.59</c:v>
                </c:pt>
                <c:pt idx="2">
                  <c:v>115.41</c:v>
                </c:pt>
                <c:pt idx="3">
                  <c:v>118.49</c:v>
                </c:pt>
                <c:pt idx="4">
                  <c:v>117.56</c:v>
                </c:pt>
                <c:pt idx="5">
                  <c:v>118.26</c:v>
                </c:pt>
                <c:pt idx="6">
                  <c:v>117.97</c:v>
                </c:pt>
                <c:pt idx="7">
                  <c:v>117.64</c:v>
                </c:pt>
                <c:pt idx="8">
                  <c:v>119.8</c:v>
                </c:pt>
                <c:pt idx="9">
                  <c:v>119.24</c:v>
                </c:pt>
                <c:pt idx="10">
                  <c:v>118.75</c:v>
                </c:pt>
                <c:pt idx="11">
                  <c:v>119.18</c:v>
                </c:pt>
                <c:pt idx="12">
                  <c:v>118.82</c:v>
                </c:pt>
                <c:pt idx="13">
                  <c:v>118.81</c:v>
                </c:pt>
                <c:pt idx="14">
                  <c:v>118.13</c:v>
                </c:pt>
                <c:pt idx="15">
                  <c:v>117.27</c:v>
                </c:pt>
                <c:pt idx="16">
                  <c:v>119.39</c:v>
                </c:pt>
                <c:pt idx="17">
                  <c:v>119.22</c:v>
                </c:pt>
                <c:pt idx="18">
                  <c:v>117.78</c:v>
                </c:pt>
                <c:pt idx="19">
                  <c:v>118.81</c:v>
                </c:pt>
                <c:pt idx="20">
                  <c:v>119.46</c:v>
                </c:pt>
                <c:pt idx="21">
                  <c:v>118.91</c:v>
                </c:pt>
                <c:pt idx="22">
                  <c:v>117.95</c:v>
                </c:pt>
                <c:pt idx="23">
                  <c:v>117.66</c:v>
                </c:pt>
                <c:pt idx="24">
                  <c:v>118.25</c:v>
                </c:pt>
                <c:pt idx="25">
                  <c:v>118.63</c:v>
                </c:pt>
                <c:pt idx="26">
                  <c:v>117.86</c:v>
                </c:pt>
                <c:pt idx="27">
                  <c:v>117.61</c:v>
                </c:pt>
                <c:pt idx="28">
                  <c:v>119.16</c:v>
                </c:pt>
                <c:pt idx="29">
                  <c:v>118.23</c:v>
                </c:pt>
                <c:pt idx="30">
                  <c:v>119.47</c:v>
                </c:pt>
                <c:pt idx="31">
                  <c:v>119.61</c:v>
                </c:pt>
                <c:pt idx="32">
                  <c:v>119.75</c:v>
                </c:pt>
                <c:pt idx="33">
                  <c:v>119.32</c:v>
                </c:pt>
                <c:pt idx="34">
                  <c:v>119.08</c:v>
                </c:pt>
                <c:pt idx="35">
                  <c:v>119.34</c:v>
                </c:pt>
                <c:pt idx="36">
                  <c:v>119.47</c:v>
                </c:pt>
                <c:pt idx="37">
                  <c:v>119.92</c:v>
                </c:pt>
                <c:pt idx="38">
                  <c:v>119.04</c:v>
                </c:pt>
                <c:pt idx="39">
                  <c:v>118.57</c:v>
                </c:pt>
                <c:pt idx="40">
                  <c:v>118.71</c:v>
                </c:pt>
                <c:pt idx="41">
                  <c:v>119.44</c:v>
                </c:pt>
                <c:pt idx="42">
                  <c:v>119.13</c:v>
                </c:pt>
                <c:pt idx="43">
                  <c:v>119.92</c:v>
                </c:pt>
                <c:pt idx="45">
                  <c:v>120.72</c:v>
                </c:pt>
                <c:pt idx="46">
                  <c:v>121.31</c:v>
                </c:pt>
                <c:pt idx="47">
                  <c:v>120.33</c:v>
                </c:pt>
                <c:pt idx="48">
                  <c:v>122.31</c:v>
                </c:pt>
                <c:pt idx="49">
                  <c:v>123.22</c:v>
                </c:pt>
                <c:pt idx="50">
                  <c:v>123.77</c:v>
                </c:pt>
                <c:pt idx="51">
                  <c:v>123.36</c:v>
                </c:pt>
                <c:pt idx="52">
                  <c:v>123.43</c:v>
                </c:pt>
                <c:pt idx="53">
                  <c:v>123.65</c:v>
                </c:pt>
                <c:pt idx="54">
                  <c:v>124.24</c:v>
                </c:pt>
                <c:pt idx="55">
                  <c:v>123.86</c:v>
                </c:pt>
                <c:pt idx="56">
                  <c:v>123.9</c:v>
                </c:pt>
                <c:pt idx="57">
                  <c:v>124.85</c:v>
                </c:pt>
                <c:pt idx="58">
                  <c:v>125.4</c:v>
                </c:pt>
                <c:pt idx="59">
                  <c:v>125.23</c:v>
                </c:pt>
                <c:pt idx="60">
                  <c:v>124.46</c:v>
                </c:pt>
                <c:pt idx="61">
                  <c:v>124.77</c:v>
                </c:pt>
                <c:pt idx="62">
                  <c:v>125.15</c:v>
                </c:pt>
                <c:pt idx="63">
                  <c:v>124.89</c:v>
                </c:pt>
                <c:pt idx="64">
                  <c:v>125.03</c:v>
                </c:pt>
                <c:pt idx="65">
                  <c:v>125.15</c:v>
                </c:pt>
                <c:pt idx="66">
                  <c:v>125.14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55344"/>
        <c:axId val="511459656"/>
      </c:lineChart>
      <c:dateAx>
        <c:axId val="51145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9656"/>
        <c:crosses val="autoZero"/>
        <c:auto val="1"/>
        <c:lblOffset val="100"/>
        <c:baseTimeUnit val="days"/>
      </c:dateAx>
      <c:valAx>
        <c:axId val="51145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12.98</c:v>
                </c:pt>
                <c:pt idx="1">
                  <c:v>13.07</c:v>
                </c:pt>
                <c:pt idx="2">
                  <c:v>12.83</c:v>
                </c:pt>
                <c:pt idx="3">
                  <c:v>12.63</c:v>
                </c:pt>
                <c:pt idx="4">
                  <c:v>12.91</c:v>
                </c:pt>
                <c:pt idx="5">
                  <c:v>13.02</c:v>
                </c:pt>
                <c:pt idx="6">
                  <c:v>12.95</c:v>
                </c:pt>
                <c:pt idx="7">
                  <c:v>12.96</c:v>
                </c:pt>
                <c:pt idx="8">
                  <c:v>13.15</c:v>
                </c:pt>
                <c:pt idx="9">
                  <c:v>12.55</c:v>
                </c:pt>
                <c:pt idx="10">
                  <c:v>12.34</c:v>
                </c:pt>
                <c:pt idx="11">
                  <c:v>12.33</c:v>
                </c:pt>
                <c:pt idx="12">
                  <c:v>12.2</c:v>
                </c:pt>
                <c:pt idx="13">
                  <c:v>12.5</c:v>
                </c:pt>
                <c:pt idx="14">
                  <c:v>12.64</c:v>
                </c:pt>
                <c:pt idx="15">
                  <c:v>12.76</c:v>
                </c:pt>
                <c:pt idx="16">
                  <c:v>13.31</c:v>
                </c:pt>
                <c:pt idx="17">
                  <c:v>13.47</c:v>
                </c:pt>
                <c:pt idx="18">
                  <c:v>13.67</c:v>
                </c:pt>
                <c:pt idx="19">
                  <c:v>13.9</c:v>
                </c:pt>
                <c:pt idx="20">
                  <c:v>13.91</c:v>
                </c:pt>
                <c:pt idx="21">
                  <c:v>13.79</c:v>
                </c:pt>
                <c:pt idx="22">
                  <c:v>13.62</c:v>
                </c:pt>
                <c:pt idx="23">
                  <c:v>13.26</c:v>
                </c:pt>
                <c:pt idx="24">
                  <c:v>13.29</c:v>
                </c:pt>
                <c:pt idx="25">
                  <c:v>13.12</c:v>
                </c:pt>
                <c:pt idx="26">
                  <c:v>12.91</c:v>
                </c:pt>
                <c:pt idx="27">
                  <c:v>13.03</c:v>
                </c:pt>
                <c:pt idx="28">
                  <c:v>13.62</c:v>
                </c:pt>
                <c:pt idx="29">
                  <c:v>13.4</c:v>
                </c:pt>
                <c:pt idx="30">
                  <c:v>13.86</c:v>
                </c:pt>
                <c:pt idx="31">
                  <c:v>13.42</c:v>
                </c:pt>
                <c:pt idx="32">
                  <c:v>12.72</c:v>
                </c:pt>
                <c:pt idx="33">
                  <c:v>12.48</c:v>
                </c:pt>
                <c:pt idx="34">
                  <c:v>12.13</c:v>
                </c:pt>
                <c:pt idx="35">
                  <c:v>12.48</c:v>
                </c:pt>
                <c:pt idx="36">
                  <c:v>12.41</c:v>
                </c:pt>
                <c:pt idx="37">
                  <c:v>12.59</c:v>
                </c:pt>
                <c:pt idx="38">
                  <c:v>12.46</c:v>
                </c:pt>
                <c:pt idx="39">
                  <c:v>12.42</c:v>
                </c:pt>
                <c:pt idx="40">
                  <c:v>12.46</c:v>
                </c:pt>
                <c:pt idx="41">
                  <c:v>12.57</c:v>
                </c:pt>
                <c:pt idx="42">
                  <c:v>12.24</c:v>
                </c:pt>
                <c:pt idx="43">
                  <c:v>12.26</c:v>
                </c:pt>
                <c:pt idx="44">
                  <c:v>12.57</c:v>
                </c:pt>
                <c:pt idx="45">
                  <c:v>12.61</c:v>
                </c:pt>
                <c:pt idx="46">
                  <c:v>12.77</c:v>
                </c:pt>
                <c:pt idx="47">
                  <c:v>12.66</c:v>
                </c:pt>
                <c:pt idx="48">
                  <c:v>12.73</c:v>
                </c:pt>
                <c:pt idx="49">
                  <c:v>12.63</c:v>
                </c:pt>
                <c:pt idx="50">
                  <c:v>12.51</c:v>
                </c:pt>
                <c:pt idx="51">
                  <c:v>12.67</c:v>
                </c:pt>
                <c:pt idx="52">
                  <c:v>13.09</c:v>
                </c:pt>
                <c:pt idx="53">
                  <c:v>13.01</c:v>
                </c:pt>
                <c:pt idx="54">
                  <c:v>12.97</c:v>
                </c:pt>
                <c:pt idx="55">
                  <c:v>13.52</c:v>
                </c:pt>
                <c:pt idx="56">
                  <c:v>13.45</c:v>
                </c:pt>
                <c:pt idx="57">
                  <c:v>13.43</c:v>
                </c:pt>
                <c:pt idx="58">
                  <c:v>13.74</c:v>
                </c:pt>
                <c:pt idx="59">
                  <c:v>14.23</c:v>
                </c:pt>
                <c:pt idx="60">
                  <c:v>14.06</c:v>
                </c:pt>
                <c:pt idx="61">
                  <c:v>14.75</c:v>
                </c:pt>
                <c:pt idx="62">
                  <c:v>14.69</c:v>
                </c:pt>
                <c:pt idx="63">
                  <c:v>14.76</c:v>
                </c:pt>
                <c:pt idx="64">
                  <c:v>14.63</c:v>
                </c:pt>
                <c:pt idx="65">
                  <c:v>14.43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51032"/>
        <c:axId val="511450640"/>
      </c:lineChart>
      <c:dateAx>
        <c:axId val="511451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0640"/>
        <c:crosses val="autoZero"/>
        <c:auto val="1"/>
        <c:lblOffset val="100"/>
        <c:baseTimeUnit val="days"/>
      </c:dateAx>
      <c:valAx>
        <c:axId val="5114506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51.89</c:v>
                </c:pt>
                <c:pt idx="1">
                  <c:v>51.8</c:v>
                </c:pt>
                <c:pt idx="2">
                  <c:v>51.22</c:v>
                </c:pt>
                <c:pt idx="3">
                  <c:v>51.03</c:v>
                </c:pt>
                <c:pt idx="4">
                  <c:v>51.62</c:v>
                </c:pt>
                <c:pt idx="5">
                  <c:v>52.03</c:v>
                </c:pt>
                <c:pt idx="6">
                  <c:v>52.44</c:v>
                </c:pt>
                <c:pt idx="7">
                  <c:v>51.82</c:v>
                </c:pt>
                <c:pt idx="8">
                  <c:v>51.79</c:v>
                </c:pt>
                <c:pt idx="9">
                  <c:v>51.79</c:v>
                </c:pt>
                <c:pt idx="10">
                  <c:v>52.03</c:v>
                </c:pt>
                <c:pt idx="11">
                  <c:v>52.12</c:v>
                </c:pt>
                <c:pt idx="12">
                  <c:v>52.14</c:v>
                </c:pt>
                <c:pt idx="13">
                  <c:v>52.67</c:v>
                </c:pt>
                <c:pt idx="14">
                  <c:v>52.65</c:v>
                </c:pt>
                <c:pt idx="15">
                  <c:v>52.16</c:v>
                </c:pt>
                <c:pt idx="16">
                  <c:v>53.25</c:v>
                </c:pt>
                <c:pt idx="17">
                  <c:v>55.34</c:v>
                </c:pt>
                <c:pt idx="18">
                  <c:v>54.4</c:v>
                </c:pt>
                <c:pt idx="19">
                  <c:v>55.15</c:v>
                </c:pt>
                <c:pt idx="20">
                  <c:v>55.41</c:v>
                </c:pt>
                <c:pt idx="21">
                  <c:v>55.34</c:v>
                </c:pt>
                <c:pt idx="22">
                  <c:v>54.87</c:v>
                </c:pt>
                <c:pt idx="23">
                  <c:v>54.95</c:v>
                </c:pt>
                <c:pt idx="24">
                  <c:v>55.18</c:v>
                </c:pt>
                <c:pt idx="25">
                  <c:v>55.47</c:v>
                </c:pt>
                <c:pt idx="26">
                  <c:v>55.13</c:v>
                </c:pt>
                <c:pt idx="27">
                  <c:v>55.37</c:v>
                </c:pt>
                <c:pt idx="28">
                  <c:v>56.01</c:v>
                </c:pt>
                <c:pt idx="29">
                  <c:v>55.33</c:v>
                </c:pt>
                <c:pt idx="30">
                  <c:v>56.17</c:v>
                </c:pt>
                <c:pt idx="31">
                  <c:v>57.72</c:v>
                </c:pt>
                <c:pt idx="32">
                  <c:v>57.41</c:v>
                </c:pt>
                <c:pt idx="33">
                  <c:v>58.02</c:v>
                </c:pt>
                <c:pt idx="34">
                  <c:v>58.54</c:v>
                </c:pt>
                <c:pt idx="36">
                  <c:v>57.64</c:v>
                </c:pt>
                <c:pt idx="37">
                  <c:v>58</c:v>
                </c:pt>
                <c:pt idx="38">
                  <c:v>58.63</c:v>
                </c:pt>
                <c:pt idx="39">
                  <c:v>59</c:v>
                </c:pt>
                <c:pt idx="40">
                  <c:v>59.24</c:v>
                </c:pt>
                <c:pt idx="41">
                  <c:v>60.22</c:v>
                </c:pt>
                <c:pt idx="42">
                  <c:v>59.62</c:v>
                </c:pt>
                <c:pt idx="43">
                  <c:v>58.66</c:v>
                </c:pt>
                <c:pt idx="44">
                  <c:v>58.9</c:v>
                </c:pt>
                <c:pt idx="45">
                  <c:v>57.21</c:v>
                </c:pt>
                <c:pt idx="46">
                  <c:v>56.86</c:v>
                </c:pt>
                <c:pt idx="47">
                  <c:v>56.88</c:v>
                </c:pt>
                <c:pt idx="48">
                  <c:v>56.77</c:v>
                </c:pt>
                <c:pt idx="49">
                  <c:v>56.45</c:v>
                </c:pt>
                <c:pt idx="50">
                  <c:v>56.73</c:v>
                </c:pt>
                <c:pt idx="51">
                  <c:v>55.13</c:v>
                </c:pt>
                <c:pt idx="52">
                  <c:v>55.77</c:v>
                </c:pt>
                <c:pt idx="53">
                  <c:v>55.98</c:v>
                </c:pt>
                <c:pt idx="54">
                  <c:v>55.85</c:v>
                </c:pt>
                <c:pt idx="55">
                  <c:v>54.79</c:v>
                </c:pt>
                <c:pt idx="56">
                  <c:v>54.75</c:v>
                </c:pt>
                <c:pt idx="57">
                  <c:v>54.92</c:v>
                </c:pt>
                <c:pt idx="58">
                  <c:v>55.41</c:v>
                </c:pt>
                <c:pt idx="59">
                  <c:v>55.5</c:v>
                </c:pt>
                <c:pt idx="60">
                  <c:v>55.45</c:v>
                </c:pt>
                <c:pt idx="61">
                  <c:v>55.79</c:v>
                </c:pt>
                <c:pt idx="62">
                  <c:v>56.37</c:v>
                </c:pt>
                <c:pt idx="63">
                  <c:v>57.14</c:v>
                </c:pt>
                <c:pt idx="64">
                  <c:v>56.73</c:v>
                </c:pt>
                <c:pt idx="65">
                  <c:v>56.99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52600"/>
        <c:axId val="511452992"/>
      </c:lineChart>
      <c:dateAx>
        <c:axId val="51145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2992"/>
        <c:crosses val="autoZero"/>
        <c:auto val="1"/>
        <c:lblOffset val="100"/>
        <c:baseTimeUnit val="days"/>
      </c:dateAx>
      <c:valAx>
        <c:axId val="5114529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24.69</c:v>
                </c:pt>
                <c:pt idx="1">
                  <c:v>23.84</c:v>
                </c:pt>
                <c:pt idx="2">
                  <c:v>23.39</c:v>
                </c:pt>
                <c:pt idx="3">
                  <c:v>22.83</c:v>
                </c:pt>
                <c:pt idx="4">
                  <c:v>23.15</c:v>
                </c:pt>
                <c:pt idx="5">
                  <c:v>23.24</c:v>
                </c:pt>
                <c:pt idx="6">
                  <c:v>23.79</c:v>
                </c:pt>
                <c:pt idx="7">
                  <c:v>24.86</c:v>
                </c:pt>
                <c:pt idx="8">
                  <c:v>24.83</c:v>
                </c:pt>
                <c:pt idx="9">
                  <c:v>24.58</c:v>
                </c:pt>
                <c:pt idx="10">
                  <c:v>24.85</c:v>
                </c:pt>
                <c:pt idx="11">
                  <c:v>25.07</c:v>
                </c:pt>
                <c:pt idx="12">
                  <c:v>24.64</c:v>
                </c:pt>
                <c:pt idx="13">
                  <c:v>24.89</c:v>
                </c:pt>
                <c:pt idx="14">
                  <c:v>24.46</c:v>
                </c:pt>
                <c:pt idx="15">
                  <c:v>24.25</c:v>
                </c:pt>
                <c:pt idx="16">
                  <c:v>24.46</c:v>
                </c:pt>
                <c:pt idx="17">
                  <c:v>23.99</c:v>
                </c:pt>
                <c:pt idx="18">
                  <c:v>24.14</c:v>
                </c:pt>
                <c:pt idx="19">
                  <c:v>24.82</c:v>
                </c:pt>
                <c:pt idx="20">
                  <c:v>25.55</c:v>
                </c:pt>
                <c:pt idx="21">
                  <c:v>25.32</c:v>
                </c:pt>
                <c:pt idx="22">
                  <c:v>25.09</c:v>
                </c:pt>
                <c:pt idx="23">
                  <c:v>25.28</c:v>
                </c:pt>
                <c:pt idx="24">
                  <c:v>25.54</c:v>
                </c:pt>
                <c:pt idx="25">
                  <c:v>25.95</c:v>
                </c:pt>
                <c:pt idx="26">
                  <c:v>25.83</c:v>
                </c:pt>
                <c:pt idx="27">
                  <c:v>26.49</c:v>
                </c:pt>
                <c:pt idx="28">
                  <c:v>27.25</c:v>
                </c:pt>
                <c:pt idx="29">
                  <c:v>27.01</c:v>
                </c:pt>
                <c:pt idx="30">
                  <c:v>28.25</c:v>
                </c:pt>
                <c:pt idx="31">
                  <c:v>28.57</c:v>
                </c:pt>
                <c:pt idx="32">
                  <c:v>28.65</c:v>
                </c:pt>
                <c:pt idx="34">
                  <c:v>29.49</c:v>
                </c:pt>
                <c:pt idx="35">
                  <c:v>29.17</c:v>
                </c:pt>
                <c:pt idx="36">
                  <c:v>30.07</c:v>
                </c:pt>
                <c:pt idx="37">
                  <c:v>30.45</c:v>
                </c:pt>
                <c:pt idx="38">
                  <c:v>27.95</c:v>
                </c:pt>
                <c:pt idx="39">
                  <c:v>27.6</c:v>
                </c:pt>
                <c:pt idx="40">
                  <c:v>28.5</c:v>
                </c:pt>
                <c:pt idx="41">
                  <c:v>28.44</c:v>
                </c:pt>
                <c:pt idx="42">
                  <c:v>29.27</c:v>
                </c:pt>
                <c:pt idx="43">
                  <c:v>28.39</c:v>
                </c:pt>
                <c:pt idx="44">
                  <c:v>28.07</c:v>
                </c:pt>
                <c:pt idx="45">
                  <c:v>27.96</c:v>
                </c:pt>
                <c:pt idx="46">
                  <c:v>27.8</c:v>
                </c:pt>
                <c:pt idx="47">
                  <c:v>28.07</c:v>
                </c:pt>
                <c:pt idx="48">
                  <c:v>28.43</c:v>
                </c:pt>
                <c:pt idx="49">
                  <c:v>27.18</c:v>
                </c:pt>
                <c:pt idx="50">
                  <c:v>28.11</c:v>
                </c:pt>
                <c:pt idx="51">
                  <c:v>27.88</c:v>
                </c:pt>
                <c:pt idx="52">
                  <c:v>28.21</c:v>
                </c:pt>
                <c:pt idx="53">
                  <c:v>28.32</c:v>
                </c:pt>
                <c:pt idx="54">
                  <c:v>27.27</c:v>
                </c:pt>
                <c:pt idx="55">
                  <c:v>26.44</c:v>
                </c:pt>
                <c:pt idx="56">
                  <c:v>27.3</c:v>
                </c:pt>
                <c:pt idx="57">
                  <c:v>27.26</c:v>
                </c:pt>
                <c:pt idx="58">
                  <c:v>26.63</c:v>
                </c:pt>
                <c:pt idx="59">
                  <c:v>27</c:v>
                </c:pt>
                <c:pt idx="60">
                  <c:v>27.65</c:v>
                </c:pt>
                <c:pt idx="61">
                  <c:v>28.88</c:v>
                </c:pt>
                <c:pt idx="62">
                  <c:v>29.34</c:v>
                </c:pt>
                <c:pt idx="63">
                  <c:v>28.63</c:v>
                </c:pt>
                <c:pt idx="64">
                  <c:v>28.28</c:v>
                </c:pt>
                <c:pt idx="65">
                  <c:v>28.89</c:v>
                </c:pt>
                <c:pt idx="66">
                  <c:v>29.01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56520"/>
        <c:axId val="511456912"/>
      </c:lineChart>
      <c:dateAx>
        <c:axId val="51145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6912"/>
        <c:crosses val="autoZero"/>
        <c:auto val="1"/>
        <c:lblOffset val="100"/>
        <c:baseTimeUnit val="days"/>
      </c:dateAx>
      <c:valAx>
        <c:axId val="511456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47.66</c:v>
                </c:pt>
                <c:pt idx="1">
                  <c:v>47.66</c:v>
                </c:pt>
                <c:pt idx="2">
                  <c:v>47.6</c:v>
                </c:pt>
                <c:pt idx="3">
                  <c:v>47</c:v>
                </c:pt>
                <c:pt idx="4">
                  <c:v>47.18</c:v>
                </c:pt>
                <c:pt idx="5">
                  <c:v>47.12</c:v>
                </c:pt>
                <c:pt idx="6">
                  <c:v>47.29</c:v>
                </c:pt>
                <c:pt idx="7">
                  <c:v>47.44</c:v>
                </c:pt>
                <c:pt idx="8">
                  <c:v>48.17</c:v>
                </c:pt>
                <c:pt idx="9">
                  <c:v>48.07</c:v>
                </c:pt>
                <c:pt idx="10">
                  <c:v>48.49</c:v>
                </c:pt>
                <c:pt idx="11">
                  <c:v>48.86</c:v>
                </c:pt>
                <c:pt idx="12">
                  <c:v>48.68</c:v>
                </c:pt>
                <c:pt idx="13">
                  <c:v>48.63</c:v>
                </c:pt>
                <c:pt idx="14">
                  <c:v>48.73</c:v>
                </c:pt>
                <c:pt idx="15">
                  <c:v>48.17</c:v>
                </c:pt>
                <c:pt idx="16">
                  <c:v>48.92</c:v>
                </c:pt>
                <c:pt idx="17">
                  <c:v>48.37</c:v>
                </c:pt>
                <c:pt idx="18">
                  <c:v>48.36</c:v>
                </c:pt>
                <c:pt idx="19">
                  <c:v>48.86</c:v>
                </c:pt>
                <c:pt idx="20">
                  <c:v>49.24</c:v>
                </c:pt>
                <c:pt idx="21">
                  <c:v>48.7</c:v>
                </c:pt>
                <c:pt idx="22">
                  <c:v>48.1</c:v>
                </c:pt>
                <c:pt idx="23">
                  <c:v>48</c:v>
                </c:pt>
                <c:pt idx="24">
                  <c:v>47.61</c:v>
                </c:pt>
                <c:pt idx="25">
                  <c:v>48.46</c:v>
                </c:pt>
                <c:pt idx="26">
                  <c:v>48.06</c:v>
                </c:pt>
                <c:pt idx="27">
                  <c:v>48.05</c:v>
                </c:pt>
                <c:pt idx="29">
                  <c:v>49.3</c:v>
                </c:pt>
                <c:pt idx="30">
                  <c:v>48.86</c:v>
                </c:pt>
                <c:pt idx="31">
                  <c:v>49.93</c:v>
                </c:pt>
                <c:pt idx="32">
                  <c:v>49.92</c:v>
                </c:pt>
                <c:pt idx="33">
                  <c:v>49.95</c:v>
                </c:pt>
                <c:pt idx="34">
                  <c:v>49.67</c:v>
                </c:pt>
                <c:pt idx="35">
                  <c:v>49</c:v>
                </c:pt>
                <c:pt idx="36">
                  <c:v>48.61</c:v>
                </c:pt>
                <c:pt idx="37">
                  <c:v>48.71</c:v>
                </c:pt>
                <c:pt idx="38">
                  <c:v>48.83</c:v>
                </c:pt>
                <c:pt idx="39">
                  <c:v>48.6</c:v>
                </c:pt>
                <c:pt idx="40">
                  <c:v>48.87</c:v>
                </c:pt>
                <c:pt idx="41">
                  <c:v>49.08</c:v>
                </c:pt>
                <c:pt idx="42">
                  <c:v>49.22</c:v>
                </c:pt>
                <c:pt idx="43">
                  <c:v>48.99</c:v>
                </c:pt>
                <c:pt idx="44">
                  <c:v>48.95</c:v>
                </c:pt>
                <c:pt idx="45">
                  <c:v>49.38</c:v>
                </c:pt>
                <c:pt idx="46">
                  <c:v>48.99</c:v>
                </c:pt>
                <c:pt idx="47">
                  <c:v>49.07</c:v>
                </c:pt>
                <c:pt idx="48">
                  <c:v>49.09</c:v>
                </c:pt>
                <c:pt idx="49">
                  <c:v>48.94</c:v>
                </c:pt>
                <c:pt idx="50">
                  <c:v>49</c:v>
                </c:pt>
                <c:pt idx="51">
                  <c:v>48.62</c:v>
                </c:pt>
                <c:pt idx="52">
                  <c:v>48.41</c:v>
                </c:pt>
                <c:pt idx="53">
                  <c:v>47.93</c:v>
                </c:pt>
                <c:pt idx="54">
                  <c:v>47.89</c:v>
                </c:pt>
                <c:pt idx="55">
                  <c:v>47.71</c:v>
                </c:pt>
                <c:pt idx="56">
                  <c:v>47.49</c:v>
                </c:pt>
                <c:pt idx="57">
                  <c:v>47.73</c:v>
                </c:pt>
                <c:pt idx="58">
                  <c:v>47.76</c:v>
                </c:pt>
                <c:pt idx="59">
                  <c:v>48.28</c:v>
                </c:pt>
                <c:pt idx="60">
                  <c:v>47.84</c:v>
                </c:pt>
                <c:pt idx="61">
                  <c:v>47.83</c:v>
                </c:pt>
                <c:pt idx="62">
                  <c:v>47.5</c:v>
                </c:pt>
                <c:pt idx="63">
                  <c:v>47.34</c:v>
                </c:pt>
                <c:pt idx="64">
                  <c:v>47.29</c:v>
                </c:pt>
                <c:pt idx="65">
                  <c:v>47.26</c:v>
                </c:pt>
                <c:pt idx="66">
                  <c:v>47.4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10896"/>
        <c:axId val="703112072"/>
      </c:lineChart>
      <c:catAx>
        <c:axId val="703110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12072"/>
        <c:crosses val="autoZero"/>
        <c:auto val="1"/>
        <c:lblAlgn val="ctr"/>
        <c:lblOffset val="100"/>
        <c:noMultiLvlLbl val="0"/>
      </c:catAx>
      <c:valAx>
        <c:axId val="703112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1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17.2</c:v>
                </c:pt>
                <c:pt idx="1">
                  <c:v>17.22</c:v>
                </c:pt>
                <c:pt idx="2">
                  <c:v>17.41</c:v>
                </c:pt>
                <c:pt idx="3">
                  <c:v>16.989999999999998</c:v>
                </c:pt>
                <c:pt idx="4">
                  <c:v>17.13</c:v>
                </c:pt>
                <c:pt idx="5">
                  <c:v>16.850000000000001</c:v>
                </c:pt>
                <c:pt idx="6">
                  <c:v>16.78</c:v>
                </c:pt>
                <c:pt idx="7">
                  <c:v>16.86</c:v>
                </c:pt>
                <c:pt idx="8">
                  <c:v>17.5</c:v>
                </c:pt>
                <c:pt idx="9">
                  <c:v>17.61</c:v>
                </c:pt>
                <c:pt idx="10">
                  <c:v>17.73</c:v>
                </c:pt>
                <c:pt idx="11">
                  <c:v>17.7</c:v>
                </c:pt>
                <c:pt idx="12">
                  <c:v>17.8</c:v>
                </c:pt>
                <c:pt idx="13">
                  <c:v>17.73</c:v>
                </c:pt>
                <c:pt idx="14">
                  <c:v>17.78</c:v>
                </c:pt>
                <c:pt idx="15">
                  <c:v>17.54</c:v>
                </c:pt>
                <c:pt idx="16">
                  <c:v>17.440000000000001</c:v>
                </c:pt>
                <c:pt idx="17">
                  <c:v>18</c:v>
                </c:pt>
                <c:pt idx="18">
                  <c:v>17.36</c:v>
                </c:pt>
                <c:pt idx="19">
                  <c:v>17.48</c:v>
                </c:pt>
                <c:pt idx="20">
                  <c:v>17.59</c:v>
                </c:pt>
                <c:pt idx="21">
                  <c:v>17.66</c:v>
                </c:pt>
                <c:pt idx="22">
                  <c:v>16.920000000000002</c:v>
                </c:pt>
                <c:pt idx="23">
                  <c:v>16.95</c:v>
                </c:pt>
                <c:pt idx="24">
                  <c:v>17.48</c:v>
                </c:pt>
                <c:pt idx="25">
                  <c:v>17.45</c:v>
                </c:pt>
                <c:pt idx="26">
                  <c:v>16.93</c:v>
                </c:pt>
                <c:pt idx="27">
                  <c:v>16.75</c:v>
                </c:pt>
                <c:pt idx="28">
                  <c:v>17.149999999999999</c:v>
                </c:pt>
                <c:pt idx="29">
                  <c:v>16.809999999999999</c:v>
                </c:pt>
                <c:pt idx="30">
                  <c:v>17.45</c:v>
                </c:pt>
                <c:pt idx="31">
                  <c:v>17.16</c:v>
                </c:pt>
                <c:pt idx="32">
                  <c:v>17.010000000000002</c:v>
                </c:pt>
                <c:pt idx="33">
                  <c:v>16.7</c:v>
                </c:pt>
                <c:pt idx="34">
                  <c:v>16.64</c:v>
                </c:pt>
                <c:pt idx="35">
                  <c:v>16.489999999999998</c:v>
                </c:pt>
                <c:pt idx="36">
                  <c:v>16.739999999999998</c:v>
                </c:pt>
                <c:pt idx="37">
                  <c:v>16.91</c:v>
                </c:pt>
                <c:pt idx="38">
                  <c:v>16.510000000000002</c:v>
                </c:pt>
                <c:pt idx="39">
                  <c:v>16.2</c:v>
                </c:pt>
                <c:pt idx="40">
                  <c:v>15.51</c:v>
                </c:pt>
                <c:pt idx="41">
                  <c:v>16.18</c:v>
                </c:pt>
                <c:pt idx="42">
                  <c:v>16.190000000000001</c:v>
                </c:pt>
                <c:pt idx="43">
                  <c:v>16.25</c:v>
                </c:pt>
                <c:pt idx="44">
                  <c:v>15.77</c:v>
                </c:pt>
                <c:pt idx="45">
                  <c:v>15.52</c:v>
                </c:pt>
                <c:pt idx="46">
                  <c:v>15.49</c:v>
                </c:pt>
                <c:pt idx="47">
                  <c:v>15.53</c:v>
                </c:pt>
                <c:pt idx="48">
                  <c:v>14.93</c:v>
                </c:pt>
                <c:pt idx="49">
                  <c:v>14.43</c:v>
                </c:pt>
                <c:pt idx="50">
                  <c:v>14.2</c:v>
                </c:pt>
                <c:pt idx="51">
                  <c:v>14.48</c:v>
                </c:pt>
                <c:pt idx="52">
                  <c:v>14.42</c:v>
                </c:pt>
                <c:pt idx="53">
                  <c:v>14.52</c:v>
                </c:pt>
                <c:pt idx="54">
                  <c:v>14.03</c:v>
                </c:pt>
                <c:pt idx="55">
                  <c:v>13.51</c:v>
                </c:pt>
                <c:pt idx="56">
                  <c:v>13.4</c:v>
                </c:pt>
                <c:pt idx="57">
                  <c:v>13.56</c:v>
                </c:pt>
                <c:pt idx="58">
                  <c:v>13.74</c:v>
                </c:pt>
                <c:pt idx="59">
                  <c:v>13.81</c:v>
                </c:pt>
                <c:pt idx="60">
                  <c:v>14.19</c:v>
                </c:pt>
                <c:pt idx="61">
                  <c:v>14.67</c:v>
                </c:pt>
                <c:pt idx="62">
                  <c:v>13.92</c:v>
                </c:pt>
                <c:pt idx="63">
                  <c:v>13.13</c:v>
                </c:pt>
                <c:pt idx="64">
                  <c:v>13.18</c:v>
                </c:pt>
                <c:pt idx="65">
                  <c:v>13.59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06584"/>
        <c:axId val="703109328"/>
      </c:lineChart>
      <c:dateAx>
        <c:axId val="70310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09328"/>
        <c:crosses val="autoZero"/>
        <c:auto val="1"/>
        <c:lblOffset val="100"/>
        <c:baseTimeUnit val="days"/>
      </c:dateAx>
      <c:valAx>
        <c:axId val="7031093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0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47.18</c:v>
                </c:pt>
                <c:pt idx="1">
                  <c:v>48.28</c:v>
                </c:pt>
                <c:pt idx="2">
                  <c:v>47.03</c:v>
                </c:pt>
                <c:pt idx="3">
                  <c:v>47.2</c:v>
                </c:pt>
                <c:pt idx="4">
                  <c:v>46.73</c:v>
                </c:pt>
                <c:pt idx="5">
                  <c:v>45.82</c:v>
                </c:pt>
                <c:pt idx="6">
                  <c:v>46.39</c:v>
                </c:pt>
                <c:pt idx="7">
                  <c:v>45.72</c:v>
                </c:pt>
                <c:pt idx="8">
                  <c:v>46.78</c:v>
                </c:pt>
                <c:pt idx="9">
                  <c:v>46.82</c:v>
                </c:pt>
                <c:pt idx="10">
                  <c:v>47.3</c:v>
                </c:pt>
                <c:pt idx="11">
                  <c:v>46.71</c:v>
                </c:pt>
                <c:pt idx="12">
                  <c:v>47.09</c:v>
                </c:pt>
                <c:pt idx="13">
                  <c:v>47.8</c:v>
                </c:pt>
                <c:pt idx="14">
                  <c:v>47.98</c:v>
                </c:pt>
                <c:pt idx="15">
                  <c:v>47.32</c:v>
                </c:pt>
                <c:pt idx="16">
                  <c:v>48.11</c:v>
                </c:pt>
                <c:pt idx="17">
                  <c:v>47.5</c:v>
                </c:pt>
                <c:pt idx="18">
                  <c:v>47.36</c:v>
                </c:pt>
                <c:pt idx="19">
                  <c:v>48.41</c:v>
                </c:pt>
                <c:pt idx="20">
                  <c:v>47.91</c:v>
                </c:pt>
                <c:pt idx="21">
                  <c:v>48.49</c:v>
                </c:pt>
                <c:pt idx="22">
                  <c:v>48.02</c:v>
                </c:pt>
                <c:pt idx="23">
                  <c:v>48.99</c:v>
                </c:pt>
                <c:pt idx="24">
                  <c:v>49.19</c:v>
                </c:pt>
                <c:pt idx="25">
                  <c:v>48.25</c:v>
                </c:pt>
                <c:pt idx="26">
                  <c:v>47.53</c:v>
                </c:pt>
                <c:pt idx="27">
                  <c:v>47.73</c:v>
                </c:pt>
                <c:pt idx="28">
                  <c:v>48.21</c:v>
                </c:pt>
                <c:pt idx="29">
                  <c:v>47.71</c:v>
                </c:pt>
                <c:pt idx="30">
                  <c:v>49.07</c:v>
                </c:pt>
                <c:pt idx="31">
                  <c:v>49.48</c:v>
                </c:pt>
                <c:pt idx="32">
                  <c:v>49.35</c:v>
                </c:pt>
                <c:pt idx="33">
                  <c:v>49.12</c:v>
                </c:pt>
                <c:pt idx="34">
                  <c:v>48.71</c:v>
                </c:pt>
                <c:pt idx="35">
                  <c:v>48.49</c:v>
                </c:pt>
                <c:pt idx="36">
                  <c:v>48.99</c:v>
                </c:pt>
                <c:pt idx="37">
                  <c:v>48.9</c:v>
                </c:pt>
                <c:pt idx="38">
                  <c:v>48.89</c:v>
                </c:pt>
                <c:pt idx="39">
                  <c:v>48.39</c:v>
                </c:pt>
                <c:pt idx="40">
                  <c:v>46.56</c:v>
                </c:pt>
                <c:pt idx="41">
                  <c:v>46.96</c:v>
                </c:pt>
                <c:pt idx="42">
                  <c:v>46.56</c:v>
                </c:pt>
                <c:pt idx="43">
                  <c:v>47.46</c:v>
                </c:pt>
                <c:pt idx="44">
                  <c:v>47.61</c:v>
                </c:pt>
                <c:pt idx="45">
                  <c:v>47.31</c:v>
                </c:pt>
                <c:pt idx="46">
                  <c:v>46.66</c:v>
                </c:pt>
                <c:pt idx="47">
                  <c:v>46.32</c:v>
                </c:pt>
                <c:pt idx="48">
                  <c:v>46.5</c:v>
                </c:pt>
                <c:pt idx="49">
                  <c:v>46.93</c:v>
                </c:pt>
                <c:pt idx="51">
                  <c:v>46.79</c:v>
                </c:pt>
                <c:pt idx="52">
                  <c:v>46.06</c:v>
                </c:pt>
                <c:pt idx="53">
                  <c:v>46.18</c:v>
                </c:pt>
                <c:pt idx="54">
                  <c:v>45.98</c:v>
                </c:pt>
                <c:pt idx="55">
                  <c:v>45.82</c:v>
                </c:pt>
                <c:pt idx="56">
                  <c:v>45.74</c:v>
                </c:pt>
                <c:pt idx="57">
                  <c:v>45.39</c:v>
                </c:pt>
                <c:pt idx="58">
                  <c:v>45.5</c:v>
                </c:pt>
                <c:pt idx="59">
                  <c:v>45.81</c:v>
                </c:pt>
                <c:pt idx="60">
                  <c:v>45.73</c:v>
                </c:pt>
                <c:pt idx="61">
                  <c:v>45.59</c:v>
                </c:pt>
                <c:pt idx="62">
                  <c:v>45.68</c:v>
                </c:pt>
                <c:pt idx="63">
                  <c:v>45.12</c:v>
                </c:pt>
                <c:pt idx="64">
                  <c:v>45.12</c:v>
                </c:pt>
                <c:pt idx="65">
                  <c:v>44.88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03056"/>
        <c:axId val="703112856"/>
      </c:lineChart>
      <c:dateAx>
        <c:axId val="70310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12856"/>
        <c:crosses val="autoZero"/>
        <c:auto val="1"/>
        <c:lblOffset val="100"/>
        <c:baseTimeUnit val="days"/>
      </c:dateAx>
      <c:valAx>
        <c:axId val="7031128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0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26-Aug-16</c:v>
                </c:pt>
                <c:pt idx="39">
                  <c:v>25-Aug-16</c:v>
                </c:pt>
                <c:pt idx="40">
                  <c:v>24-Aug-16</c:v>
                </c:pt>
                <c:pt idx="41">
                  <c:v>23-Aug-16</c:v>
                </c:pt>
                <c:pt idx="42">
                  <c:v>22-Aug-16</c:v>
                </c:pt>
                <c:pt idx="43">
                  <c:v>19-Aug-16</c:v>
                </c:pt>
                <c:pt idx="44">
                  <c:v>18-Aug-16</c:v>
                </c:pt>
                <c:pt idx="45">
                  <c:v>17-Aug-16</c:v>
                </c:pt>
                <c:pt idx="46">
                  <c:v>16-Aug-16</c:v>
                </c:pt>
                <c:pt idx="47">
                  <c:v>15-Aug-16</c:v>
                </c:pt>
                <c:pt idx="48">
                  <c:v>12-Aug-16</c:v>
                </c:pt>
                <c:pt idx="49">
                  <c:v>11-Aug-16</c:v>
                </c:pt>
                <c:pt idx="50">
                  <c:v>10-Aug-16</c:v>
                </c:pt>
                <c:pt idx="51">
                  <c:v>9-Aug-16</c:v>
                </c:pt>
                <c:pt idx="52">
                  <c:v>8-Aug-16</c:v>
                </c:pt>
                <c:pt idx="53">
                  <c:v>5-Aug-16</c:v>
                </c:pt>
                <c:pt idx="54">
                  <c:v>4-Aug-16</c:v>
                </c:pt>
                <c:pt idx="55">
                  <c:v>3-Aug-16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35.43</c:v>
                </c:pt>
                <c:pt idx="1">
                  <c:v>35.51</c:v>
                </c:pt>
                <c:pt idx="2">
                  <c:v>37.75</c:v>
                </c:pt>
                <c:pt idx="3">
                  <c:v>37.29</c:v>
                </c:pt>
                <c:pt idx="4">
                  <c:v>37.450000000000003</c:v>
                </c:pt>
                <c:pt idx="5">
                  <c:v>36.97</c:v>
                </c:pt>
                <c:pt idx="6">
                  <c:v>37.130000000000003</c:v>
                </c:pt>
                <c:pt idx="7">
                  <c:v>37.270000000000003</c:v>
                </c:pt>
                <c:pt idx="8">
                  <c:v>38.020000000000003</c:v>
                </c:pt>
                <c:pt idx="9">
                  <c:v>38.1</c:v>
                </c:pt>
                <c:pt idx="10">
                  <c:v>38.07</c:v>
                </c:pt>
                <c:pt idx="11">
                  <c:v>37.99</c:v>
                </c:pt>
                <c:pt idx="12">
                  <c:v>37.54</c:v>
                </c:pt>
                <c:pt idx="13">
                  <c:v>37.659999999999997</c:v>
                </c:pt>
                <c:pt idx="14">
                  <c:v>37.75</c:v>
                </c:pt>
                <c:pt idx="15">
                  <c:v>37.32</c:v>
                </c:pt>
                <c:pt idx="16">
                  <c:v>37.44</c:v>
                </c:pt>
                <c:pt idx="17">
                  <c:v>37.18</c:v>
                </c:pt>
                <c:pt idx="18">
                  <c:v>36.65</c:v>
                </c:pt>
                <c:pt idx="19">
                  <c:v>37.19</c:v>
                </c:pt>
                <c:pt idx="20">
                  <c:v>37.549999999999997</c:v>
                </c:pt>
                <c:pt idx="21">
                  <c:v>37.450000000000003</c:v>
                </c:pt>
                <c:pt idx="22">
                  <c:v>37.14</c:v>
                </c:pt>
                <c:pt idx="23">
                  <c:v>37.159999999999997</c:v>
                </c:pt>
                <c:pt idx="24">
                  <c:v>37.67</c:v>
                </c:pt>
                <c:pt idx="25">
                  <c:v>36.56</c:v>
                </c:pt>
                <c:pt idx="26">
                  <c:v>35.619999999999997</c:v>
                </c:pt>
                <c:pt idx="27">
                  <c:v>35.61</c:v>
                </c:pt>
                <c:pt idx="28">
                  <c:v>36.08</c:v>
                </c:pt>
                <c:pt idx="29">
                  <c:v>35.44</c:v>
                </c:pt>
                <c:pt idx="30">
                  <c:v>36.44</c:v>
                </c:pt>
                <c:pt idx="31">
                  <c:v>36.46</c:v>
                </c:pt>
                <c:pt idx="32">
                  <c:v>36.57</c:v>
                </c:pt>
                <c:pt idx="33">
                  <c:v>36.08</c:v>
                </c:pt>
                <c:pt idx="34">
                  <c:v>36.020000000000003</c:v>
                </c:pt>
                <c:pt idx="35">
                  <c:v>35.89</c:v>
                </c:pt>
                <c:pt idx="36">
                  <c:v>35.700000000000003</c:v>
                </c:pt>
                <c:pt idx="37">
                  <c:v>35.549999999999997</c:v>
                </c:pt>
                <c:pt idx="38">
                  <c:v>35.26</c:v>
                </c:pt>
                <c:pt idx="39">
                  <c:v>35.090000000000003</c:v>
                </c:pt>
                <c:pt idx="40">
                  <c:v>35.15</c:v>
                </c:pt>
                <c:pt idx="41">
                  <c:v>35.4</c:v>
                </c:pt>
                <c:pt idx="42">
                  <c:v>35.36</c:v>
                </c:pt>
                <c:pt idx="43">
                  <c:v>35.24</c:v>
                </c:pt>
                <c:pt idx="44">
                  <c:v>34.97</c:v>
                </c:pt>
                <c:pt idx="45">
                  <c:v>35.020000000000003</c:v>
                </c:pt>
                <c:pt idx="46">
                  <c:v>35.21</c:v>
                </c:pt>
                <c:pt idx="47">
                  <c:v>34.909999999999997</c:v>
                </c:pt>
                <c:pt idx="48">
                  <c:v>34.57</c:v>
                </c:pt>
                <c:pt idx="49">
                  <c:v>34.68</c:v>
                </c:pt>
                <c:pt idx="50">
                  <c:v>34.53</c:v>
                </c:pt>
                <c:pt idx="51">
                  <c:v>34.92</c:v>
                </c:pt>
                <c:pt idx="52">
                  <c:v>35.04</c:v>
                </c:pt>
                <c:pt idx="53">
                  <c:v>34.979999999999997</c:v>
                </c:pt>
                <c:pt idx="54">
                  <c:v>34.58</c:v>
                </c:pt>
                <c:pt idx="55">
                  <c:v>34.25</c:v>
                </c:pt>
                <c:pt idx="57">
                  <c:v>34.56</c:v>
                </c:pt>
                <c:pt idx="58">
                  <c:v>34.85</c:v>
                </c:pt>
                <c:pt idx="59">
                  <c:v>34.86</c:v>
                </c:pt>
                <c:pt idx="60">
                  <c:v>34.770000000000003</c:v>
                </c:pt>
                <c:pt idx="61">
                  <c:v>34.83</c:v>
                </c:pt>
                <c:pt idx="62">
                  <c:v>35.090000000000003</c:v>
                </c:pt>
                <c:pt idx="63">
                  <c:v>34.69</c:v>
                </c:pt>
                <c:pt idx="64">
                  <c:v>34.659999999999997</c:v>
                </c:pt>
                <c:pt idx="65">
                  <c:v>34.270000000000003</c:v>
                </c:pt>
                <c:pt idx="66">
                  <c:v>35.69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03840"/>
        <c:axId val="703113640"/>
      </c:lineChart>
      <c:catAx>
        <c:axId val="70310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13640"/>
        <c:crosses val="autoZero"/>
        <c:auto val="1"/>
        <c:lblAlgn val="ctr"/>
        <c:lblOffset val="100"/>
        <c:noMultiLvlLbl val="0"/>
      </c:catAx>
      <c:valAx>
        <c:axId val="703113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0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52.65</c:v>
                </c:pt>
                <c:pt idx="1">
                  <c:v>52.37</c:v>
                </c:pt>
                <c:pt idx="2">
                  <c:v>50.98</c:v>
                </c:pt>
                <c:pt idx="3">
                  <c:v>50.82</c:v>
                </c:pt>
                <c:pt idx="4">
                  <c:v>51.7</c:v>
                </c:pt>
                <c:pt idx="5">
                  <c:v>51.52</c:v>
                </c:pt>
                <c:pt idx="6">
                  <c:v>51.96</c:v>
                </c:pt>
                <c:pt idx="7">
                  <c:v>52.57</c:v>
                </c:pt>
                <c:pt idx="8">
                  <c:v>53.95</c:v>
                </c:pt>
                <c:pt idx="9">
                  <c:v>53.07</c:v>
                </c:pt>
                <c:pt idx="10">
                  <c:v>53.66</c:v>
                </c:pt>
                <c:pt idx="11">
                  <c:v>53.48</c:v>
                </c:pt>
                <c:pt idx="12">
                  <c:v>52.25</c:v>
                </c:pt>
                <c:pt idx="13">
                  <c:v>53.9</c:v>
                </c:pt>
                <c:pt idx="14">
                  <c:v>53.62</c:v>
                </c:pt>
                <c:pt idx="15">
                  <c:v>52.15</c:v>
                </c:pt>
                <c:pt idx="16">
                  <c:v>49.84</c:v>
                </c:pt>
                <c:pt idx="17">
                  <c:v>46.81</c:v>
                </c:pt>
                <c:pt idx="18">
                  <c:v>47.63</c:v>
                </c:pt>
                <c:pt idx="19">
                  <c:v>46.91</c:v>
                </c:pt>
                <c:pt idx="20">
                  <c:v>47.78</c:v>
                </c:pt>
                <c:pt idx="21">
                  <c:v>47</c:v>
                </c:pt>
                <c:pt idx="22">
                  <c:v>45.67</c:v>
                </c:pt>
                <c:pt idx="23">
                  <c:v>45.96</c:v>
                </c:pt>
                <c:pt idx="24">
                  <c:v>46.48</c:v>
                </c:pt>
                <c:pt idx="25">
                  <c:v>46.65</c:v>
                </c:pt>
                <c:pt idx="27">
                  <c:v>46.91</c:v>
                </c:pt>
                <c:pt idx="28">
                  <c:v>47.77</c:v>
                </c:pt>
                <c:pt idx="29">
                  <c:v>49.88</c:v>
                </c:pt>
                <c:pt idx="30">
                  <c:v>49.92</c:v>
                </c:pt>
                <c:pt idx="31">
                  <c:v>52.55</c:v>
                </c:pt>
                <c:pt idx="32">
                  <c:v>50.81</c:v>
                </c:pt>
                <c:pt idx="33">
                  <c:v>51.23</c:v>
                </c:pt>
                <c:pt idx="34">
                  <c:v>53.08</c:v>
                </c:pt>
                <c:pt idx="35">
                  <c:v>53.31</c:v>
                </c:pt>
                <c:pt idx="36">
                  <c:v>54.3</c:v>
                </c:pt>
                <c:pt idx="37">
                  <c:v>56.08</c:v>
                </c:pt>
                <c:pt idx="38">
                  <c:v>56.42</c:v>
                </c:pt>
                <c:pt idx="39">
                  <c:v>56.67</c:v>
                </c:pt>
                <c:pt idx="40">
                  <c:v>56.81</c:v>
                </c:pt>
                <c:pt idx="41">
                  <c:v>56.35</c:v>
                </c:pt>
                <c:pt idx="42">
                  <c:v>56.42</c:v>
                </c:pt>
                <c:pt idx="43">
                  <c:v>56.2</c:v>
                </c:pt>
                <c:pt idx="44">
                  <c:v>57.23</c:v>
                </c:pt>
                <c:pt idx="45">
                  <c:v>57.62</c:v>
                </c:pt>
                <c:pt idx="46">
                  <c:v>56.7</c:v>
                </c:pt>
                <c:pt idx="47">
                  <c:v>56.67</c:v>
                </c:pt>
                <c:pt idx="48">
                  <c:v>56.65</c:v>
                </c:pt>
                <c:pt idx="49">
                  <c:v>56.28</c:v>
                </c:pt>
                <c:pt idx="50">
                  <c:v>56.54</c:v>
                </c:pt>
                <c:pt idx="51">
                  <c:v>54.72</c:v>
                </c:pt>
                <c:pt idx="52">
                  <c:v>55.42</c:v>
                </c:pt>
                <c:pt idx="53">
                  <c:v>55.92</c:v>
                </c:pt>
                <c:pt idx="54">
                  <c:v>54.64</c:v>
                </c:pt>
                <c:pt idx="55">
                  <c:v>53.87</c:v>
                </c:pt>
                <c:pt idx="56">
                  <c:v>53.39</c:v>
                </c:pt>
                <c:pt idx="57">
                  <c:v>51.75</c:v>
                </c:pt>
                <c:pt idx="58">
                  <c:v>51.23</c:v>
                </c:pt>
                <c:pt idx="59">
                  <c:v>53.65</c:v>
                </c:pt>
                <c:pt idx="60">
                  <c:v>52.17</c:v>
                </c:pt>
                <c:pt idx="61">
                  <c:v>51.6</c:v>
                </c:pt>
                <c:pt idx="62">
                  <c:v>53.68</c:v>
                </c:pt>
                <c:pt idx="63">
                  <c:v>52.81</c:v>
                </c:pt>
                <c:pt idx="64">
                  <c:v>54.12</c:v>
                </c:pt>
                <c:pt idx="65">
                  <c:v>54.91</c:v>
                </c:pt>
                <c:pt idx="66">
                  <c:v>56.36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15208"/>
        <c:axId val="703104232"/>
      </c:lineChart>
      <c:dateAx>
        <c:axId val="70311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04232"/>
        <c:crosses val="autoZero"/>
        <c:auto val="1"/>
        <c:lblOffset val="100"/>
        <c:baseTimeUnit val="days"/>
      </c:dateAx>
      <c:valAx>
        <c:axId val="703104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1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42636.00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90.64</c:v>
                </c:pt>
                <c:pt idx="1">
                  <c:v>97.12</c:v>
                </c:pt>
                <c:pt idx="2">
                  <c:v>96.72</c:v>
                </c:pt>
                <c:pt idx="3">
                  <c:v>96.77</c:v>
                </c:pt>
                <c:pt idx="4">
                  <c:v>96.84</c:v>
                </c:pt>
                <c:pt idx="5">
                  <c:v>96.74</c:v>
                </c:pt>
                <c:pt idx="6">
                  <c:v>95.91</c:v>
                </c:pt>
                <c:pt idx="7">
                  <c:v>96.54</c:v>
                </c:pt>
                <c:pt idx="8">
                  <c:v>97.35</c:v>
                </c:pt>
                <c:pt idx="9">
                  <c:v>98.07</c:v>
                </c:pt>
                <c:pt idx="10">
                  <c:v>98.35</c:v>
                </c:pt>
                <c:pt idx="11">
                  <c:v>98.54</c:v>
                </c:pt>
                <c:pt idx="12">
                  <c:v>96.67</c:v>
                </c:pt>
                <c:pt idx="13">
                  <c:v>97.35</c:v>
                </c:pt>
                <c:pt idx="14">
                  <c:v>97.53</c:v>
                </c:pt>
                <c:pt idx="15">
                  <c:v>95.96</c:v>
                </c:pt>
                <c:pt idx="16">
                  <c:v>96.16</c:v>
                </c:pt>
                <c:pt idx="17">
                  <c:v>94.85</c:v>
                </c:pt>
                <c:pt idx="18">
                  <c:v>94.18</c:v>
                </c:pt>
                <c:pt idx="19">
                  <c:v>94.33</c:v>
                </c:pt>
                <c:pt idx="20">
                  <c:v>95.08</c:v>
                </c:pt>
                <c:pt idx="21">
                  <c:v>95.03</c:v>
                </c:pt>
                <c:pt idx="22">
                  <c:v>93.14</c:v>
                </c:pt>
                <c:pt idx="23">
                  <c:v>93.09</c:v>
                </c:pt>
                <c:pt idx="24">
                  <c:v>92.38</c:v>
                </c:pt>
                <c:pt idx="25">
                  <c:v>92.94</c:v>
                </c:pt>
                <c:pt idx="26">
                  <c:v>92.72</c:v>
                </c:pt>
                <c:pt idx="27">
                  <c:v>92.44</c:v>
                </c:pt>
                <c:pt idx="28">
                  <c:v>93.81</c:v>
                </c:pt>
                <c:pt idx="29">
                  <c:v>92.72</c:v>
                </c:pt>
                <c:pt idx="30">
                  <c:v>96.63</c:v>
                </c:pt>
                <c:pt idx="31">
                  <c:v>96.28</c:v>
                </c:pt>
                <c:pt idx="32">
                  <c:v>95.97</c:v>
                </c:pt>
                <c:pt idx="33">
                  <c:v>95.28</c:v>
                </c:pt>
                <c:pt idx="34">
                  <c:v>95.29</c:v>
                </c:pt>
                <c:pt idx="35">
                  <c:v>95.53</c:v>
                </c:pt>
                <c:pt idx="36">
                  <c:v>95.85</c:v>
                </c:pt>
                <c:pt idx="37">
                  <c:v>96.06</c:v>
                </c:pt>
                <c:pt idx="39">
                  <c:v>95.12</c:v>
                </c:pt>
                <c:pt idx="40">
                  <c:v>95.08</c:v>
                </c:pt>
                <c:pt idx="41">
                  <c:v>95.48</c:v>
                </c:pt>
                <c:pt idx="42">
                  <c:v>96.01</c:v>
                </c:pt>
                <c:pt idx="43">
                  <c:v>95.33</c:v>
                </c:pt>
                <c:pt idx="44">
                  <c:v>95.68</c:v>
                </c:pt>
                <c:pt idx="45">
                  <c:v>95.83</c:v>
                </c:pt>
                <c:pt idx="46">
                  <c:v>94.57</c:v>
                </c:pt>
                <c:pt idx="47">
                  <c:v>92.89</c:v>
                </c:pt>
                <c:pt idx="48">
                  <c:v>92.5</c:v>
                </c:pt>
                <c:pt idx="49">
                  <c:v>91.9</c:v>
                </c:pt>
                <c:pt idx="50">
                  <c:v>92.96</c:v>
                </c:pt>
                <c:pt idx="51">
                  <c:v>92.44</c:v>
                </c:pt>
                <c:pt idx="52">
                  <c:v>93.07</c:v>
                </c:pt>
                <c:pt idx="53">
                  <c:v>93.86</c:v>
                </c:pt>
                <c:pt idx="54">
                  <c:v>93.85</c:v>
                </c:pt>
                <c:pt idx="55">
                  <c:v>92.67</c:v>
                </c:pt>
                <c:pt idx="56">
                  <c:v>92.87</c:v>
                </c:pt>
                <c:pt idx="57">
                  <c:v>91.3</c:v>
                </c:pt>
                <c:pt idx="58">
                  <c:v>93.06</c:v>
                </c:pt>
                <c:pt idx="59">
                  <c:v>93.05</c:v>
                </c:pt>
                <c:pt idx="60">
                  <c:v>93.08</c:v>
                </c:pt>
                <c:pt idx="61">
                  <c:v>91.63</c:v>
                </c:pt>
                <c:pt idx="62">
                  <c:v>93.01</c:v>
                </c:pt>
                <c:pt idx="63">
                  <c:v>92.28</c:v>
                </c:pt>
                <c:pt idx="64">
                  <c:v>92.85</c:v>
                </c:pt>
                <c:pt idx="65">
                  <c:v>90.93</c:v>
                </c:pt>
                <c:pt idx="66">
                  <c:v>94.12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05800"/>
        <c:axId val="703126184"/>
      </c:lineChart>
      <c:catAx>
        <c:axId val="703105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6184"/>
        <c:crosses val="autoZero"/>
        <c:auto val="1"/>
        <c:lblAlgn val="ctr"/>
        <c:lblOffset val="100"/>
        <c:noMultiLvlLbl val="0"/>
      </c:catAx>
      <c:valAx>
        <c:axId val="703126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0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38.74</c:v>
                </c:pt>
                <c:pt idx="1">
                  <c:v>38.11</c:v>
                </c:pt>
                <c:pt idx="2">
                  <c:v>38.25</c:v>
                </c:pt>
                <c:pt idx="3">
                  <c:v>37.47</c:v>
                </c:pt>
                <c:pt idx="4">
                  <c:v>37.33</c:v>
                </c:pt>
                <c:pt idx="5">
                  <c:v>37.79</c:v>
                </c:pt>
                <c:pt idx="6">
                  <c:v>38.08</c:v>
                </c:pt>
                <c:pt idx="7">
                  <c:v>37.950000000000003</c:v>
                </c:pt>
                <c:pt idx="8">
                  <c:v>38.479999999999997</c:v>
                </c:pt>
                <c:pt idx="9">
                  <c:v>38.46</c:v>
                </c:pt>
                <c:pt idx="10">
                  <c:v>38.64</c:v>
                </c:pt>
                <c:pt idx="11">
                  <c:v>38.26</c:v>
                </c:pt>
                <c:pt idx="12">
                  <c:v>38.049999999999997</c:v>
                </c:pt>
                <c:pt idx="13">
                  <c:v>37.78</c:v>
                </c:pt>
                <c:pt idx="14">
                  <c:v>37.700000000000003</c:v>
                </c:pt>
                <c:pt idx="15">
                  <c:v>37.159999999999997</c:v>
                </c:pt>
                <c:pt idx="16">
                  <c:v>37.44</c:v>
                </c:pt>
                <c:pt idx="17">
                  <c:v>37.69</c:v>
                </c:pt>
                <c:pt idx="18">
                  <c:v>36.72</c:v>
                </c:pt>
                <c:pt idx="19">
                  <c:v>37.42</c:v>
                </c:pt>
                <c:pt idx="20">
                  <c:v>37.17</c:v>
                </c:pt>
                <c:pt idx="21">
                  <c:v>36.299999999999997</c:v>
                </c:pt>
                <c:pt idx="22">
                  <c:v>36.31</c:v>
                </c:pt>
                <c:pt idx="23">
                  <c:v>35.340000000000003</c:v>
                </c:pt>
                <c:pt idx="24">
                  <c:v>35.75</c:v>
                </c:pt>
                <c:pt idx="25">
                  <c:v>36.24</c:v>
                </c:pt>
                <c:pt idx="26">
                  <c:v>35.96</c:v>
                </c:pt>
                <c:pt idx="27">
                  <c:v>35.29</c:v>
                </c:pt>
                <c:pt idx="28">
                  <c:v>35.25</c:v>
                </c:pt>
                <c:pt idx="29">
                  <c:v>34.5</c:v>
                </c:pt>
                <c:pt idx="30">
                  <c:v>34.4</c:v>
                </c:pt>
                <c:pt idx="31">
                  <c:v>34.97</c:v>
                </c:pt>
                <c:pt idx="32">
                  <c:v>35.31</c:v>
                </c:pt>
                <c:pt idx="33">
                  <c:v>35.61</c:v>
                </c:pt>
                <c:pt idx="34">
                  <c:v>37.049999999999997</c:v>
                </c:pt>
                <c:pt idx="35">
                  <c:v>35.89</c:v>
                </c:pt>
                <c:pt idx="36">
                  <c:v>35.85</c:v>
                </c:pt>
                <c:pt idx="37">
                  <c:v>35.520000000000003</c:v>
                </c:pt>
                <c:pt idx="38">
                  <c:v>35.799999999999997</c:v>
                </c:pt>
                <c:pt idx="39">
                  <c:v>36.18</c:v>
                </c:pt>
                <c:pt idx="40">
                  <c:v>36.86</c:v>
                </c:pt>
                <c:pt idx="41">
                  <c:v>37.68</c:v>
                </c:pt>
                <c:pt idx="42">
                  <c:v>37.68</c:v>
                </c:pt>
                <c:pt idx="43">
                  <c:v>38.21</c:v>
                </c:pt>
                <c:pt idx="44">
                  <c:v>38.700000000000003</c:v>
                </c:pt>
                <c:pt idx="45">
                  <c:v>38.659999999999997</c:v>
                </c:pt>
                <c:pt idx="46">
                  <c:v>37.630000000000003</c:v>
                </c:pt>
                <c:pt idx="47">
                  <c:v>38.369999999999997</c:v>
                </c:pt>
                <c:pt idx="48">
                  <c:v>38.44</c:v>
                </c:pt>
                <c:pt idx="49">
                  <c:v>38.78</c:v>
                </c:pt>
                <c:pt idx="50">
                  <c:v>37.299999999999997</c:v>
                </c:pt>
                <c:pt idx="51">
                  <c:v>37.909999999999997</c:v>
                </c:pt>
                <c:pt idx="52">
                  <c:v>42.96</c:v>
                </c:pt>
                <c:pt idx="53">
                  <c:v>43.1</c:v>
                </c:pt>
                <c:pt idx="54">
                  <c:v>41.66</c:v>
                </c:pt>
                <c:pt idx="55">
                  <c:v>40.450000000000003</c:v>
                </c:pt>
                <c:pt idx="56">
                  <c:v>39.76</c:v>
                </c:pt>
                <c:pt idx="57">
                  <c:v>42.46</c:v>
                </c:pt>
                <c:pt idx="58">
                  <c:v>42.6</c:v>
                </c:pt>
                <c:pt idx="59">
                  <c:v>42.96</c:v>
                </c:pt>
                <c:pt idx="60">
                  <c:v>42.13</c:v>
                </c:pt>
                <c:pt idx="61">
                  <c:v>41.87</c:v>
                </c:pt>
                <c:pt idx="62">
                  <c:v>41.69</c:v>
                </c:pt>
                <c:pt idx="63">
                  <c:v>41.11</c:v>
                </c:pt>
                <c:pt idx="64">
                  <c:v>41.12</c:v>
                </c:pt>
                <c:pt idx="65">
                  <c:v>41.19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20304"/>
        <c:axId val="703123048"/>
      </c:lineChart>
      <c:dateAx>
        <c:axId val="703120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3048"/>
        <c:crosses val="autoZero"/>
        <c:auto val="1"/>
        <c:lblOffset val="100"/>
        <c:baseTimeUnit val="days"/>
      </c:dateAx>
      <c:valAx>
        <c:axId val="7031230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213.88</c:v>
                </c:pt>
                <c:pt idx="1">
                  <c:v>214.28</c:v>
                </c:pt>
                <c:pt idx="2">
                  <c:v>213.71</c:v>
                </c:pt>
                <c:pt idx="3">
                  <c:v>212.38</c:v>
                </c:pt>
                <c:pt idx="4">
                  <c:v>213.12</c:v>
                </c:pt>
                <c:pt idx="5">
                  <c:v>213.01</c:v>
                </c:pt>
                <c:pt idx="6">
                  <c:v>213.71</c:v>
                </c:pt>
                <c:pt idx="7">
                  <c:v>213.43</c:v>
                </c:pt>
                <c:pt idx="8">
                  <c:v>216.16</c:v>
                </c:pt>
                <c:pt idx="9">
                  <c:v>215.04</c:v>
                </c:pt>
                <c:pt idx="10">
                  <c:v>215.78</c:v>
                </c:pt>
                <c:pt idx="11">
                  <c:v>215.63</c:v>
                </c:pt>
                <c:pt idx="12">
                  <c:v>214.68</c:v>
                </c:pt>
                <c:pt idx="13">
                  <c:v>215.78</c:v>
                </c:pt>
                <c:pt idx="14">
                  <c:v>216.3</c:v>
                </c:pt>
                <c:pt idx="15">
                  <c:v>214.68</c:v>
                </c:pt>
                <c:pt idx="16">
                  <c:v>216.64</c:v>
                </c:pt>
                <c:pt idx="17">
                  <c:v>215.57</c:v>
                </c:pt>
                <c:pt idx="18">
                  <c:v>214.24</c:v>
                </c:pt>
                <c:pt idx="19">
                  <c:v>215.99</c:v>
                </c:pt>
                <c:pt idx="20">
                  <c:v>217.18</c:v>
                </c:pt>
                <c:pt idx="21">
                  <c:v>215.82</c:v>
                </c:pt>
                <c:pt idx="22">
                  <c:v>213.42</c:v>
                </c:pt>
                <c:pt idx="23">
                  <c:v>213.41</c:v>
                </c:pt>
                <c:pt idx="24">
                  <c:v>213.37</c:v>
                </c:pt>
                <c:pt idx="26">
                  <c:v>215.28</c:v>
                </c:pt>
                <c:pt idx="27">
                  <c:v>213.15</c:v>
                </c:pt>
                <c:pt idx="28">
                  <c:v>213.23</c:v>
                </c:pt>
                <c:pt idx="29">
                  <c:v>216.34</c:v>
                </c:pt>
                <c:pt idx="30">
                  <c:v>213.28</c:v>
                </c:pt>
                <c:pt idx="31">
                  <c:v>218.51</c:v>
                </c:pt>
                <c:pt idx="32">
                  <c:v>219.01</c:v>
                </c:pt>
                <c:pt idx="33">
                  <c:v>219.03</c:v>
                </c:pt>
                <c:pt idx="34">
                  <c:v>218.37</c:v>
                </c:pt>
                <c:pt idx="35">
                  <c:v>217.39</c:v>
                </c:pt>
                <c:pt idx="36">
                  <c:v>217.38</c:v>
                </c:pt>
                <c:pt idx="37">
                  <c:v>218</c:v>
                </c:pt>
                <c:pt idx="38">
                  <c:v>218.36</c:v>
                </c:pt>
                <c:pt idx="39">
                  <c:v>217.29</c:v>
                </c:pt>
                <c:pt idx="40">
                  <c:v>217.7</c:v>
                </c:pt>
                <c:pt idx="41">
                  <c:v>217.85</c:v>
                </c:pt>
                <c:pt idx="42">
                  <c:v>218.97</c:v>
                </c:pt>
                <c:pt idx="43">
                  <c:v>218.53</c:v>
                </c:pt>
                <c:pt idx="44">
                  <c:v>218.54</c:v>
                </c:pt>
                <c:pt idx="45">
                  <c:v>218.86</c:v>
                </c:pt>
                <c:pt idx="46">
                  <c:v>218.37</c:v>
                </c:pt>
                <c:pt idx="47">
                  <c:v>217.96</c:v>
                </c:pt>
                <c:pt idx="48">
                  <c:v>219.09</c:v>
                </c:pt>
                <c:pt idx="49">
                  <c:v>218.46</c:v>
                </c:pt>
                <c:pt idx="50">
                  <c:v>218.65</c:v>
                </c:pt>
                <c:pt idx="51">
                  <c:v>217.64</c:v>
                </c:pt>
                <c:pt idx="52">
                  <c:v>218.18</c:v>
                </c:pt>
                <c:pt idx="53">
                  <c:v>218.05</c:v>
                </c:pt>
                <c:pt idx="54">
                  <c:v>218.18</c:v>
                </c:pt>
                <c:pt idx="55">
                  <c:v>216.41</c:v>
                </c:pt>
                <c:pt idx="56">
                  <c:v>216.18</c:v>
                </c:pt>
                <c:pt idx="57">
                  <c:v>215.55</c:v>
                </c:pt>
                <c:pt idx="58">
                  <c:v>216.94</c:v>
                </c:pt>
                <c:pt idx="59">
                  <c:v>217.12</c:v>
                </c:pt>
                <c:pt idx="60">
                  <c:v>216.77</c:v>
                </c:pt>
                <c:pt idx="61">
                  <c:v>216.52</c:v>
                </c:pt>
                <c:pt idx="62">
                  <c:v>216.75</c:v>
                </c:pt>
                <c:pt idx="63">
                  <c:v>216.65</c:v>
                </c:pt>
                <c:pt idx="64">
                  <c:v>217.24</c:v>
                </c:pt>
                <c:pt idx="65">
                  <c:v>216.27</c:v>
                </c:pt>
                <c:pt idx="66" formatCode="General">
                  <c:v>217.09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24224"/>
        <c:axId val="703116384"/>
      </c:lineChart>
      <c:dateAx>
        <c:axId val="70312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16384"/>
        <c:crosses val="autoZero"/>
        <c:auto val="1"/>
        <c:lblOffset val="100"/>
        <c:baseTimeUnit val="days"/>
      </c:dateAx>
      <c:valAx>
        <c:axId val="7031163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78.09</c:v>
                </c:pt>
                <c:pt idx="1">
                  <c:v>77.91</c:v>
                </c:pt>
                <c:pt idx="2">
                  <c:v>77.650000000000006</c:v>
                </c:pt>
                <c:pt idx="3">
                  <c:v>76.7</c:v>
                </c:pt>
                <c:pt idx="4">
                  <c:v>77.63</c:v>
                </c:pt>
                <c:pt idx="5">
                  <c:v>77.41</c:v>
                </c:pt>
                <c:pt idx="6">
                  <c:v>78.819999999999993</c:v>
                </c:pt>
                <c:pt idx="7">
                  <c:v>79.430000000000007</c:v>
                </c:pt>
                <c:pt idx="8">
                  <c:v>80.150000000000006</c:v>
                </c:pt>
                <c:pt idx="9">
                  <c:v>79.37</c:v>
                </c:pt>
                <c:pt idx="10">
                  <c:v>79.34</c:v>
                </c:pt>
                <c:pt idx="11">
                  <c:v>77.75</c:v>
                </c:pt>
                <c:pt idx="12">
                  <c:v>76.59</c:v>
                </c:pt>
                <c:pt idx="13">
                  <c:v>75.33</c:v>
                </c:pt>
                <c:pt idx="14">
                  <c:v>76.14</c:v>
                </c:pt>
                <c:pt idx="15">
                  <c:v>73.260000000000005</c:v>
                </c:pt>
                <c:pt idx="16">
                  <c:v>74.27</c:v>
                </c:pt>
                <c:pt idx="17">
                  <c:v>73.92</c:v>
                </c:pt>
                <c:pt idx="18">
                  <c:v>72.819999999999993</c:v>
                </c:pt>
                <c:pt idx="19">
                  <c:v>74.77</c:v>
                </c:pt>
                <c:pt idx="20">
                  <c:v>76.900000000000006</c:v>
                </c:pt>
                <c:pt idx="21">
                  <c:v>76.739999999999995</c:v>
                </c:pt>
                <c:pt idx="22">
                  <c:v>75.72</c:v>
                </c:pt>
                <c:pt idx="23">
                  <c:v>76.09</c:v>
                </c:pt>
                <c:pt idx="24">
                  <c:v>76.069999999999993</c:v>
                </c:pt>
                <c:pt idx="25">
                  <c:v>77.02</c:v>
                </c:pt>
                <c:pt idx="26">
                  <c:v>72.400000000000006</c:v>
                </c:pt>
                <c:pt idx="27">
                  <c:v>69.36</c:v>
                </c:pt>
                <c:pt idx="28">
                  <c:v>68.34</c:v>
                </c:pt>
                <c:pt idx="29">
                  <c:v>66.760000000000005</c:v>
                </c:pt>
                <c:pt idx="30">
                  <c:v>71.430000000000007</c:v>
                </c:pt>
                <c:pt idx="31">
                  <c:v>72.05</c:v>
                </c:pt>
                <c:pt idx="32">
                  <c:v>73.010000000000005</c:v>
                </c:pt>
                <c:pt idx="33">
                  <c:v>74.62</c:v>
                </c:pt>
                <c:pt idx="34">
                  <c:v>75.09</c:v>
                </c:pt>
                <c:pt idx="35">
                  <c:v>74.86</c:v>
                </c:pt>
                <c:pt idx="36">
                  <c:v>74.2</c:v>
                </c:pt>
                <c:pt idx="37">
                  <c:v>75.22</c:v>
                </c:pt>
                <c:pt idx="38">
                  <c:v>74.84</c:v>
                </c:pt>
                <c:pt idx="39">
                  <c:v>74.33</c:v>
                </c:pt>
                <c:pt idx="40">
                  <c:v>73.290000000000006</c:v>
                </c:pt>
                <c:pt idx="41">
                  <c:v>73.78</c:v>
                </c:pt>
                <c:pt idx="42">
                  <c:v>72.62</c:v>
                </c:pt>
                <c:pt idx="43">
                  <c:v>72.290000000000006</c:v>
                </c:pt>
                <c:pt idx="44">
                  <c:v>71.8</c:v>
                </c:pt>
                <c:pt idx="45">
                  <c:v>70.19</c:v>
                </c:pt>
                <c:pt idx="46">
                  <c:v>69.599999999999994</c:v>
                </c:pt>
                <c:pt idx="47">
                  <c:v>69.5</c:v>
                </c:pt>
                <c:pt idx="48">
                  <c:v>67.53</c:v>
                </c:pt>
                <c:pt idx="49">
                  <c:v>67.41</c:v>
                </c:pt>
                <c:pt idx="50">
                  <c:v>66.41</c:v>
                </c:pt>
                <c:pt idx="51">
                  <c:v>67</c:v>
                </c:pt>
                <c:pt idx="52">
                  <c:v>65.94</c:v>
                </c:pt>
                <c:pt idx="53">
                  <c:v>66.55</c:v>
                </c:pt>
                <c:pt idx="54">
                  <c:v>65.16</c:v>
                </c:pt>
                <c:pt idx="55">
                  <c:v>64.39</c:v>
                </c:pt>
                <c:pt idx="56">
                  <c:v>65.040000000000006</c:v>
                </c:pt>
                <c:pt idx="58">
                  <c:v>66.14</c:v>
                </c:pt>
                <c:pt idx="59">
                  <c:v>66.02</c:v>
                </c:pt>
                <c:pt idx="60">
                  <c:v>66.47</c:v>
                </c:pt>
                <c:pt idx="61">
                  <c:v>66.47</c:v>
                </c:pt>
                <c:pt idx="62">
                  <c:v>65.87</c:v>
                </c:pt>
                <c:pt idx="63">
                  <c:v>64.94</c:v>
                </c:pt>
                <c:pt idx="64">
                  <c:v>64.81</c:v>
                </c:pt>
                <c:pt idx="65">
                  <c:v>70.92</c:v>
                </c:pt>
                <c:pt idx="66">
                  <c:v>69.489999999999995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17952"/>
        <c:axId val="703118344"/>
      </c:lineChart>
      <c:dateAx>
        <c:axId val="70311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18344"/>
        <c:crosses val="autoZero"/>
        <c:auto val="1"/>
        <c:lblOffset val="100"/>
        <c:baseTimeUnit val="days"/>
      </c:dateAx>
      <c:valAx>
        <c:axId val="703118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1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65.67</c:v>
                </c:pt>
                <c:pt idx="1">
                  <c:v>66.790000000000006</c:v>
                </c:pt>
                <c:pt idx="2">
                  <c:v>66.95</c:v>
                </c:pt>
                <c:pt idx="3">
                  <c:v>66.31</c:v>
                </c:pt>
                <c:pt idx="4">
                  <c:v>66.319999999999993</c:v>
                </c:pt>
                <c:pt idx="5">
                  <c:v>66.489999999999995</c:v>
                </c:pt>
                <c:pt idx="6">
                  <c:v>66.239999999999995</c:v>
                </c:pt>
                <c:pt idx="7">
                  <c:v>66.58</c:v>
                </c:pt>
                <c:pt idx="8">
                  <c:v>67.010000000000005</c:v>
                </c:pt>
                <c:pt idx="9">
                  <c:v>66.44</c:v>
                </c:pt>
                <c:pt idx="10">
                  <c:v>66.98</c:v>
                </c:pt>
                <c:pt idx="11">
                  <c:v>67</c:v>
                </c:pt>
                <c:pt idx="12">
                  <c:v>65.930000000000007</c:v>
                </c:pt>
                <c:pt idx="13">
                  <c:v>65.94</c:v>
                </c:pt>
                <c:pt idx="14">
                  <c:v>65.400000000000006</c:v>
                </c:pt>
                <c:pt idx="15">
                  <c:v>64.55</c:v>
                </c:pt>
                <c:pt idx="16">
                  <c:v>64.459999999999994</c:v>
                </c:pt>
                <c:pt idx="17">
                  <c:v>64</c:v>
                </c:pt>
                <c:pt idx="18">
                  <c:v>63.72</c:v>
                </c:pt>
                <c:pt idx="19">
                  <c:v>64.11</c:v>
                </c:pt>
                <c:pt idx="20">
                  <c:v>64.930000000000007</c:v>
                </c:pt>
                <c:pt idx="21">
                  <c:v>64.290000000000006</c:v>
                </c:pt>
                <c:pt idx="22">
                  <c:v>62.8</c:v>
                </c:pt>
                <c:pt idx="23">
                  <c:v>62.93</c:v>
                </c:pt>
                <c:pt idx="24">
                  <c:v>62.67</c:v>
                </c:pt>
                <c:pt idx="25">
                  <c:v>62.62</c:v>
                </c:pt>
                <c:pt idx="26">
                  <c:v>61.31</c:v>
                </c:pt>
                <c:pt idx="27">
                  <c:v>61.4</c:v>
                </c:pt>
                <c:pt idx="28">
                  <c:v>62.83</c:v>
                </c:pt>
                <c:pt idx="29">
                  <c:v>62.18</c:v>
                </c:pt>
                <c:pt idx="30">
                  <c:v>64.81</c:v>
                </c:pt>
                <c:pt idx="31">
                  <c:v>65.05</c:v>
                </c:pt>
                <c:pt idx="33">
                  <c:v>65.44</c:v>
                </c:pt>
                <c:pt idx="34">
                  <c:v>65.459999999999994</c:v>
                </c:pt>
                <c:pt idx="35">
                  <c:v>64.67</c:v>
                </c:pt>
                <c:pt idx="36">
                  <c:v>64.31</c:v>
                </c:pt>
                <c:pt idx="37">
                  <c:v>64.930000000000007</c:v>
                </c:pt>
                <c:pt idx="38">
                  <c:v>65.38</c:v>
                </c:pt>
                <c:pt idx="39">
                  <c:v>65.099999999999994</c:v>
                </c:pt>
                <c:pt idx="40">
                  <c:v>64.959999999999994</c:v>
                </c:pt>
                <c:pt idx="41">
                  <c:v>64.959999999999994</c:v>
                </c:pt>
                <c:pt idx="42">
                  <c:v>65.16</c:v>
                </c:pt>
                <c:pt idx="43">
                  <c:v>64.92</c:v>
                </c:pt>
                <c:pt idx="44">
                  <c:v>64.81</c:v>
                </c:pt>
                <c:pt idx="45">
                  <c:v>64.739999999999995</c:v>
                </c:pt>
                <c:pt idx="46">
                  <c:v>64.239999999999995</c:v>
                </c:pt>
                <c:pt idx="47">
                  <c:v>63.44</c:v>
                </c:pt>
                <c:pt idx="48">
                  <c:v>63.36</c:v>
                </c:pt>
                <c:pt idx="49">
                  <c:v>63.09</c:v>
                </c:pt>
                <c:pt idx="50">
                  <c:v>63.53</c:v>
                </c:pt>
                <c:pt idx="51">
                  <c:v>62.7</c:v>
                </c:pt>
                <c:pt idx="52">
                  <c:v>62.74</c:v>
                </c:pt>
                <c:pt idx="53">
                  <c:v>62.29</c:v>
                </c:pt>
                <c:pt idx="54">
                  <c:v>61.95</c:v>
                </c:pt>
                <c:pt idx="55">
                  <c:v>61.8</c:v>
                </c:pt>
                <c:pt idx="56">
                  <c:v>62.26</c:v>
                </c:pt>
                <c:pt idx="57">
                  <c:v>61.82</c:v>
                </c:pt>
                <c:pt idx="58">
                  <c:v>62.71</c:v>
                </c:pt>
                <c:pt idx="59">
                  <c:v>63.21</c:v>
                </c:pt>
                <c:pt idx="60">
                  <c:v>63.56</c:v>
                </c:pt>
                <c:pt idx="61">
                  <c:v>63.65</c:v>
                </c:pt>
                <c:pt idx="62">
                  <c:v>63.33</c:v>
                </c:pt>
                <c:pt idx="63">
                  <c:v>63.47</c:v>
                </c:pt>
                <c:pt idx="64">
                  <c:v>63.33</c:v>
                </c:pt>
                <c:pt idx="65">
                  <c:v>62.96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25792"/>
        <c:axId val="703126576"/>
      </c:lineChart>
      <c:dateAx>
        <c:axId val="70312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6576"/>
        <c:crosses val="autoZero"/>
        <c:auto val="1"/>
        <c:lblOffset val="100"/>
        <c:baseTimeUnit val="days"/>
      </c:dateAx>
      <c:valAx>
        <c:axId val="703126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44.93</c:v>
                </c:pt>
                <c:pt idx="1">
                  <c:v>45.26</c:v>
                </c:pt>
                <c:pt idx="2">
                  <c:v>44.95</c:v>
                </c:pt>
                <c:pt idx="3">
                  <c:v>44.5</c:v>
                </c:pt>
                <c:pt idx="4">
                  <c:v>44.71</c:v>
                </c:pt>
                <c:pt idx="5">
                  <c:v>44.75</c:v>
                </c:pt>
                <c:pt idx="6">
                  <c:v>45.32</c:v>
                </c:pt>
                <c:pt idx="7">
                  <c:v>45.45</c:v>
                </c:pt>
                <c:pt idx="8">
                  <c:v>45.65</c:v>
                </c:pt>
                <c:pt idx="9">
                  <c:v>45.33</c:v>
                </c:pt>
                <c:pt idx="10">
                  <c:v>45.18</c:v>
                </c:pt>
                <c:pt idx="11">
                  <c:v>44.99</c:v>
                </c:pt>
                <c:pt idx="12">
                  <c:v>43.75</c:v>
                </c:pt>
                <c:pt idx="13">
                  <c:v>43.83</c:v>
                </c:pt>
                <c:pt idx="14">
                  <c:v>44.28</c:v>
                </c:pt>
                <c:pt idx="15">
                  <c:v>44.37</c:v>
                </c:pt>
                <c:pt idx="16">
                  <c:v>45.31</c:v>
                </c:pt>
                <c:pt idx="17">
                  <c:v>45.09</c:v>
                </c:pt>
                <c:pt idx="18">
                  <c:v>44.88</c:v>
                </c:pt>
                <c:pt idx="19">
                  <c:v>45.74</c:v>
                </c:pt>
                <c:pt idx="20">
                  <c:v>45.72</c:v>
                </c:pt>
                <c:pt idx="21">
                  <c:v>45.83</c:v>
                </c:pt>
                <c:pt idx="22">
                  <c:v>46.56</c:v>
                </c:pt>
                <c:pt idx="23">
                  <c:v>46.01</c:v>
                </c:pt>
                <c:pt idx="24">
                  <c:v>45.43</c:v>
                </c:pt>
                <c:pt idx="25">
                  <c:v>46.15</c:v>
                </c:pt>
                <c:pt idx="26">
                  <c:v>46.52</c:v>
                </c:pt>
                <c:pt idx="27">
                  <c:v>46.96</c:v>
                </c:pt>
                <c:pt idx="28">
                  <c:v>48.54</c:v>
                </c:pt>
                <c:pt idx="29">
                  <c:v>48.72</c:v>
                </c:pt>
                <c:pt idx="30">
                  <c:v>49.9</c:v>
                </c:pt>
                <c:pt idx="31">
                  <c:v>49.77</c:v>
                </c:pt>
                <c:pt idx="32">
                  <c:v>49.99</c:v>
                </c:pt>
                <c:pt idx="33">
                  <c:v>50.55</c:v>
                </c:pt>
                <c:pt idx="34">
                  <c:v>50.43</c:v>
                </c:pt>
                <c:pt idx="35">
                  <c:v>50.8</c:v>
                </c:pt>
                <c:pt idx="36">
                  <c:v>50.62</c:v>
                </c:pt>
                <c:pt idx="37">
                  <c:v>49.56</c:v>
                </c:pt>
                <c:pt idx="38">
                  <c:v>48.51</c:v>
                </c:pt>
                <c:pt idx="39">
                  <c:v>48.38</c:v>
                </c:pt>
                <c:pt idx="40">
                  <c:v>48.63</c:v>
                </c:pt>
                <c:pt idx="41">
                  <c:v>48.41</c:v>
                </c:pt>
                <c:pt idx="42">
                  <c:v>48.63</c:v>
                </c:pt>
                <c:pt idx="43">
                  <c:v>48.65</c:v>
                </c:pt>
                <c:pt idx="44">
                  <c:v>48.53</c:v>
                </c:pt>
                <c:pt idx="45">
                  <c:v>48.61</c:v>
                </c:pt>
                <c:pt idx="46">
                  <c:v>48.44</c:v>
                </c:pt>
                <c:pt idx="47">
                  <c:v>48.27</c:v>
                </c:pt>
                <c:pt idx="48">
                  <c:v>47.9</c:v>
                </c:pt>
                <c:pt idx="49">
                  <c:v>48.24</c:v>
                </c:pt>
                <c:pt idx="50">
                  <c:v>48.18</c:v>
                </c:pt>
                <c:pt idx="51">
                  <c:v>48.93</c:v>
                </c:pt>
                <c:pt idx="52">
                  <c:v>48.91</c:v>
                </c:pt>
                <c:pt idx="53">
                  <c:v>48.68</c:v>
                </c:pt>
                <c:pt idx="54">
                  <c:v>47.84</c:v>
                </c:pt>
                <c:pt idx="55">
                  <c:v>47.57</c:v>
                </c:pt>
                <c:pt idx="57">
                  <c:v>47.7</c:v>
                </c:pt>
                <c:pt idx="58">
                  <c:v>47.81</c:v>
                </c:pt>
                <c:pt idx="59">
                  <c:v>47.97</c:v>
                </c:pt>
                <c:pt idx="60">
                  <c:v>48.13</c:v>
                </c:pt>
                <c:pt idx="61">
                  <c:v>48</c:v>
                </c:pt>
                <c:pt idx="62">
                  <c:v>47.97</c:v>
                </c:pt>
                <c:pt idx="63">
                  <c:v>48.12</c:v>
                </c:pt>
                <c:pt idx="64">
                  <c:v>48.32</c:v>
                </c:pt>
                <c:pt idx="65">
                  <c:v>48.3</c:v>
                </c:pt>
                <c:pt idx="66">
                  <c:v>48.61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27360"/>
        <c:axId val="703127752"/>
      </c:lineChart>
      <c:dateAx>
        <c:axId val="703127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7752"/>
        <c:crosses val="autoZero"/>
        <c:auto val="1"/>
        <c:lblOffset val="100"/>
        <c:baseTimeUnit val="days"/>
      </c:dateAx>
      <c:valAx>
        <c:axId val="7031277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42649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42585</c:v>
                </c:pt>
                <c:pt idx="58">
                  <c:v>42584</c:v>
                </c:pt>
                <c:pt idx="59">
                  <c:v>42583</c:v>
                </c:pt>
                <c:pt idx="60">
                  <c:v>42580</c:v>
                </c:pt>
                <c:pt idx="61">
                  <c:v>42579</c:v>
                </c:pt>
                <c:pt idx="62">
                  <c:v>42578</c:v>
                </c:pt>
                <c:pt idx="63">
                  <c:v>42577</c:v>
                </c:pt>
                <c:pt idx="64">
                  <c:v>42576</c:v>
                </c:pt>
                <c:pt idx="65">
                  <c:v>42573</c:v>
                </c:pt>
                <c:pt idx="66">
                  <c:v>42572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26.69</c:v>
                </c:pt>
                <c:pt idx="1">
                  <c:v>27.04</c:v>
                </c:pt>
                <c:pt idx="2">
                  <c:v>26.51</c:v>
                </c:pt>
                <c:pt idx="3">
                  <c:v>26.35</c:v>
                </c:pt>
                <c:pt idx="4">
                  <c:v>26.44</c:v>
                </c:pt>
                <c:pt idx="5">
                  <c:v>26.75</c:v>
                </c:pt>
                <c:pt idx="6">
                  <c:v>27.11</c:v>
                </c:pt>
                <c:pt idx="7">
                  <c:v>27.91</c:v>
                </c:pt>
                <c:pt idx="8">
                  <c:v>31.51</c:v>
                </c:pt>
                <c:pt idx="9">
                  <c:v>31.37</c:v>
                </c:pt>
                <c:pt idx="10">
                  <c:v>31.78</c:v>
                </c:pt>
                <c:pt idx="12">
                  <c:v>10.4</c:v>
                </c:pt>
                <c:pt idx="13">
                  <c:v>10.199999999999999</c:v>
                </c:pt>
                <c:pt idx="14">
                  <c:v>10.119999999999999</c:v>
                </c:pt>
                <c:pt idx="15">
                  <c:v>10.14</c:v>
                </c:pt>
                <c:pt idx="16">
                  <c:v>9.9600000000000009</c:v>
                </c:pt>
                <c:pt idx="17">
                  <c:v>9.8800000000000008</c:v>
                </c:pt>
                <c:pt idx="18">
                  <c:v>9.65</c:v>
                </c:pt>
                <c:pt idx="19">
                  <c:v>9.68</c:v>
                </c:pt>
                <c:pt idx="20">
                  <c:v>9.76</c:v>
                </c:pt>
                <c:pt idx="21">
                  <c:v>9.7799999999999994</c:v>
                </c:pt>
                <c:pt idx="22">
                  <c:v>9.67</c:v>
                </c:pt>
                <c:pt idx="23">
                  <c:v>9.44</c:v>
                </c:pt>
                <c:pt idx="24">
                  <c:v>9.36</c:v>
                </c:pt>
                <c:pt idx="25">
                  <c:v>9.44</c:v>
                </c:pt>
                <c:pt idx="26">
                  <c:v>9.4700000000000006</c:v>
                </c:pt>
                <c:pt idx="27">
                  <c:v>9.39</c:v>
                </c:pt>
                <c:pt idx="28">
                  <c:v>9.52</c:v>
                </c:pt>
                <c:pt idx="29">
                  <c:v>9.7799999999999994</c:v>
                </c:pt>
                <c:pt idx="30">
                  <c:v>9.6</c:v>
                </c:pt>
                <c:pt idx="31">
                  <c:v>10.119999999999999</c:v>
                </c:pt>
                <c:pt idx="32">
                  <c:v>10.210000000000001</c:v>
                </c:pt>
                <c:pt idx="33">
                  <c:v>10.32</c:v>
                </c:pt>
                <c:pt idx="34">
                  <c:v>10.130000000000001</c:v>
                </c:pt>
                <c:pt idx="35">
                  <c:v>10.130000000000001</c:v>
                </c:pt>
                <c:pt idx="36">
                  <c:v>10.08</c:v>
                </c:pt>
                <c:pt idx="37">
                  <c:v>10.17</c:v>
                </c:pt>
                <c:pt idx="38">
                  <c:v>10.26</c:v>
                </c:pt>
                <c:pt idx="39">
                  <c:v>10</c:v>
                </c:pt>
                <c:pt idx="40">
                  <c:v>10.08</c:v>
                </c:pt>
                <c:pt idx="41">
                  <c:v>10.039999999999999</c:v>
                </c:pt>
                <c:pt idx="42">
                  <c:v>10.5</c:v>
                </c:pt>
                <c:pt idx="43">
                  <c:v>10.32</c:v>
                </c:pt>
                <c:pt idx="44">
                  <c:v>10.27</c:v>
                </c:pt>
                <c:pt idx="45">
                  <c:v>10.45</c:v>
                </c:pt>
                <c:pt idx="46">
                  <c:v>10.36</c:v>
                </c:pt>
                <c:pt idx="47">
                  <c:v>10.29</c:v>
                </c:pt>
                <c:pt idx="48">
                  <c:v>10.52</c:v>
                </c:pt>
                <c:pt idx="49">
                  <c:v>10.17</c:v>
                </c:pt>
                <c:pt idx="50">
                  <c:v>10.42</c:v>
                </c:pt>
                <c:pt idx="51">
                  <c:v>10.33</c:v>
                </c:pt>
                <c:pt idx="52">
                  <c:v>10.35</c:v>
                </c:pt>
                <c:pt idx="53">
                  <c:v>10.45</c:v>
                </c:pt>
                <c:pt idx="54">
                  <c:v>10.5</c:v>
                </c:pt>
                <c:pt idx="55">
                  <c:v>10.4</c:v>
                </c:pt>
                <c:pt idx="56">
                  <c:v>10.41</c:v>
                </c:pt>
                <c:pt idx="58">
                  <c:v>10.32</c:v>
                </c:pt>
                <c:pt idx="59">
                  <c:v>10.47</c:v>
                </c:pt>
                <c:pt idx="60">
                  <c:v>10.62</c:v>
                </c:pt>
                <c:pt idx="61">
                  <c:v>10.68</c:v>
                </c:pt>
                <c:pt idx="62">
                  <c:v>10.74</c:v>
                </c:pt>
                <c:pt idx="63">
                  <c:v>10.67</c:v>
                </c:pt>
                <c:pt idx="64">
                  <c:v>10.49</c:v>
                </c:pt>
                <c:pt idx="65">
                  <c:v>10.57</c:v>
                </c:pt>
                <c:pt idx="66">
                  <c:v>10.6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32064"/>
        <c:axId val="703132456"/>
      </c:lineChart>
      <c:dateAx>
        <c:axId val="703132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32456"/>
        <c:crosses val="autoZero"/>
        <c:auto val="1"/>
        <c:lblOffset val="100"/>
        <c:baseTimeUnit val="days"/>
      </c:dateAx>
      <c:valAx>
        <c:axId val="7031324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3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17.62</c:v>
                </c:pt>
                <c:pt idx="1">
                  <c:v>17.95</c:v>
                </c:pt>
                <c:pt idx="2">
                  <c:v>17.61</c:v>
                </c:pt>
                <c:pt idx="3">
                  <c:v>17.23</c:v>
                </c:pt>
                <c:pt idx="4">
                  <c:v>17.61</c:v>
                </c:pt>
                <c:pt idx="5">
                  <c:v>17.62</c:v>
                </c:pt>
                <c:pt idx="6">
                  <c:v>17.68</c:v>
                </c:pt>
                <c:pt idx="7">
                  <c:v>17.760000000000002</c:v>
                </c:pt>
                <c:pt idx="8">
                  <c:v>18.25</c:v>
                </c:pt>
                <c:pt idx="9">
                  <c:v>17.989999999999998</c:v>
                </c:pt>
                <c:pt idx="10">
                  <c:v>17.97</c:v>
                </c:pt>
                <c:pt idx="11">
                  <c:v>18.04</c:v>
                </c:pt>
                <c:pt idx="12">
                  <c:v>17.87</c:v>
                </c:pt>
                <c:pt idx="13">
                  <c:v>17.27</c:v>
                </c:pt>
                <c:pt idx="14">
                  <c:v>17.13</c:v>
                </c:pt>
                <c:pt idx="15">
                  <c:v>17.34</c:v>
                </c:pt>
                <c:pt idx="16">
                  <c:v>17.649999999999999</c:v>
                </c:pt>
                <c:pt idx="17">
                  <c:v>18.07</c:v>
                </c:pt>
                <c:pt idx="18">
                  <c:v>17.559999999999999</c:v>
                </c:pt>
                <c:pt idx="19">
                  <c:v>18.41</c:v>
                </c:pt>
                <c:pt idx="20">
                  <c:v>18.47</c:v>
                </c:pt>
                <c:pt idx="21">
                  <c:v>18.420000000000002</c:v>
                </c:pt>
                <c:pt idx="22">
                  <c:v>18.38</c:v>
                </c:pt>
                <c:pt idx="23">
                  <c:v>18.84</c:v>
                </c:pt>
                <c:pt idx="24">
                  <c:v>18.62</c:v>
                </c:pt>
                <c:pt idx="25">
                  <c:v>18.850000000000001</c:v>
                </c:pt>
                <c:pt idx="26">
                  <c:v>18.75</c:v>
                </c:pt>
                <c:pt idx="27">
                  <c:v>18.53</c:v>
                </c:pt>
                <c:pt idx="28">
                  <c:v>18.38</c:v>
                </c:pt>
                <c:pt idx="29">
                  <c:v>18.09</c:v>
                </c:pt>
                <c:pt idx="30">
                  <c:v>19.059999999999999</c:v>
                </c:pt>
                <c:pt idx="31">
                  <c:v>19.63</c:v>
                </c:pt>
                <c:pt idx="32">
                  <c:v>18.84</c:v>
                </c:pt>
                <c:pt idx="33">
                  <c:v>19.12</c:v>
                </c:pt>
                <c:pt idx="34">
                  <c:v>18.86</c:v>
                </c:pt>
                <c:pt idx="35">
                  <c:v>18.66</c:v>
                </c:pt>
                <c:pt idx="36">
                  <c:v>18.8</c:v>
                </c:pt>
                <c:pt idx="37">
                  <c:v>19.079999999999998</c:v>
                </c:pt>
                <c:pt idx="38">
                  <c:v>19.04</c:v>
                </c:pt>
                <c:pt idx="39">
                  <c:v>19.350000000000001</c:v>
                </c:pt>
                <c:pt idx="40">
                  <c:v>19.37</c:v>
                </c:pt>
                <c:pt idx="41">
                  <c:v>19.78</c:v>
                </c:pt>
                <c:pt idx="42">
                  <c:v>19.18</c:v>
                </c:pt>
                <c:pt idx="43">
                  <c:v>19.47</c:v>
                </c:pt>
                <c:pt idx="44">
                  <c:v>19.23</c:v>
                </c:pt>
                <c:pt idx="45">
                  <c:v>18.48</c:v>
                </c:pt>
                <c:pt idx="46">
                  <c:v>18.78</c:v>
                </c:pt>
                <c:pt idx="47">
                  <c:v>18.89</c:v>
                </c:pt>
                <c:pt idx="48">
                  <c:v>18.95</c:v>
                </c:pt>
                <c:pt idx="49">
                  <c:v>18.61</c:v>
                </c:pt>
                <c:pt idx="50">
                  <c:v>17.190000000000001</c:v>
                </c:pt>
                <c:pt idx="51">
                  <c:v>17.309999999999999</c:v>
                </c:pt>
                <c:pt idx="52">
                  <c:v>17.46</c:v>
                </c:pt>
                <c:pt idx="53">
                  <c:v>17.55</c:v>
                </c:pt>
                <c:pt idx="54">
                  <c:v>16.8</c:v>
                </c:pt>
                <c:pt idx="55">
                  <c:v>16.47</c:v>
                </c:pt>
                <c:pt idx="56">
                  <c:v>20.14</c:v>
                </c:pt>
                <c:pt idx="57">
                  <c:v>21.5</c:v>
                </c:pt>
                <c:pt idx="58">
                  <c:v>21.69</c:v>
                </c:pt>
                <c:pt idx="59">
                  <c:v>21.84</c:v>
                </c:pt>
                <c:pt idx="60">
                  <c:v>21.66</c:v>
                </c:pt>
                <c:pt idx="61">
                  <c:v>21.75</c:v>
                </c:pt>
                <c:pt idx="62">
                  <c:v>21.58</c:v>
                </c:pt>
                <c:pt idx="63">
                  <c:v>21.48</c:v>
                </c:pt>
                <c:pt idx="64">
                  <c:v>21.26</c:v>
                </c:pt>
                <c:pt idx="65">
                  <c:v>21.54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33240"/>
        <c:axId val="703128144"/>
      </c:lineChart>
      <c:dateAx>
        <c:axId val="70313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8144"/>
        <c:crosses val="autoZero"/>
        <c:auto val="1"/>
        <c:lblOffset val="100"/>
        <c:baseTimeUnit val="days"/>
      </c:dateAx>
      <c:valAx>
        <c:axId val="7031281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3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52.47</c:v>
                </c:pt>
                <c:pt idx="1">
                  <c:v>52.61</c:v>
                </c:pt>
                <c:pt idx="2">
                  <c:v>52.68</c:v>
                </c:pt>
                <c:pt idx="3">
                  <c:v>52.41</c:v>
                </c:pt>
                <c:pt idx="4">
                  <c:v>52.25</c:v>
                </c:pt>
                <c:pt idx="5">
                  <c:v>52.12</c:v>
                </c:pt>
                <c:pt idx="6">
                  <c:v>51.42</c:v>
                </c:pt>
                <c:pt idx="7">
                  <c:v>50.34</c:v>
                </c:pt>
                <c:pt idx="8">
                  <c:v>51.34</c:v>
                </c:pt>
                <c:pt idx="9">
                  <c:v>51.91</c:v>
                </c:pt>
                <c:pt idx="10">
                  <c:v>52.32</c:v>
                </c:pt>
                <c:pt idx="11">
                  <c:v>52.57</c:v>
                </c:pt>
                <c:pt idx="12">
                  <c:v>51.6</c:v>
                </c:pt>
                <c:pt idx="13">
                  <c:v>52.25</c:v>
                </c:pt>
                <c:pt idx="14">
                  <c:v>52.66</c:v>
                </c:pt>
                <c:pt idx="15">
                  <c:v>52.01</c:v>
                </c:pt>
                <c:pt idx="16">
                  <c:v>52.14</c:v>
                </c:pt>
                <c:pt idx="17">
                  <c:v>52.4</c:v>
                </c:pt>
                <c:pt idx="18">
                  <c:v>51.35</c:v>
                </c:pt>
                <c:pt idx="19">
                  <c:v>51.97</c:v>
                </c:pt>
                <c:pt idx="20">
                  <c:v>52.36</c:v>
                </c:pt>
                <c:pt idx="21">
                  <c:v>52.5</c:v>
                </c:pt>
                <c:pt idx="22">
                  <c:v>51.61</c:v>
                </c:pt>
                <c:pt idx="23">
                  <c:v>51.14</c:v>
                </c:pt>
                <c:pt idx="24">
                  <c:v>50.99</c:v>
                </c:pt>
                <c:pt idx="25">
                  <c:v>50.83</c:v>
                </c:pt>
                <c:pt idx="26">
                  <c:v>50.06</c:v>
                </c:pt>
                <c:pt idx="27">
                  <c:v>49.67</c:v>
                </c:pt>
                <c:pt idx="28">
                  <c:v>50.54</c:v>
                </c:pt>
                <c:pt idx="29">
                  <c:v>50.4</c:v>
                </c:pt>
                <c:pt idx="30">
                  <c:v>52.47</c:v>
                </c:pt>
                <c:pt idx="31">
                  <c:v>53.63</c:v>
                </c:pt>
                <c:pt idx="32">
                  <c:v>54.04</c:v>
                </c:pt>
                <c:pt idx="33">
                  <c:v>53.57</c:v>
                </c:pt>
                <c:pt idx="34">
                  <c:v>53.22</c:v>
                </c:pt>
                <c:pt idx="35">
                  <c:v>53.08</c:v>
                </c:pt>
                <c:pt idx="36">
                  <c:v>53.55</c:v>
                </c:pt>
                <c:pt idx="37">
                  <c:v>53.91</c:v>
                </c:pt>
                <c:pt idx="39">
                  <c:v>53.87</c:v>
                </c:pt>
                <c:pt idx="40">
                  <c:v>53.7</c:v>
                </c:pt>
                <c:pt idx="41">
                  <c:v>53.84</c:v>
                </c:pt>
                <c:pt idx="42">
                  <c:v>54.46</c:v>
                </c:pt>
                <c:pt idx="43">
                  <c:v>53.85</c:v>
                </c:pt>
                <c:pt idx="44">
                  <c:v>53.8</c:v>
                </c:pt>
                <c:pt idx="45">
                  <c:v>54</c:v>
                </c:pt>
                <c:pt idx="46">
                  <c:v>53.95</c:v>
                </c:pt>
                <c:pt idx="47">
                  <c:v>54.39</c:v>
                </c:pt>
                <c:pt idx="48">
                  <c:v>54.89</c:v>
                </c:pt>
                <c:pt idx="49">
                  <c:v>54.89</c:v>
                </c:pt>
                <c:pt idx="50">
                  <c:v>54.47</c:v>
                </c:pt>
                <c:pt idx="51">
                  <c:v>54.19</c:v>
                </c:pt>
                <c:pt idx="52">
                  <c:v>54.15</c:v>
                </c:pt>
                <c:pt idx="53">
                  <c:v>54.16</c:v>
                </c:pt>
                <c:pt idx="54">
                  <c:v>53.75</c:v>
                </c:pt>
                <c:pt idx="55">
                  <c:v>53.28</c:v>
                </c:pt>
                <c:pt idx="56">
                  <c:v>53.51</c:v>
                </c:pt>
                <c:pt idx="57">
                  <c:v>53.82</c:v>
                </c:pt>
                <c:pt idx="58">
                  <c:v>53.97</c:v>
                </c:pt>
                <c:pt idx="59">
                  <c:v>52.46</c:v>
                </c:pt>
                <c:pt idx="60">
                  <c:v>49.39</c:v>
                </c:pt>
                <c:pt idx="61">
                  <c:v>49.16</c:v>
                </c:pt>
                <c:pt idx="62">
                  <c:v>49.56</c:v>
                </c:pt>
                <c:pt idx="63">
                  <c:v>48.97</c:v>
                </c:pt>
                <c:pt idx="64">
                  <c:v>48.98</c:v>
                </c:pt>
                <c:pt idx="65">
                  <c:v>48.62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130496"/>
        <c:axId val="703128536"/>
      </c:lineChart>
      <c:dateAx>
        <c:axId val="703130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28536"/>
        <c:crosses val="autoZero"/>
        <c:auto val="1"/>
        <c:lblOffset val="100"/>
        <c:baseTimeUnit val="days"/>
      </c:dateAx>
      <c:valAx>
        <c:axId val="7031285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13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49.6</c:v>
                </c:pt>
                <c:pt idx="1">
                  <c:v>50.1</c:v>
                </c:pt>
                <c:pt idx="2">
                  <c:v>47.52</c:v>
                </c:pt>
                <c:pt idx="3">
                  <c:v>46.55</c:v>
                </c:pt>
                <c:pt idx="4">
                  <c:v>46.65</c:v>
                </c:pt>
                <c:pt idx="5">
                  <c:v>46.63</c:v>
                </c:pt>
                <c:pt idx="6">
                  <c:v>46.77</c:v>
                </c:pt>
                <c:pt idx="7">
                  <c:v>45.65</c:v>
                </c:pt>
                <c:pt idx="8">
                  <c:v>46.42</c:v>
                </c:pt>
                <c:pt idx="9">
                  <c:v>46.96</c:v>
                </c:pt>
                <c:pt idx="10">
                  <c:v>47.52</c:v>
                </c:pt>
                <c:pt idx="11">
                  <c:v>47.01</c:v>
                </c:pt>
                <c:pt idx="12">
                  <c:v>47.35</c:v>
                </c:pt>
                <c:pt idx="13">
                  <c:v>46.44</c:v>
                </c:pt>
                <c:pt idx="14">
                  <c:v>46.79</c:v>
                </c:pt>
                <c:pt idx="15">
                  <c:v>46.87</c:v>
                </c:pt>
                <c:pt idx="16">
                  <c:v>48.24</c:v>
                </c:pt>
                <c:pt idx="17">
                  <c:v>48.17</c:v>
                </c:pt>
                <c:pt idx="18">
                  <c:v>47.97</c:v>
                </c:pt>
                <c:pt idx="19">
                  <c:v>50.51</c:v>
                </c:pt>
                <c:pt idx="20">
                  <c:v>50.11</c:v>
                </c:pt>
                <c:pt idx="21">
                  <c:v>49.84</c:v>
                </c:pt>
                <c:pt idx="22">
                  <c:v>49.12</c:v>
                </c:pt>
                <c:pt idx="23">
                  <c:v>49.62</c:v>
                </c:pt>
                <c:pt idx="24">
                  <c:v>47.85</c:v>
                </c:pt>
                <c:pt idx="25">
                  <c:v>47.68</c:v>
                </c:pt>
                <c:pt idx="26">
                  <c:v>47.49</c:v>
                </c:pt>
                <c:pt idx="27">
                  <c:v>47.5</c:v>
                </c:pt>
                <c:pt idx="28">
                  <c:v>48.31</c:v>
                </c:pt>
                <c:pt idx="29">
                  <c:v>47.73</c:v>
                </c:pt>
                <c:pt idx="30">
                  <c:v>49.17</c:v>
                </c:pt>
                <c:pt idx="31">
                  <c:v>49.92</c:v>
                </c:pt>
                <c:pt idx="32">
                  <c:v>48.74</c:v>
                </c:pt>
                <c:pt idx="33">
                  <c:v>49.21</c:v>
                </c:pt>
                <c:pt idx="34">
                  <c:v>49.62</c:v>
                </c:pt>
                <c:pt idx="35">
                  <c:v>48.95</c:v>
                </c:pt>
                <c:pt idx="36">
                  <c:v>49.25</c:v>
                </c:pt>
                <c:pt idx="37">
                  <c:v>50.21</c:v>
                </c:pt>
                <c:pt idx="38">
                  <c:v>49.59</c:v>
                </c:pt>
                <c:pt idx="39">
                  <c:v>50.26</c:v>
                </c:pt>
                <c:pt idx="40">
                  <c:v>50.34</c:v>
                </c:pt>
                <c:pt idx="41">
                  <c:v>50.78</c:v>
                </c:pt>
                <c:pt idx="42">
                  <c:v>50.13</c:v>
                </c:pt>
                <c:pt idx="43">
                  <c:v>50.08</c:v>
                </c:pt>
                <c:pt idx="44">
                  <c:v>49.31</c:v>
                </c:pt>
                <c:pt idx="45">
                  <c:v>48.8</c:v>
                </c:pt>
                <c:pt idx="46">
                  <c:v>49.9</c:v>
                </c:pt>
                <c:pt idx="47">
                  <c:v>49.96</c:v>
                </c:pt>
                <c:pt idx="48">
                  <c:v>48.79</c:v>
                </c:pt>
                <c:pt idx="49">
                  <c:v>49.13</c:v>
                </c:pt>
                <c:pt idx="50">
                  <c:v>48.71</c:v>
                </c:pt>
                <c:pt idx="51">
                  <c:v>50.11</c:v>
                </c:pt>
                <c:pt idx="52">
                  <c:v>50.27</c:v>
                </c:pt>
                <c:pt idx="53">
                  <c:v>50.41</c:v>
                </c:pt>
                <c:pt idx="54">
                  <c:v>49.67</c:v>
                </c:pt>
                <c:pt idx="55">
                  <c:v>49.02</c:v>
                </c:pt>
                <c:pt idx="56">
                  <c:v>50.32</c:v>
                </c:pt>
                <c:pt idx="57">
                  <c:v>52.9</c:v>
                </c:pt>
                <c:pt idx="58">
                  <c:v>51.72</c:v>
                </c:pt>
                <c:pt idx="59">
                  <c:v>52.06</c:v>
                </c:pt>
                <c:pt idx="60">
                  <c:v>52.33</c:v>
                </c:pt>
                <c:pt idx="61">
                  <c:v>52.16</c:v>
                </c:pt>
                <c:pt idx="62">
                  <c:v>51.68</c:v>
                </c:pt>
                <c:pt idx="63">
                  <c:v>51.44</c:v>
                </c:pt>
                <c:pt idx="64">
                  <c:v>51.35</c:v>
                </c:pt>
                <c:pt idx="65">
                  <c:v>51.59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62168"/>
        <c:axId val="732863736"/>
      </c:lineChart>
      <c:dateAx>
        <c:axId val="732862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63736"/>
        <c:crosses val="autoZero"/>
        <c:auto val="1"/>
        <c:lblOffset val="100"/>
        <c:baseTimeUnit val="days"/>
      </c:dateAx>
      <c:valAx>
        <c:axId val="732863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6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68.23</c:v>
                </c:pt>
                <c:pt idx="1">
                  <c:v>69.430000000000007</c:v>
                </c:pt>
                <c:pt idx="2">
                  <c:v>69.290000000000006</c:v>
                </c:pt>
                <c:pt idx="3">
                  <c:v>69.34</c:v>
                </c:pt>
                <c:pt idx="4">
                  <c:v>69.33</c:v>
                </c:pt>
                <c:pt idx="5">
                  <c:v>69.09</c:v>
                </c:pt>
                <c:pt idx="6">
                  <c:v>69.040000000000006</c:v>
                </c:pt>
                <c:pt idx="7">
                  <c:v>68.2</c:v>
                </c:pt>
                <c:pt idx="8">
                  <c:v>68.489999999999995</c:v>
                </c:pt>
                <c:pt idx="9">
                  <c:v>68.430000000000007</c:v>
                </c:pt>
                <c:pt idx="10">
                  <c:v>67.77</c:v>
                </c:pt>
                <c:pt idx="11">
                  <c:v>67.81</c:v>
                </c:pt>
                <c:pt idx="12">
                  <c:v>67.84</c:v>
                </c:pt>
                <c:pt idx="13">
                  <c:v>68.400000000000006</c:v>
                </c:pt>
                <c:pt idx="14">
                  <c:v>69.180000000000007</c:v>
                </c:pt>
                <c:pt idx="15">
                  <c:v>68.64</c:v>
                </c:pt>
                <c:pt idx="16">
                  <c:v>69.099999999999994</c:v>
                </c:pt>
                <c:pt idx="17">
                  <c:v>68.98</c:v>
                </c:pt>
                <c:pt idx="18">
                  <c:v>68.39</c:v>
                </c:pt>
                <c:pt idx="19">
                  <c:v>68.489999999999995</c:v>
                </c:pt>
                <c:pt idx="20">
                  <c:v>68.94</c:v>
                </c:pt>
                <c:pt idx="21">
                  <c:v>68.66</c:v>
                </c:pt>
                <c:pt idx="22">
                  <c:v>67.87</c:v>
                </c:pt>
                <c:pt idx="23">
                  <c:v>67.459999999999994</c:v>
                </c:pt>
                <c:pt idx="24">
                  <c:v>67.41</c:v>
                </c:pt>
                <c:pt idx="25">
                  <c:v>67.819999999999993</c:v>
                </c:pt>
                <c:pt idx="26">
                  <c:v>67.39</c:v>
                </c:pt>
                <c:pt idx="27">
                  <c:v>67.92</c:v>
                </c:pt>
                <c:pt idx="28">
                  <c:v>68.48</c:v>
                </c:pt>
                <c:pt idx="29">
                  <c:v>67.959999999999994</c:v>
                </c:pt>
                <c:pt idx="30">
                  <c:v>69.22</c:v>
                </c:pt>
                <c:pt idx="31">
                  <c:v>69.44</c:v>
                </c:pt>
                <c:pt idx="32">
                  <c:v>69.31</c:v>
                </c:pt>
                <c:pt idx="33">
                  <c:v>68.95</c:v>
                </c:pt>
                <c:pt idx="34">
                  <c:v>68.66</c:v>
                </c:pt>
                <c:pt idx="35">
                  <c:v>68.959999999999994</c:v>
                </c:pt>
                <c:pt idx="36">
                  <c:v>69.17</c:v>
                </c:pt>
                <c:pt idx="37">
                  <c:v>68.739999999999995</c:v>
                </c:pt>
                <c:pt idx="39">
                  <c:v>68.319999999999993</c:v>
                </c:pt>
                <c:pt idx="40">
                  <c:v>68.540000000000006</c:v>
                </c:pt>
                <c:pt idx="41">
                  <c:v>68.260000000000005</c:v>
                </c:pt>
                <c:pt idx="42">
                  <c:v>68.36</c:v>
                </c:pt>
                <c:pt idx="43">
                  <c:v>68.87</c:v>
                </c:pt>
                <c:pt idx="44">
                  <c:v>69.17</c:v>
                </c:pt>
                <c:pt idx="45">
                  <c:v>69.44</c:v>
                </c:pt>
                <c:pt idx="46">
                  <c:v>69.12</c:v>
                </c:pt>
                <c:pt idx="47">
                  <c:v>68.95</c:v>
                </c:pt>
                <c:pt idx="48">
                  <c:v>69.39</c:v>
                </c:pt>
                <c:pt idx="49">
                  <c:v>69.13</c:v>
                </c:pt>
                <c:pt idx="50">
                  <c:v>69.11</c:v>
                </c:pt>
                <c:pt idx="51">
                  <c:v>69.42</c:v>
                </c:pt>
                <c:pt idx="52">
                  <c:v>69.37</c:v>
                </c:pt>
                <c:pt idx="53">
                  <c:v>69.17</c:v>
                </c:pt>
                <c:pt idx="54">
                  <c:v>68.84</c:v>
                </c:pt>
                <c:pt idx="55">
                  <c:v>68.62</c:v>
                </c:pt>
                <c:pt idx="56">
                  <c:v>68.63</c:v>
                </c:pt>
                <c:pt idx="57">
                  <c:v>68.11</c:v>
                </c:pt>
                <c:pt idx="58">
                  <c:v>68.39</c:v>
                </c:pt>
                <c:pt idx="59">
                  <c:v>68.33</c:v>
                </c:pt>
                <c:pt idx="60">
                  <c:v>69.17</c:v>
                </c:pt>
                <c:pt idx="61">
                  <c:v>68.86</c:v>
                </c:pt>
                <c:pt idx="62">
                  <c:v>69.040000000000006</c:v>
                </c:pt>
                <c:pt idx="63">
                  <c:v>69.22</c:v>
                </c:pt>
                <c:pt idx="64">
                  <c:v>69.2</c:v>
                </c:pt>
                <c:pt idx="65">
                  <c:v>68.89</c:v>
                </c:pt>
                <c:pt idx="66">
                  <c:v>69.099999999999994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63344"/>
        <c:axId val="732866480"/>
      </c:lineChart>
      <c:catAx>
        <c:axId val="732863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66480"/>
        <c:crosses val="autoZero"/>
        <c:auto val="1"/>
        <c:lblAlgn val="ctr"/>
        <c:lblOffset val="100"/>
        <c:noMultiLvlLbl val="0"/>
      </c:catAx>
      <c:valAx>
        <c:axId val="73286648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6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10/20/2016</c:v>
                </c:pt>
                <c:pt idx="1">
                  <c:v>10/19/2016</c:v>
                </c:pt>
                <c:pt idx="2">
                  <c:v>10/18/2016</c:v>
                </c:pt>
                <c:pt idx="3">
                  <c:v>10/17/2016</c:v>
                </c:pt>
                <c:pt idx="4">
                  <c:v>10/14/2016</c:v>
                </c:pt>
                <c:pt idx="5">
                  <c:v>10/13/2016</c:v>
                </c:pt>
                <c:pt idx="6">
                  <c:v>10/12/2016</c:v>
                </c:pt>
                <c:pt idx="7">
                  <c:v>10/11/2016</c:v>
                </c:pt>
                <c:pt idx="8">
                  <c:v>10/10/2016</c:v>
                </c:pt>
                <c:pt idx="9">
                  <c:v>10/7/2016</c:v>
                </c:pt>
                <c:pt idx="10">
                  <c:v>10/6/2016</c:v>
                </c:pt>
                <c:pt idx="11">
                  <c:v>10/5/2016</c:v>
                </c:pt>
                <c:pt idx="12">
                  <c:v>10/4/2016</c:v>
                </c:pt>
                <c:pt idx="13">
                  <c:v>10/3/2016</c:v>
                </c:pt>
                <c:pt idx="14">
                  <c:v>9/30/2016</c:v>
                </c:pt>
                <c:pt idx="15">
                  <c:v>9/29/2016</c:v>
                </c:pt>
                <c:pt idx="16">
                  <c:v>9/28/2016</c:v>
                </c:pt>
                <c:pt idx="17">
                  <c:v>9/27/2016</c:v>
                </c:pt>
                <c:pt idx="18">
                  <c:v>9/26/2016</c:v>
                </c:pt>
                <c:pt idx="19">
                  <c:v>9/23/2016</c:v>
                </c:pt>
                <c:pt idx="20">
                  <c:v>9/22/2016</c:v>
                </c:pt>
                <c:pt idx="21">
                  <c:v>9/21/2016</c:v>
                </c:pt>
                <c:pt idx="22">
                  <c:v>9/20/2016</c:v>
                </c:pt>
                <c:pt idx="23">
                  <c:v>9/19/2016</c:v>
                </c:pt>
                <c:pt idx="24">
                  <c:v>9/16/2016</c:v>
                </c:pt>
                <c:pt idx="25">
                  <c:v>9/15/2016</c:v>
                </c:pt>
                <c:pt idx="26">
                  <c:v>9/14/2016</c:v>
                </c:pt>
                <c:pt idx="27">
                  <c:v>9/13/2016</c:v>
                </c:pt>
                <c:pt idx="28">
                  <c:v>9/12/2016</c:v>
                </c:pt>
                <c:pt idx="29">
                  <c:v>9/9/2016</c:v>
                </c:pt>
                <c:pt idx="30">
                  <c:v>9/8/2016</c:v>
                </c:pt>
                <c:pt idx="31">
                  <c:v>9/7/2016</c:v>
                </c:pt>
                <c:pt idx="32">
                  <c:v>9/6/2016</c:v>
                </c:pt>
                <c:pt idx="33">
                  <c:v>9/2/2016</c:v>
                </c:pt>
                <c:pt idx="34">
                  <c:v>9/1/2016</c:v>
                </c:pt>
                <c:pt idx="35">
                  <c:v>8/31/2016</c:v>
                </c:pt>
                <c:pt idx="36">
                  <c:v>8/30/2016</c:v>
                </c:pt>
                <c:pt idx="37">
                  <c:v>8/29/2016</c:v>
                </c:pt>
                <c:pt idx="38">
                  <c:v>8/26/2016</c:v>
                </c:pt>
                <c:pt idx="39">
                  <c:v>8/25/2016</c:v>
                </c:pt>
                <c:pt idx="40">
                  <c:v>8/24/2016</c:v>
                </c:pt>
                <c:pt idx="41">
                  <c:v>8/23/2016</c:v>
                </c:pt>
                <c:pt idx="42">
                  <c:v>8/22/2016</c:v>
                </c:pt>
                <c:pt idx="43">
                  <c:v>8/19/2016</c:v>
                </c:pt>
                <c:pt idx="44">
                  <c:v>8/18/2016</c:v>
                </c:pt>
                <c:pt idx="45">
                  <c:v>8/17/2016</c:v>
                </c:pt>
                <c:pt idx="46">
                  <c:v>8/16/2016</c:v>
                </c:pt>
                <c:pt idx="47">
                  <c:v>8/15/2016</c:v>
                </c:pt>
                <c:pt idx="48">
                  <c:v>8/12/2016</c:v>
                </c:pt>
                <c:pt idx="49">
                  <c:v>8/11/2016</c:v>
                </c:pt>
                <c:pt idx="50">
                  <c:v>8/10/2016</c:v>
                </c:pt>
                <c:pt idx="51">
                  <c:v>8/9/2016</c:v>
                </c:pt>
                <c:pt idx="52">
                  <c:v>8/8/2016</c:v>
                </c:pt>
                <c:pt idx="53">
                  <c:v>8/5/2016</c:v>
                </c:pt>
                <c:pt idx="54">
                  <c:v>8/4/2016</c:v>
                </c:pt>
                <c:pt idx="55">
                  <c:v>8/4/2016</c:v>
                </c:pt>
                <c:pt idx="56">
                  <c:v>8/3/2016</c:v>
                </c:pt>
                <c:pt idx="57">
                  <c:v>8/2/2016</c:v>
                </c:pt>
                <c:pt idx="58">
                  <c:v>8/1/2016</c:v>
                </c:pt>
                <c:pt idx="59">
                  <c:v>7/29/2016</c:v>
                </c:pt>
                <c:pt idx="60">
                  <c:v>7/28/2016</c:v>
                </c:pt>
                <c:pt idx="61">
                  <c:v>7/27/2016</c:v>
                </c:pt>
                <c:pt idx="62">
                  <c:v>7/26/2016</c:v>
                </c:pt>
                <c:pt idx="63">
                  <c:v>7/25/2016</c:v>
                </c:pt>
                <c:pt idx="64">
                  <c:v>7/22/2016</c:v>
                </c:pt>
                <c:pt idx="65">
                  <c:v>7/21/2016</c:v>
                </c:pt>
                <c:pt idx="66">
                  <c:v>7/20/2016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93.13</c:v>
                </c:pt>
                <c:pt idx="1">
                  <c:v>95.64</c:v>
                </c:pt>
                <c:pt idx="2">
                  <c:v>94.98</c:v>
                </c:pt>
                <c:pt idx="3">
                  <c:v>94.84</c:v>
                </c:pt>
                <c:pt idx="4">
                  <c:v>94.94</c:v>
                </c:pt>
                <c:pt idx="5">
                  <c:v>94.82</c:v>
                </c:pt>
                <c:pt idx="6">
                  <c:v>93.42</c:v>
                </c:pt>
                <c:pt idx="7">
                  <c:v>94.67</c:v>
                </c:pt>
                <c:pt idx="8">
                  <c:v>95.83</c:v>
                </c:pt>
                <c:pt idx="9">
                  <c:v>96.78</c:v>
                </c:pt>
                <c:pt idx="10">
                  <c:v>97.45</c:v>
                </c:pt>
                <c:pt idx="11">
                  <c:v>97.04</c:v>
                </c:pt>
                <c:pt idx="12">
                  <c:v>95.79</c:v>
                </c:pt>
                <c:pt idx="13">
                  <c:v>96.91</c:v>
                </c:pt>
                <c:pt idx="14">
                  <c:v>97.06</c:v>
                </c:pt>
                <c:pt idx="15">
                  <c:v>95.15</c:v>
                </c:pt>
                <c:pt idx="16">
                  <c:v>95.53</c:v>
                </c:pt>
                <c:pt idx="17">
                  <c:v>94.48</c:v>
                </c:pt>
                <c:pt idx="18">
                  <c:v>93.28</c:v>
                </c:pt>
                <c:pt idx="19">
                  <c:v>93.62</c:v>
                </c:pt>
                <c:pt idx="20">
                  <c:v>93.91</c:v>
                </c:pt>
                <c:pt idx="21">
                  <c:v>93.11</c:v>
                </c:pt>
                <c:pt idx="22">
                  <c:v>91.92</c:v>
                </c:pt>
                <c:pt idx="23">
                  <c:v>92.03</c:v>
                </c:pt>
                <c:pt idx="24">
                  <c:v>91.35</c:v>
                </c:pt>
                <c:pt idx="25">
                  <c:v>91.51</c:v>
                </c:pt>
                <c:pt idx="26">
                  <c:v>90.67</c:v>
                </c:pt>
                <c:pt idx="27">
                  <c:v>90.74</c:v>
                </c:pt>
                <c:pt idx="28">
                  <c:v>92.38</c:v>
                </c:pt>
                <c:pt idx="29">
                  <c:v>90.78</c:v>
                </c:pt>
                <c:pt idx="30">
                  <c:v>93.99</c:v>
                </c:pt>
                <c:pt idx="31">
                  <c:v>93.94</c:v>
                </c:pt>
                <c:pt idx="32">
                  <c:v>95.15</c:v>
                </c:pt>
                <c:pt idx="33">
                  <c:v>94.16</c:v>
                </c:pt>
                <c:pt idx="34">
                  <c:v>93.8</c:v>
                </c:pt>
                <c:pt idx="35">
                  <c:v>93.9</c:v>
                </c:pt>
                <c:pt idx="36">
                  <c:v>94.37</c:v>
                </c:pt>
                <c:pt idx="37">
                  <c:v>94.01</c:v>
                </c:pt>
                <c:pt idx="38">
                  <c:v>92.27</c:v>
                </c:pt>
                <c:pt idx="39">
                  <c:v>92.08</c:v>
                </c:pt>
                <c:pt idx="40">
                  <c:v>92.1</c:v>
                </c:pt>
                <c:pt idx="41">
                  <c:v>92.03</c:v>
                </c:pt>
                <c:pt idx="42">
                  <c:v>91.36</c:v>
                </c:pt>
                <c:pt idx="43">
                  <c:v>91.58</c:v>
                </c:pt>
                <c:pt idx="44">
                  <c:v>91.67</c:v>
                </c:pt>
                <c:pt idx="45">
                  <c:v>89.82</c:v>
                </c:pt>
                <c:pt idx="46">
                  <c:v>89.12</c:v>
                </c:pt>
                <c:pt idx="47">
                  <c:v>88.92</c:v>
                </c:pt>
                <c:pt idx="48">
                  <c:v>88.36</c:v>
                </c:pt>
                <c:pt idx="49">
                  <c:v>89.48</c:v>
                </c:pt>
                <c:pt idx="50">
                  <c:v>88.57</c:v>
                </c:pt>
                <c:pt idx="51">
                  <c:v>89.25</c:v>
                </c:pt>
                <c:pt idx="52">
                  <c:v>89.52</c:v>
                </c:pt>
                <c:pt idx="53">
                  <c:v>88.88</c:v>
                </c:pt>
                <c:pt idx="54">
                  <c:v>87.61</c:v>
                </c:pt>
                <c:pt idx="56">
                  <c:v>88.33</c:v>
                </c:pt>
                <c:pt idx="57">
                  <c:v>87.17</c:v>
                </c:pt>
                <c:pt idx="58">
                  <c:v>88.55</c:v>
                </c:pt>
                <c:pt idx="59">
                  <c:v>89.78</c:v>
                </c:pt>
                <c:pt idx="60">
                  <c:v>90.02</c:v>
                </c:pt>
                <c:pt idx="61">
                  <c:v>90.14</c:v>
                </c:pt>
                <c:pt idx="62">
                  <c:v>92.75</c:v>
                </c:pt>
                <c:pt idx="63">
                  <c:v>91.96</c:v>
                </c:pt>
                <c:pt idx="64">
                  <c:v>92.01</c:v>
                </c:pt>
                <c:pt idx="65">
                  <c:v>91.56</c:v>
                </c:pt>
                <c:pt idx="66">
                  <c:v>91.75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64128"/>
        <c:axId val="732874320"/>
      </c:lineChart>
      <c:catAx>
        <c:axId val="732864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74320"/>
        <c:crosses val="autoZero"/>
        <c:auto val="1"/>
        <c:lblAlgn val="ctr"/>
        <c:lblOffset val="100"/>
        <c:noMultiLvlLbl val="0"/>
      </c:catAx>
      <c:valAx>
        <c:axId val="7328743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6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15-Sep-16</c:v>
                </c:pt>
                <c:pt idx="27">
                  <c:v>14-Sep-16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173.41</c:v>
                </c:pt>
                <c:pt idx="1">
                  <c:v>171.87</c:v>
                </c:pt>
                <c:pt idx="2">
                  <c:v>172.17</c:v>
                </c:pt>
                <c:pt idx="3">
                  <c:v>168.88</c:v>
                </c:pt>
                <c:pt idx="4">
                  <c:v>170.09</c:v>
                </c:pt>
                <c:pt idx="5">
                  <c:v>168.94</c:v>
                </c:pt>
                <c:pt idx="6">
                  <c:v>170.47</c:v>
                </c:pt>
                <c:pt idx="7">
                  <c:v>171.17</c:v>
                </c:pt>
                <c:pt idx="8">
                  <c:v>174.77</c:v>
                </c:pt>
                <c:pt idx="9">
                  <c:v>174.21</c:v>
                </c:pt>
                <c:pt idx="10">
                  <c:v>174.19</c:v>
                </c:pt>
                <c:pt idx="11">
                  <c:v>173.48</c:v>
                </c:pt>
                <c:pt idx="12">
                  <c:v>169.05</c:v>
                </c:pt>
                <c:pt idx="13">
                  <c:v>170.07</c:v>
                </c:pt>
                <c:pt idx="14">
                  <c:v>172.52</c:v>
                </c:pt>
                <c:pt idx="15">
                  <c:v>172.46</c:v>
                </c:pt>
                <c:pt idx="16">
                  <c:v>170.7</c:v>
                </c:pt>
                <c:pt idx="17">
                  <c:v>170.86</c:v>
                </c:pt>
                <c:pt idx="18">
                  <c:v>166.69</c:v>
                </c:pt>
                <c:pt idx="19">
                  <c:v>166.65</c:v>
                </c:pt>
                <c:pt idx="20">
                  <c:v>168.84</c:v>
                </c:pt>
                <c:pt idx="21">
                  <c:v>169.83</c:v>
                </c:pt>
                <c:pt idx="22">
                  <c:v>168.23</c:v>
                </c:pt>
                <c:pt idx="23">
                  <c:v>170.73</c:v>
                </c:pt>
                <c:pt idx="24">
                  <c:v>171.24</c:v>
                </c:pt>
                <c:pt idx="25">
                  <c:v>172.72</c:v>
                </c:pt>
                <c:pt idx="27">
                  <c:v>169.61</c:v>
                </c:pt>
                <c:pt idx="28">
                  <c:v>165.24</c:v>
                </c:pt>
                <c:pt idx="29">
                  <c:v>164.48</c:v>
                </c:pt>
                <c:pt idx="30">
                  <c:v>160.78</c:v>
                </c:pt>
                <c:pt idx="31">
                  <c:v>168.38</c:v>
                </c:pt>
                <c:pt idx="32">
                  <c:v>168.9</c:v>
                </c:pt>
                <c:pt idx="33">
                  <c:v>171.1</c:v>
                </c:pt>
                <c:pt idx="34">
                  <c:v>173.11</c:v>
                </c:pt>
                <c:pt idx="35">
                  <c:v>177.09</c:v>
                </c:pt>
                <c:pt idx="36">
                  <c:v>176.42</c:v>
                </c:pt>
                <c:pt idx="37">
                  <c:v>177</c:v>
                </c:pt>
                <c:pt idx="38">
                  <c:v>177.4</c:v>
                </c:pt>
                <c:pt idx="39">
                  <c:v>177.16</c:v>
                </c:pt>
                <c:pt idx="40">
                  <c:v>176.04</c:v>
                </c:pt>
                <c:pt idx="41">
                  <c:v>175.3</c:v>
                </c:pt>
                <c:pt idx="42">
                  <c:v>177.34</c:v>
                </c:pt>
                <c:pt idx="43">
                  <c:v>175.93</c:v>
                </c:pt>
                <c:pt idx="44">
                  <c:v>174.93</c:v>
                </c:pt>
                <c:pt idx="45">
                  <c:v>173.93</c:v>
                </c:pt>
                <c:pt idx="46">
                  <c:v>173.03</c:v>
                </c:pt>
                <c:pt idx="47">
                  <c:v>172.4</c:v>
                </c:pt>
                <c:pt idx="48">
                  <c:v>175.54</c:v>
                </c:pt>
                <c:pt idx="49">
                  <c:v>172.47</c:v>
                </c:pt>
                <c:pt idx="50">
                  <c:v>172.09</c:v>
                </c:pt>
                <c:pt idx="51">
                  <c:v>171.85</c:v>
                </c:pt>
                <c:pt idx="52">
                  <c:v>171.17</c:v>
                </c:pt>
                <c:pt idx="53">
                  <c:v>168.35</c:v>
                </c:pt>
                <c:pt idx="54">
                  <c:v>170.12</c:v>
                </c:pt>
                <c:pt idx="55">
                  <c:v>166.99</c:v>
                </c:pt>
                <c:pt idx="56">
                  <c:v>164.11</c:v>
                </c:pt>
                <c:pt idx="57">
                  <c:v>162.88999999999999</c:v>
                </c:pt>
                <c:pt idx="58">
                  <c:v>163.51</c:v>
                </c:pt>
                <c:pt idx="59">
                  <c:v>161.97999999999999</c:v>
                </c:pt>
                <c:pt idx="60">
                  <c:v>164.23</c:v>
                </c:pt>
                <c:pt idx="61">
                  <c:v>165.66</c:v>
                </c:pt>
                <c:pt idx="62">
                  <c:v>163.44</c:v>
                </c:pt>
                <c:pt idx="63">
                  <c:v>159.78</c:v>
                </c:pt>
                <c:pt idx="64">
                  <c:v>159.66999999999999</c:v>
                </c:pt>
                <c:pt idx="65">
                  <c:v>160.41</c:v>
                </c:pt>
                <c:pt idx="66">
                  <c:v>162.66999999999999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68440"/>
        <c:axId val="732864912"/>
      </c:lineChart>
      <c:catAx>
        <c:axId val="732868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64912"/>
        <c:crosses val="autoZero"/>
        <c:auto val="1"/>
        <c:lblAlgn val="ctr"/>
        <c:lblOffset val="100"/>
        <c:noMultiLvlLbl val="0"/>
      </c:catAx>
      <c:valAx>
        <c:axId val="7328649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6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56.57</c:v>
                </c:pt>
                <c:pt idx="1">
                  <c:v>55.44</c:v>
                </c:pt>
                <c:pt idx="2">
                  <c:v>53.68</c:v>
                </c:pt>
                <c:pt idx="3">
                  <c:v>53.03</c:v>
                </c:pt>
                <c:pt idx="4">
                  <c:v>53.2</c:v>
                </c:pt>
                <c:pt idx="5">
                  <c:v>53.69</c:v>
                </c:pt>
                <c:pt idx="6">
                  <c:v>52.88</c:v>
                </c:pt>
                <c:pt idx="7">
                  <c:v>53.52</c:v>
                </c:pt>
                <c:pt idx="8">
                  <c:v>54.2</c:v>
                </c:pt>
                <c:pt idx="9">
                  <c:v>52.82</c:v>
                </c:pt>
                <c:pt idx="10">
                  <c:v>53.98</c:v>
                </c:pt>
                <c:pt idx="11">
                  <c:v>53.82</c:v>
                </c:pt>
                <c:pt idx="12">
                  <c:v>53.73</c:v>
                </c:pt>
                <c:pt idx="13">
                  <c:v>53.25</c:v>
                </c:pt>
                <c:pt idx="14">
                  <c:v>52.47</c:v>
                </c:pt>
                <c:pt idx="15">
                  <c:v>51.14</c:v>
                </c:pt>
                <c:pt idx="16">
                  <c:v>50.66</c:v>
                </c:pt>
                <c:pt idx="17">
                  <c:v>50.41</c:v>
                </c:pt>
                <c:pt idx="18">
                  <c:v>49.45</c:v>
                </c:pt>
                <c:pt idx="19">
                  <c:v>50.95</c:v>
                </c:pt>
                <c:pt idx="20">
                  <c:v>51.04</c:v>
                </c:pt>
                <c:pt idx="21">
                  <c:v>50.23</c:v>
                </c:pt>
                <c:pt idx="22">
                  <c:v>50.31</c:v>
                </c:pt>
                <c:pt idx="23">
                  <c:v>50.96</c:v>
                </c:pt>
                <c:pt idx="24">
                  <c:v>51</c:v>
                </c:pt>
                <c:pt idx="25">
                  <c:v>51.71</c:v>
                </c:pt>
                <c:pt idx="26">
                  <c:v>51</c:v>
                </c:pt>
                <c:pt idx="27">
                  <c:v>51.64</c:v>
                </c:pt>
                <c:pt idx="28">
                  <c:v>53.25</c:v>
                </c:pt>
                <c:pt idx="29">
                  <c:v>52.45</c:v>
                </c:pt>
                <c:pt idx="30">
                  <c:v>54.36</c:v>
                </c:pt>
                <c:pt idx="31">
                  <c:v>53.68</c:v>
                </c:pt>
                <c:pt idx="32">
                  <c:v>51.14</c:v>
                </c:pt>
                <c:pt idx="33">
                  <c:v>51.09</c:v>
                </c:pt>
                <c:pt idx="34">
                  <c:v>50.89</c:v>
                </c:pt>
                <c:pt idx="35">
                  <c:v>50.41</c:v>
                </c:pt>
                <c:pt idx="36">
                  <c:v>50.99</c:v>
                </c:pt>
                <c:pt idx="37">
                  <c:v>46.95</c:v>
                </c:pt>
                <c:pt idx="38">
                  <c:v>46.87</c:v>
                </c:pt>
                <c:pt idx="39">
                  <c:v>47.53</c:v>
                </c:pt>
                <c:pt idx="40">
                  <c:v>47.6</c:v>
                </c:pt>
                <c:pt idx="41">
                  <c:v>47.49</c:v>
                </c:pt>
                <c:pt idx="42">
                  <c:v>46.95</c:v>
                </c:pt>
                <c:pt idx="43">
                  <c:v>47.09</c:v>
                </c:pt>
                <c:pt idx="44">
                  <c:v>47.6</c:v>
                </c:pt>
                <c:pt idx="45">
                  <c:v>48.18</c:v>
                </c:pt>
                <c:pt idx="46">
                  <c:v>47.99</c:v>
                </c:pt>
                <c:pt idx="47">
                  <c:v>48.01</c:v>
                </c:pt>
                <c:pt idx="48">
                  <c:v>47.1</c:v>
                </c:pt>
                <c:pt idx="49">
                  <c:v>47.27</c:v>
                </c:pt>
                <c:pt idx="50">
                  <c:v>47.12</c:v>
                </c:pt>
                <c:pt idx="51">
                  <c:v>47.81</c:v>
                </c:pt>
                <c:pt idx="52">
                  <c:v>48.49</c:v>
                </c:pt>
                <c:pt idx="53">
                  <c:v>48.41</c:v>
                </c:pt>
                <c:pt idx="54">
                  <c:v>45.9</c:v>
                </c:pt>
                <c:pt idx="55">
                  <c:v>44.9</c:v>
                </c:pt>
                <c:pt idx="56">
                  <c:v>44.4</c:v>
                </c:pt>
                <c:pt idx="57">
                  <c:v>47.36</c:v>
                </c:pt>
                <c:pt idx="58">
                  <c:v>46.89</c:v>
                </c:pt>
                <c:pt idx="59">
                  <c:v>47.4</c:v>
                </c:pt>
                <c:pt idx="60">
                  <c:v>47.44</c:v>
                </c:pt>
                <c:pt idx="61">
                  <c:v>47.73</c:v>
                </c:pt>
                <c:pt idx="62">
                  <c:v>46.89</c:v>
                </c:pt>
                <c:pt idx="63">
                  <c:v>47.57</c:v>
                </c:pt>
                <c:pt idx="64">
                  <c:v>46.66</c:v>
                </c:pt>
                <c:pt idx="65">
                  <c:v>48.3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65696"/>
        <c:axId val="732873928"/>
      </c:lineChart>
      <c:dateAx>
        <c:axId val="73286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73928"/>
        <c:crosses val="autoZero"/>
        <c:auto val="1"/>
        <c:lblOffset val="100"/>
        <c:baseTimeUnit val="days"/>
      </c:dateAx>
      <c:valAx>
        <c:axId val="7328739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6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75.58</c:v>
                </c:pt>
                <c:pt idx="1">
                  <c:v>75.209999999999994</c:v>
                </c:pt>
                <c:pt idx="2">
                  <c:v>75.73</c:v>
                </c:pt>
                <c:pt idx="3">
                  <c:v>74.959999999999994</c:v>
                </c:pt>
                <c:pt idx="4">
                  <c:v>75.27</c:v>
                </c:pt>
                <c:pt idx="5">
                  <c:v>75.34</c:v>
                </c:pt>
                <c:pt idx="6">
                  <c:v>75.790000000000006</c:v>
                </c:pt>
                <c:pt idx="7">
                  <c:v>75.319999999999993</c:v>
                </c:pt>
                <c:pt idx="8">
                  <c:v>76.47</c:v>
                </c:pt>
                <c:pt idx="9">
                  <c:v>76.400000000000006</c:v>
                </c:pt>
                <c:pt idx="10">
                  <c:v>76.709999999999994</c:v>
                </c:pt>
                <c:pt idx="11">
                  <c:v>75.88</c:v>
                </c:pt>
                <c:pt idx="12">
                  <c:v>75.69</c:v>
                </c:pt>
                <c:pt idx="13">
                  <c:v>75.790000000000006</c:v>
                </c:pt>
                <c:pt idx="14">
                  <c:v>77.7</c:v>
                </c:pt>
                <c:pt idx="15">
                  <c:v>76.900000000000006</c:v>
                </c:pt>
                <c:pt idx="17">
                  <c:v>78.260000000000005</c:v>
                </c:pt>
                <c:pt idx="18">
                  <c:v>78.14</c:v>
                </c:pt>
                <c:pt idx="19">
                  <c:v>76.88</c:v>
                </c:pt>
                <c:pt idx="20">
                  <c:v>77.66</c:v>
                </c:pt>
                <c:pt idx="21">
                  <c:v>77.56</c:v>
                </c:pt>
                <c:pt idx="22">
                  <c:v>76.849999999999994</c:v>
                </c:pt>
                <c:pt idx="23">
                  <c:v>75.959999999999994</c:v>
                </c:pt>
                <c:pt idx="24">
                  <c:v>76.569999999999993</c:v>
                </c:pt>
                <c:pt idx="25">
                  <c:v>77</c:v>
                </c:pt>
                <c:pt idx="26">
                  <c:v>76.599999999999994</c:v>
                </c:pt>
                <c:pt idx="27">
                  <c:v>75.260000000000005</c:v>
                </c:pt>
                <c:pt idx="28">
                  <c:v>78.09</c:v>
                </c:pt>
                <c:pt idx="29">
                  <c:v>79.98</c:v>
                </c:pt>
                <c:pt idx="30">
                  <c:v>78.81</c:v>
                </c:pt>
                <c:pt idx="31">
                  <c:v>80.709999999999994</c:v>
                </c:pt>
                <c:pt idx="32">
                  <c:v>81.16</c:v>
                </c:pt>
                <c:pt idx="33">
                  <c:v>80.81</c:v>
                </c:pt>
                <c:pt idx="34">
                  <c:v>79.73</c:v>
                </c:pt>
                <c:pt idx="35">
                  <c:v>79.7</c:v>
                </c:pt>
                <c:pt idx="36">
                  <c:v>79.67</c:v>
                </c:pt>
                <c:pt idx="37">
                  <c:v>79.72</c:v>
                </c:pt>
                <c:pt idx="38">
                  <c:v>79.77</c:v>
                </c:pt>
                <c:pt idx="39">
                  <c:v>79.349999999999994</c:v>
                </c:pt>
                <c:pt idx="40">
                  <c:v>79.36</c:v>
                </c:pt>
                <c:pt idx="41">
                  <c:v>81.08</c:v>
                </c:pt>
                <c:pt idx="42">
                  <c:v>82.02</c:v>
                </c:pt>
                <c:pt idx="43">
                  <c:v>82.15</c:v>
                </c:pt>
                <c:pt idx="44">
                  <c:v>81.72</c:v>
                </c:pt>
                <c:pt idx="45">
                  <c:v>82.42</c:v>
                </c:pt>
                <c:pt idx="46">
                  <c:v>82.78</c:v>
                </c:pt>
                <c:pt idx="47">
                  <c:v>82.68</c:v>
                </c:pt>
                <c:pt idx="48">
                  <c:v>83.19</c:v>
                </c:pt>
                <c:pt idx="49">
                  <c:v>83.6</c:v>
                </c:pt>
                <c:pt idx="50">
                  <c:v>83.61</c:v>
                </c:pt>
                <c:pt idx="51">
                  <c:v>83.55</c:v>
                </c:pt>
                <c:pt idx="52">
                  <c:v>83.8</c:v>
                </c:pt>
                <c:pt idx="53">
                  <c:v>83.78</c:v>
                </c:pt>
                <c:pt idx="54">
                  <c:v>84.36</c:v>
                </c:pt>
                <c:pt idx="55">
                  <c:v>83.58</c:v>
                </c:pt>
                <c:pt idx="56">
                  <c:v>84.64</c:v>
                </c:pt>
                <c:pt idx="57">
                  <c:v>84.92</c:v>
                </c:pt>
                <c:pt idx="58">
                  <c:v>82.41</c:v>
                </c:pt>
                <c:pt idx="59">
                  <c:v>83.6</c:v>
                </c:pt>
                <c:pt idx="60">
                  <c:v>82.56</c:v>
                </c:pt>
                <c:pt idx="61">
                  <c:v>83.34</c:v>
                </c:pt>
                <c:pt idx="62">
                  <c:v>83.64</c:v>
                </c:pt>
                <c:pt idx="63">
                  <c:v>82.86</c:v>
                </c:pt>
                <c:pt idx="64">
                  <c:v>82.99</c:v>
                </c:pt>
                <c:pt idx="65">
                  <c:v>82.61</c:v>
                </c:pt>
                <c:pt idx="66">
                  <c:v>83.29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79416"/>
        <c:axId val="732876672"/>
      </c:lineChart>
      <c:dateAx>
        <c:axId val="73287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76672"/>
        <c:crosses val="autoZero"/>
        <c:auto val="1"/>
        <c:lblOffset val="100"/>
        <c:baseTimeUnit val="days"/>
      </c:dateAx>
      <c:valAx>
        <c:axId val="732876672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7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41.46</c:v>
                </c:pt>
                <c:pt idx="1">
                  <c:v>40.9</c:v>
                </c:pt>
                <c:pt idx="2">
                  <c:v>39.46</c:v>
                </c:pt>
                <c:pt idx="3">
                  <c:v>39.35</c:v>
                </c:pt>
                <c:pt idx="4">
                  <c:v>40.04</c:v>
                </c:pt>
                <c:pt idx="5">
                  <c:v>40.01</c:v>
                </c:pt>
                <c:pt idx="6">
                  <c:v>39.270000000000003</c:v>
                </c:pt>
                <c:pt idx="7">
                  <c:v>38.94</c:v>
                </c:pt>
                <c:pt idx="8">
                  <c:v>39.770000000000003</c:v>
                </c:pt>
                <c:pt idx="9">
                  <c:v>38.950000000000003</c:v>
                </c:pt>
                <c:pt idx="10">
                  <c:v>39.94</c:v>
                </c:pt>
                <c:pt idx="11">
                  <c:v>40.32</c:v>
                </c:pt>
                <c:pt idx="12">
                  <c:v>40.15</c:v>
                </c:pt>
                <c:pt idx="13">
                  <c:v>39.979999999999997</c:v>
                </c:pt>
                <c:pt idx="14">
                  <c:v>39.36</c:v>
                </c:pt>
                <c:pt idx="15">
                  <c:v>39.03</c:v>
                </c:pt>
                <c:pt idx="16">
                  <c:v>39.229999999999997</c:v>
                </c:pt>
                <c:pt idx="17">
                  <c:v>39.21</c:v>
                </c:pt>
                <c:pt idx="18">
                  <c:v>38.04</c:v>
                </c:pt>
                <c:pt idx="19">
                  <c:v>38.78</c:v>
                </c:pt>
                <c:pt idx="20">
                  <c:v>38.5</c:v>
                </c:pt>
                <c:pt idx="21">
                  <c:v>38.049999999999997</c:v>
                </c:pt>
                <c:pt idx="22">
                  <c:v>37.630000000000003</c:v>
                </c:pt>
                <c:pt idx="23">
                  <c:v>37.57</c:v>
                </c:pt>
                <c:pt idx="24">
                  <c:v>36.770000000000003</c:v>
                </c:pt>
                <c:pt idx="25">
                  <c:v>37.29</c:v>
                </c:pt>
                <c:pt idx="26">
                  <c:v>37.119999999999997</c:v>
                </c:pt>
                <c:pt idx="27">
                  <c:v>37.53</c:v>
                </c:pt>
                <c:pt idx="28">
                  <c:v>38.44</c:v>
                </c:pt>
                <c:pt idx="29">
                  <c:v>37.75</c:v>
                </c:pt>
                <c:pt idx="30">
                  <c:v>39.29</c:v>
                </c:pt>
                <c:pt idx="31">
                  <c:v>38.9</c:v>
                </c:pt>
                <c:pt idx="32">
                  <c:v>36.82</c:v>
                </c:pt>
                <c:pt idx="33">
                  <c:v>37.17</c:v>
                </c:pt>
                <c:pt idx="34">
                  <c:v>36.82</c:v>
                </c:pt>
                <c:pt idx="35">
                  <c:v>36.75</c:v>
                </c:pt>
                <c:pt idx="36">
                  <c:v>37.159999999999997</c:v>
                </c:pt>
                <c:pt idx="37">
                  <c:v>36.549999999999997</c:v>
                </c:pt>
                <c:pt idx="38">
                  <c:v>36.090000000000003</c:v>
                </c:pt>
                <c:pt idx="39">
                  <c:v>36.47</c:v>
                </c:pt>
                <c:pt idx="40">
                  <c:v>36.770000000000003</c:v>
                </c:pt>
                <c:pt idx="41">
                  <c:v>36.69</c:v>
                </c:pt>
                <c:pt idx="42">
                  <c:v>36.61</c:v>
                </c:pt>
                <c:pt idx="43">
                  <c:v>36.770000000000003</c:v>
                </c:pt>
                <c:pt idx="44">
                  <c:v>37.07</c:v>
                </c:pt>
                <c:pt idx="45">
                  <c:v>37.51</c:v>
                </c:pt>
                <c:pt idx="46">
                  <c:v>36.94</c:v>
                </c:pt>
                <c:pt idx="47">
                  <c:v>36.92</c:v>
                </c:pt>
                <c:pt idx="48">
                  <c:v>36.35</c:v>
                </c:pt>
                <c:pt idx="49">
                  <c:v>36.700000000000003</c:v>
                </c:pt>
                <c:pt idx="50">
                  <c:v>36.479999999999997</c:v>
                </c:pt>
                <c:pt idx="52">
                  <c:v>37.15</c:v>
                </c:pt>
                <c:pt idx="53">
                  <c:v>37.44</c:v>
                </c:pt>
                <c:pt idx="54">
                  <c:v>37.67</c:v>
                </c:pt>
                <c:pt idx="55">
                  <c:v>36.54</c:v>
                </c:pt>
                <c:pt idx="56">
                  <c:v>36.479999999999997</c:v>
                </c:pt>
                <c:pt idx="57">
                  <c:v>36.39</c:v>
                </c:pt>
                <c:pt idx="58">
                  <c:v>39.479999999999997</c:v>
                </c:pt>
                <c:pt idx="59">
                  <c:v>38.75</c:v>
                </c:pt>
                <c:pt idx="60">
                  <c:v>39.36</c:v>
                </c:pt>
                <c:pt idx="61">
                  <c:v>38.54</c:v>
                </c:pt>
                <c:pt idx="62">
                  <c:v>39.03</c:v>
                </c:pt>
                <c:pt idx="63">
                  <c:v>38.96</c:v>
                </c:pt>
                <c:pt idx="64">
                  <c:v>38.96</c:v>
                </c:pt>
                <c:pt idx="65">
                  <c:v>38.520000000000003</c:v>
                </c:pt>
                <c:pt idx="66">
                  <c:v>40.21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77848"/>
        <c:axId val="732880592"/>
      </c:lineChart>
      <c:dateAx>
        <c:axId val="73287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80592"/>
        <c:crosses val="autoZero"/>
        <c:auto val="1"/>
        <c:lblOffset val="100"/>
        <c:baseTimeUnit val="days"/>
      </c:dateAx>
      <c:valAx>
        <c:axId val="7328805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7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92.03</c:v>
                </c:pt>
                <c:pt idx="1">
                  <c:v>91.93</c:v>
                </c:pt>
                <c:pt idx="2">
                  <c:v>91.17</c:v>
                </c:pt>
                <c:pt idx="3">
                  <c:v>90.83</c:v>
                </c:pt>
                <c:pt idx="4">
                  <c:v>91.3</c:v>
                </c:pt>
                <c:pt idx="5">
                  <c:v>91.12</c:v>
                </c:pt>
                <c:pt idx="6">
                  <c:v>91.41</c:v>
                </c:pt>
                <c:pt idx="7">
                  <c:v>91.86</c:v>
                </c:pt>
                <c:pt idx="8">
                  <c:v>92.49</c:v>
                </c:pt>
                <c:pt idx="9">
                  <c:v>92.49</c:v>
                </c:pt>
                <c:pt idx="10">
                  <c:v>92.83</c:v>
                </c:pt>
                <c:pt idx="11">
                  <c:v>92.45</c:v>
                </c:pt>
                <c:pt idx="12">
                  <c:v>92.59</c:v>
                </c:pt>
                <c:pt idx="13">
                  <c:v>92.49</c:v>
                </c:pt>
                <c:pt idx="14">
                  <c:v>92.86</c:v>
                </c:pt>
                <c:pt idx="15">
                  <c:v>91.8</c:v>
                </c:pt>
                <c:pt idx="16">
                  <c:v>92.2</c:v>
                </c:pt>
                <c:pt idx="17">
                  <c:v>91.72</c:v>
                </c:pt>
                <c:pt idx="18">
                  <c:v>91.96</c:v>
                </c:pt>
                <c:pt idx="19">
                  <c:v>93.27</c:v>
                </c:pt>
                <c:pt idx="20">
                  <c:v>93.41</c:v>
                </c:pt>
                <c:pt idx="21">
                  <c:v>92.39</c:v>
                </c:pt>
                <c:pt idx="22">
                  <c:v>92.95</c:v>
                </c:pt>
                <c:pt idx="23">
                  <c:v>92.63</c:v>
                </c:pt>
                <c:pt idx="24">
                  <c:v>92.56</c:v>
                </c:pt>
                <c:pt idx="25">
                  <c:v>92.5</c:v>
                </c:pt>
                <c:pt idx="26">
                  <c:v>92.26</c:v>
                </c:pt>
                <c:pt idx="27">
                  <c:v>92.7</c:v>
                </c:pt>
                <c:pt idx="28">
                  <c:v>93.64</c:v>
                </c:pt>
                <c:pt idx="29">
                  <c:v>92.42</c:v>
                </c:pt>
                <c:pt idx="30">
                  <c:v>94.09</c:v>
                </c:pt>
                <c:pt idx="31">
                  <c:v>93.71</c:v>
                </c:pt>
                <c:pt idx="32">
                  <c:v>93.8</c:v>
                </c:pt>
                <c:pt idx="33">
                  <c:v>94.42</c:v>
                </c:pt>
                <c:pt idx="34">
                  <c:v>94.26</c:v>
                </c:pt>
                <c:pt idx="35">
                  <c:v>94.46</c:v>
                </c:pt>
                <c:pt idx="36">
                  <c:v>94.86</c:v>
                </c:pt>
                <c:pt idx="37">
                  <c:v>94.87</c:v>
                </c:pt>
                <c:pt idx="38">
                  <c:v>95.21</c:v>
                </c:pt>
                <c:pt idx="39">
                  <c:v>95.55</c:v>
                </c:pt>
                <c:pt idx="40">
                  <c:v>95.82</c:v>
                </c:pt>
                <c:pt idx="41">
                  <c:v>95.97</c:v>
                </c:pt>
                <c:pt idx="42">
                  <c:v>95.87</c:v>
                </c:pt>
                <c:pt idx="43">
                  <c:v>96.39</c:v>
                </c:pt>
                <c:pt idx="44">
                  <c:v>96.65</c:v>
                </c:pt>
                <c:pt idx="45">
                  <c:v>96.87</c:v>
                </c:pt>
                <c:pt idx="46">
                  <c:v>96.88</c:v>
                </c:pt>
                <c:pt idx="47">
                  <c:v>97.1</c:v>
                </c:pt>
                <c:pt idx="48">
                  <c:v>96.84</c:v>
                </c:pt>
                <c:pt idx="49">
                  <c:v>97.77</c:v>
                </c:pt>
                <c:pt idx="50">
                  <c:v>97.86</c:v>
                </c:pt>
                <c:pt idx="51">
                  <c:v>96.67</c:v>
                </c:pt>
                <c:pt idx="52">
                  <c:v>95.75</c:v>
                </c:pt>
                <c:pt idx="53">
                  <c:v>95.83</c:v>
                </c:pt>
                <c:pt idx="54">
                  <c:v>95.16</c:v>
                </c:pt>
                <c:pt idx="55">
                  <c:v>96.09</c:v>
                </c:pt>
                <c:pt idx="56">
                  <c:v>95.01</c:v>
                </c:pt>
                <c:pt idx="57">
                  <c:v>95.54</c:v>
                </c:pt>
                <c:pt idx="58">
                  <c:v>95.95</c:v>
                </c:pt>
                <c:pt idx="59">
                  <c:v>95.91</c:v>
                </c:pt>
                <c:pt idx="60">
                  <c:v>96.33</c:v>
                </c:pt>
                <c:pt idx="61">
                  <c:v>96.69</c:v>
                </c:pt>
                <c:pt idx="62">
                  <c:v>97.39</c:v>
                </c:pt>
                <c:pt idx="63">
                  <c:v>97.71</c:v>
                </c:pt>
                <c:pt idx="64">
                  <c:v>98.01</c:v>
                </c:pt>
                <c:pt idx="65">
                  <c:v>98.22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84904"/>
        <c:axId val="732877456"/>
      </c:lineChart>
      <c:dateAx>
        <c:axId val="73288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77456"/>
        <c:crosses val="autoZero"/>
        <c:auto val="1"/>
        <c:lblOffset val="100"/>
        <c:baseTimeUnit val="days"/>
      </c:dateAx>
      <c:valAx>
        <c:axId val="732877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8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4.09</c:v>
                </c:pt>
                <c:pt idx="1">
                  <c:v>4.09</c:v>
                </c:pt>
                <c:pt idx="2">
                  <c:v>4.08</c:v>
                </c:pt>
                <c:pt idx="3">
                  <c:v>3.9</c:v>
                </c:pt>
                <c:pt idx="4">
                  <c:v>3.94</c:v>
                </c:pt>
                <c:pt idx="5">
                  <c:v>4</c:v>
                </c:pt>
                <c:pt idx="6">
                  <c:v>4.0199999999999996</c:v>
                </c:pt>
                <c:pt idx="7">
                  <c:v>4.1500000000000004</c:v>
                </c:pt>
                <c:pt idx="8">
                  <c:v>4.1500000000000004</c:v>
                </c:pt>
                <c:pt idx="9">
                  <c:v>4.2300000000000004</c:v>
                </c:pt>
                <c:pt idx="10">
                  <c:v>3.99</c:v>
                </c:pt>
                <c:pt idx="11">
                  <c:v>4.03</c:v>
                </c:pt>
                <c:pt idx="12">
                  <c:v>4.0999999999999996</c:v>
                </c:pt>
                <c:pt idx="13">
                  <c:v>4.1399999999999997</c:v>
                </c:pt>
                <c:pt idx="14">
                  <c:v>4.16</c:v>
                </c:pt>
                <c:pt idx="15">
                  <c:v>4.25</c:v>
                </c:pt>
                <c:pt idx="16">
                  <c:v>4.34</c:v>
                </c:pt>
                <c:pt idx="17">
                  <c:v>4.34</c:v>
                </c:pt>
                <c:pt idx="18">
                  <c:v>4.3600000000000003</c:v>
                </c:pt>
                <c:pt idx="19">
                  <c:v>4.33</c:v>
                </c:pt>
                <c:pt idx="20">
                  <c:v>4.33</c:v>
                </c:pt>
                <c:pt idx="21">
                  <c:v>4.13</c:v>
                </c:pt>
                <c:pt idx="22">
                  <c:v>4.21</c:v>
                </c:pt>
                <c:pt idx="23">
                  <c:v>4.3</c:v>
                </c:pt>
                <c:pt idx="24">
                  <c:v>4.28</c:v>
                </c:pt>
                <c:pt idx="25">
                  <c:v>4.3499999999999996</c:v>
                </c:pt>
                <c:pt idx="26">
                  <c:v>4.3899999999999997</c:v>
                </c:pt>
                <c:pt idx="27">
                  <c:v>4.4800000000000004</c:v>
                </c:pt>
                <c:pt idx="29">
                  <c:v>4.6399999999999997</c:v>
                </c:pt>
                <c:pt idx="30">
                  <c:v>4.5599999999999996</c:v>
                </c:pt>
                <c:pt idx="31">
                  <c:v>4.7699999999999996</c:v>
                </c:pt>
                <c:pt idx="32">
                  <c:v>4.7300000000000004</c:v>
                </c:pt>
                <c:pt idx="33">
                  <c:v>4.68</c:v>
                </c:pt>
                <c:pt idx="34">
                  <c:v>4.5599999999999996</c:v>
                </c:pt>
                <c:pt idx="35">
                  <c:v>4.54</c:v>
                </c:pt>
                <c:pt idx="36">
                  <c:v>4.5999999999999996</c:v>
                </c:pt>
                <c:pt idx="37">
                  <c:v>4.63</c:v>
                </c:pt>
                <c:pt idx="38">
                  <c:v>4.66</c:v>
                </c:pt>
                <c:pt idx="39">
                  <c:v>4.6100000000000003</c:v>
                </c:pt>
                <c:pt idx="40">
                  <c:v>4.62</c:v>
                </c:pt>
                <c:pt idx="41">
                  <c:v>4.66</c:v>
                </c:pt>
                <c:pt idx="42">
                  <c:v>4.6500000000000004</c:v>
                </c:pt>
                <c:pt idx="43">
                  <c:v>4.6399999999999997</c:v>
                </c:pt>
                <c:pt idx="44">
                  <c:v>4.6900000000000004</c:v>
                </c:pt>
                <c:pt idx="45">
                  <c:v>4.78</c:v>
                </c:pt>
                <c:pt idx="46">
                  <c:v>4.72</c:v>
                </c:pt>
                <c:pt idx="47">
                  <c:v>4.8499999999999996</c:v>
                </c:pt>
                <c:pt idx="48">
                  <c:v>4.9000000000000004</c:v>
                </c:pt>
                <c:pt idx="49">
                  <c:v>4.8499999999999996</c:v>
                </c:pt>
                <c:pt idx="50">
                  <c:v>4.8499999999999996</c:v>
                </c:pt>
                <c:pt idx="51">
                  <c:v>4.88</c:v>
                </c:pt>
                <c:pt idx="52">
                  <c:v>4.95</c:v>
                </c:pt>
                <c:pt idx="53">
                  <c:v>4.93</c:v>
                </c:pt>
                <c:pt idx="54">
                  <c:v>4.8600000000000003</c:v>
                </c:pt>
                <c:pt idx="55">
                  <c:v>4.93</c:v>
                </c:pt>
                <c:pt idx="56">
                  <c:v>4.82</c:v>
                </c:pt>
                <c:pt idx="57">
                  <c:v>4.8499999999999996</c:v>
                </c:pt>
                <c:pt idx="58">
                  <c:v>5.08</c:v>
                </c:pt>
                <c:pt idx="59">
                  <c:v>5.2</c:v>
                </c:pt>
                <c:pt idx="60">
                  <c:v>5.09</c:v>
                </c:pt>
                <c:pt idx="61">
                  <c:v>5.09</c:v>
                </c:pt>
                <c:pt idx="62">
                  <c:v>5.15</c:v>
                </c:pt>
                <c:pt idx="63">
                  <c:v>5.13</c:v>
                </c:pt>
                <c:pt idx="64">
                  <c:v>5.17</c:v>
                </c:pt>
                <c:pt idx="65">
                  <c:v>5.0999999999999996</c:v>
                </c:pt>
                <c:pt idx="66">
                  <c:v>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75104"/>
        <c:axId val="732875888"/>
      </c:lineChart>
      <c:dateAx>
        <c:axId val="732875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75888"/>
        <c:crosses val="autoZero"/>
        <c:auto val="1"/>
        <c:lblOffset val="100"/>
        <c:baseTimeUnit val="days"/>
      </c:dateAx>
      <c:valAx>
        <c:axId val="7328758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14-Sep-16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74.31</c:v>
                </c:pt>
                <c:pt idx="1">
                  <c:v>73.34</c:v>
                </c:pt>
                <c:pt idx="2">
                  <c:v>73.41</c:v>
                </c:pt>
                <c:pt idx="3">
                  <c:v>72.64</c:v>
                </c:pt>
                <c:pt idx="4">
                  <c:v>72.75</c:v>
                </c:pt>
                <c:pt idx="5">
                  <c:v>73.06</c:v>
                </c:pt>
                <c:pt idx="6">
                  <c:v>73.03</c:v>
                </c:pt>
                <c:pt idx="7">
                  <c:v>73.819999999999993</c:v>
                </c:pt>
                <c:pt idx="8">
                  <c:v>75.489999999999995</c:v>
                </c:pt>
                <c:pt idx="9">
                  <c:v>75.239999999999995</c:v>
                </c:pt>
                <c:pt idx="10">
                  <c:v>76.209999999999994</c:v>
                </c:pt>
                <c:pt idx="11">
                  <c:v>77.569999999999993</c:v>
                </c:pt>
                <c:pt idx="12">
                  <c:v>77.239999999999995</c:v>
                </c:pt>
                <c:pt idx="13">
                  <c:v>78.03</c:v>
                </c:pt>
                <c:pt idx="14">
                  <c:v>79.12</c:v>
                </c:pt>
                <c:pt idx="15">
                  <c:v>77.86</c:v>
                </c:pt>
                <c:pt idx="16">
                  <c:v>78.97</c:v>
                </c:pt>
                <c:pt idx="17">
                  <c:v>79.25</c:v>
                </c:pt>
                <c:pt idx="18">
                  <c:v>80.62</c:v>
                </c:pt>
                <c:pt idx="19">
                  <c:v>81.37</c:v>
                </c:pt>
                <c:pt idx="20">
                  <c:v>81.52</c:v>
                </c:pt>
                <c:pt idx="21">
                  <c:v>81.7</c:v>
                </c:pt>
                <c:pt idx="22">
                  <c:v>81.78</c:v>
                </c:pt>
                <c:pt idx="23">
                  <c:v>78.989999999999995</c:v>
                </c:pt>
                <c:pt idx="24">
                  <c:v>78.8</c:v>
                </c:pt>
                <c:pt idx="25">
                  <c:v>78.84</c:v>
                </c:pt>
                <c:pt idx="26">
                  <c:v>77.62</c:v>
                </c:pt>
                <c:pt idx="28">
                  <c:v>78.06</c:v>
                </c:pt>
                <c:pt idx="29">
                  <c:v>78.849999999999994</c:v>
                </c:pt>
                <c:pt idx="30">
                  <c:v>78.05</c:v>
                </c:pt>
                <c:pt idx="31">
                  <c:v>78.989999999999995</c:v>
                </c:pt>
                <c:pt idx="32">
                  <c:v>78.22</c:v>
                </c:pt>
                <c:pt idx="33">
                  <c:v>77.88</c:v>
                </c:pt>
                <c:pt idx="34">
                  <c:v>76.89</c:v>
                </c:pt>
                <c:pt idx="35">
                  <c:v>77.42</c:v>
                </c:pt>
                <c:pt idx="36">
                  <c:v>78.38</c:v>
                </c:pt>
                <c:pt idx="37">
                  <c:v>77.92</c:v>
                </c:pt>
                <c:pt idx="38">
                  <c:v>78.17</c:v>
                </c:pt>
                <c:pt idx="39">
                  <c:v>79.77</c:v>
                </c:pt>
                <c:pt idx="40">
                  <c:v>80.08</c:v>
                </c:pt>
                <c:pt idx="41">
                  <c:v>80.5</c:v>
                </c:pt>
                <c:pt idx="42">
                  <c:v>81.47</c:v>
                </c:pt>
                <c:pt idx="43">
                  <c:v>80.92</c:v>
                </c:pt>
                <c:pt idx="44">
                  <c:v>81</c:v>
                </c:pt>
                <c:pt idx="45">
                  <c:v>80.59</c:v>
                </c:pt>
                <c:pt idx="46">
                  <c:v>80.7</c:v>
                </c:pt>
                <c:pt idx="47">
                  <c:v>79.25</c:v>
                </c:pt>
                <c:pt idx="48">
                  <c:v>79.650000000000006</c:v>
                </c:pt>
                <c:pt idx="49">
                  <c:v>79.66</c:v>
                </c:pt>
                <c:pt idx="50">
                  <c:v>79.569999999999993</c:v>
                </c:pt>
                <c:pt idx="51">
                  <c:v>78.900000000000006</c:v>
                </c:pt>
                <c:pt idx="52">
                  <c:v>79.33</c:v>
                </c:pt>
                <c:pt idx="53">
                  <c:v>79.739999999999995</c:v>
                </c:pt>
                <c:pt idx="54">
                  <c:v>80.41</c:v>
                </c:pt>
                <c:pt idx="55">
                  <c:v>79.77</c:v>
                </c:pt>
                <c:pt idx="56">
                  <c:v>80.09</c:v>
                </c:pt>
                <c:pt idx="57">
                  <c:v>79.569999999999993</c:v>
                </c:pt>
                <c:pt idx="58">
                  <c:v>80.459999999999994</c:v>
                </c:pt>
                <c:pt idx="59">
                  <c:v>79.47</c:v>
                </c:pt>
                <c:pt idx="60">
                  <c:v>81.239999999999995</c:v>
                </c:pt>
                <c:pt idx="61">
                  <c:v>81.790000000000006</c:v>
                </c:pt>
                <c:pt idx="62">
                  <c:v>81.05</c:v>
                </c:pt>
                <c:pt idx="63">
                  <c:v>88.55</c:v>
                </c:pt>
                <c:pt idx="64">
                  <c:v>86.55</c:v>
                </c:pt>
                <c:pt idx="65">
                  <c:v>87.24</c:v>
                </c:pt>
                <c:pt idx="66">
                  <c:v>86.66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81768"/>
        <c:axId val="732882160"/>
      </c:lineChart>
      <c:catAx>
        <c:axId val="732881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82160"/>
        <c:crosses val="autoZero"/>
        <c:auto val="1"/>
        <c:lblAlgn val="ctr"/>
        <c:lblOffset val="100"/>
        <c:noMultiLvlLbl val="0"/>
      </c:catAx>
      <c:valAx>
        <c:axId val="7328821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8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59.21</c:v>
                </c:pt>
                <c:pt idx="1">
                  <c:v>59.28</c:v>
                </c:pt>
                <c:pt idx="2">
                  <c:v>59.54</c:v>
                </c:pt>
                <c:pt idx="3">
                  <c:v>59.21</c:v>
                </c:pt>
                <c:pt idx="4">
                  <c:v>59.19</c:v>
                </c:pt>
                <c:pt idx="5">
                  <c:v>59.43</c:v>
                </c:pt>
                <c:pt idx="6">
                  <c:v>59.19</c:v>
                </c:pt>
                <c:pt idx="7">
                  <c:v>60.9</c:v>
                </c:pt>
                <c:pt idx="8">
                  <c:v>60.65</c:v>
                </c:pt>
                <c:pt idx="9">
                  <c:v>61.99</c:v>
                </c:pt>
                <c:pt idx="10">
                  <c:v>61.87</c:v>
                </c:pt>
                <c:pt idx="11">
                  <c:v>61.72</c:v>
                </c:pt>
                <c:pt idx="12">
                  <c:v>62.57</c:v>
                </c:pt>
                <c:pt idx="13">
                  <c:v>62.48</c:v>
                </c:pt>
                <c:pt idx="14">
                  <c:v>61.59</c:v>
                </c:pt>
                <c:pt idx="15">
                  <c:v>62.16</c:v>
                </c:pt>
                <c:pt idx="16">
                  <c:v>61.41</c:v>
                </c:pt>
                <c:pt idx="17">
                  <c:v>61</c:v>
                </c:pt>
                <c:pt idx="18">
                  <c:v>61.32</c:v>
                </c:pt>
                <c:pt idx="19">
                  <c:v>61.57</c:v>
                </c:pt>
                <c:pt idx="20">
                  <c:v>60.62</c:v>
                </c:pt>
                <c:pt idx="21">
                  <c:v>60.02</c:v>
                </c:pt>
                <c:pt idx="22">
                  <c:v>60.08</c:v>
                </c:pt>
                <c:pt idx="23">
                  <c:v>59.45</c:v>
                </c:pt>
                <c:pt idx="24">
                  <c:v>60.07</c:v>
                </c:pt>
                <c:pt idx="25">
                  <c:v>59.43</c:v>
                </c:pt>
                <c:pt idx="26">
                  <c:v>59.69</c:v>
                </c:pt>
                <c:pt idx="27">
                  <c:v>61.66</c:v>
                </c:pt>
                <c:pt idx="28">
                  <c:v>60.37</c:v>
                </c:pt>
                <c:pt idx="29">
                  <c:v>62.59</c:v>
                </c:pt>
                <c:pt idx="30">
                  <c:v>62.68</c:v>
                </c:pt>
                <c:pt idx="31">
                  <c:v>62.9</c:v>
                </c:pt>
                <c:pt idx="32">
                  <c:v>63.77</c:v>
                </c:pt>
                <c:pt idx="33">
                  <c:v>62.99</c:v>
                </c:pt>
                <c:pt idx="34">
                  <c:v>62.72</c:v>
                </c:pt>
                <c:pt idx="35">
                  <c:v>62.91</c:v>
                </c:pt>
                <c:pt idx="36">
                  <c:v>63.02</c:v>
                </c:pt>
                <c:pt idx="37">
                  <c:v>62.37</c:v>
                </c:pt>
                <c:pt idx="38">
                  <c:v>61.94</c:v>
                </c:pt>
                <c:pt idx="39">
                  <c:v>61.53</c:v>
                </c:pt>
                <c:pt idx="40">
                  <c:v>62.1</c:v>
                </c:pt>
                <c:pt idx="41">
                  <c:v>62.11</c:v>
                </c:pt>
                <c:pt idx="42">
                  <c:v>61.78</c:v>
                </c:pt>
                <c:pt idx="43">
                  <c:v>61.23</c:v>
                </c:pt>
                <c:pt idx="44">
                  <c:v>60.46</c:v>
                </c:pt>
                <c:pt idx="45">
                  <c:v>59.8</c:v>
                </c:pt>
                <c:pt idx="46">
                  <c:v>60.38</c:v>
                </c:pt>
                <c:pt idx="47">
                  <c:v>59.35</c:v>
                </c:pt>
                <c:pt idx="48">
                  <c:v>59.66</c:v>
                </c:pt>
                <c:pt idx="50">
                  <c:v>59.29</c:v>
                </c:pt>
                <c:pt idx="51">
                  <c:v>59.58</c:v>
                </c:pt>
                <c:pt idx="52">
                  <c:v>59.21</c:v>
                </c:pt>
                <c:pt idx="53">
                  <c:v>58.93</c:v>
                </c:pt>
                <c:pt idx="54">
                  <c:v>58.44</c:v>
                </c:pt>
                <c:pt idx="55">
                  <c:v>58.13</c:v>
                </c:pt>
                <c:pt idx="56">
                  <c:v>57.35</c:v>
                </c:pt>
                <c:pt idx="57">
                  <c:v>58.48</c:v>
                </c:pt>
                <c:pt idx="58">
                  <c:v>58.54</c:v>
                </c:pt>
                <c:pt idx="59">
                  <c:v>58.36</c:v>
                </c:pt>
                <c:pt idx="60">
                  <c:v>58.52</c:v>
                </c:pt>
                <c:pt idx="61">
                  <c:v>58.32</c:v>
                </c:pt>
                <c:pt idx="62">
                  <c:v>57.69</c:v>
                </c:pt>
                <c:pt idx="63">
                  <c:v>57.86</c:v>
                </c:pt>
                <c:pt idx="64">
                  <c:v>57.65</c:v>
                </c:pt>
                <c:pt idx="65">
                  <c:v>59.42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85688"/>
        <c:axId val="732886080"/>
      </c:lineChart>
      <c:dateAx>
        <c:axId val="73288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86080"/>
        <c:crosses val="autoZero"/>
        <c:auto val="1"/>
        <c:lblOffset val="100"/>
        <c:baseTimeUnit val="days"/>
      </c:dateAx>
      <c:valAx>
        <c:axId val="7328860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8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</c:v>
                </c:pt>
                <c:pt idx="1">
                  <c:v>61.57</c:v>
                </c:pt>
                <c:pt idx="2">
                  <c:v>61.91</c:v>
                </c:pt>
                <c:pt idx="3">
                  <c:v>61.77</c:v>
                </c:pt>
                <c:pt idx="4">
                  <c:v>61.78</c:v>
                </c:pt>
                <c:pt idx="5">
                  <c:v>62.22</c:v>
                </c:pt>
                <c:pt idx="6">
                  <c:v>62.13</c:v>
                </c:pt>
                <c:pt idx="7">
                  <c:v>61.95</c:v>
                </c:pt>
                <c:pt idx="8">
                  <c:v>62.44</c:v>
                </c:pt>
                <c:pt idx="9">
                  <c:v>62.13</c:v>
                </c:pt>
                <c:pt idx="10">
                  <c:v>62.42</c:v>
                </c:pt>
                <c:pt idx="11">
                  <c:v>62.36</c:v>
                </c:pt>
                <c:pt idx="13">
                  <c:v>63.05</c:v>
                </c:pt>
                <c:pt idx="14">
                  <c:v>63.88</c:v>
                </c:pt>
                <c:pt idx="15">
                  <c:v>63.88</c:v>
                </c:pt>
                <c:pt idx="16">
                  <c:v>63.66</c:v>
                </c:pt>
                <c:pt idx="17">
                  <c:v>64.08</c:v>
                </c:pt>
                <c:pt idx="18">
                  <c:v>63.92</c:v>
                </c:pt>
                <c:pt idx="19">
                  <c:v>63.9</c:v>
                </c:pt>
                <c:pt idx="20">
                  <c:v>64.650000000000006</c:v>
                </c:pt>
                <c:pt idx="21">
                  <c:v>65.06</c:v>
                </c:pt>
                <c:pt idx="22">
                  <c:v>65.260000000000005</c:v>
                </c:pt>
                <c:pt idx="23">
                  <c:v>64.7</c:v>
                </c:pt>
                <c:pt idx="24">
                  <c:v>65.209999999999994</c:v>
                </c:pt>
                <c:pt idx="25">
                  <c:v>65.19</c:v>
                </c:pt>
                <c:pt idx="26">
                  <c:v>65.540000000000006</c:v>
                </c:pt>
                <c:pt idx="27">
                  <c:v>65.48</c:v>
                </c:pt>
                <c:pt idx="28">
                  <c:v>65.599999999999994</c:v>
                </c:pt>
                <c:pt idx="29">
                  <c:v>66.28</c:v>
                </c:pt>
                <c:pt idx="30">
                  <c:v>65.05</c:v>
                </c:pt>
                <c:pt idx="31">
                  <c:v>67.47</c:v>
                </c:pt>
                <c:pt idx="32">
                  <c:v>67.849999999999994</c:v>
                </c:pt>
                <c:pt idx="33">
                  <c:v>70.900000000000006</c:v>
                </c:pt>
                <c:pt idx="34">
                  <c:v>70.94</c:v>
                </c:pt>
                <c:pt idx="35">
                  <c:v>70.11</c:v>
                </c:pt>
                <c:pt idx="36">
                  <c:v>70.819999999999993</c:v>
                </c:pt>
                <c:pt idx="37">
                  <c:v>70.510000000000005</c:v>
                </c:pt>
                <c:pt idx="38">
                  <c:v>71.42</c:v>
                </c:pt>
                <c:pt idx="39">
                  <c:v>70.87</c:v>
                </c:pt>
                <c:pt idx="40">
                  <c:v>71.39</c:v>
                </c:pt>
                <c:pt idx="41">
                  <c:v>71</c:v>
                </c:pt>
                <c:pt idx="42">
                  <c:v>71.099999999999994</c:v>
                </c:pt>
                <c:pt idx="43">
                  <c:v>71.56</c:v>
                </c:pt>
                <c:pt idx="44">
                  <c:v>71.45</c:v>
                </c:pt>
                <c:pt idx="45">
                  <c:v>71.27</c:v>
                </c:pt>
                <c:pt idx="46">
                  <c:v>70.56</c:v>
                </c:pt>
                <c:pt idx="47">
                  <c:v>70.5</c:v>
                </c:pt>
                <c:pt idx="48">
                  <c:v>71.040000000000006</c:v>
                </c:pt>
                <c:pt idx="49">
                  <c:v>71.17</c:v>
                </c:pt>
                <c:pt idx="50">
                  <c:v>71.069999999999993</c:v>
                </c:pt>
                <c:pt idx="51">
                  <c:v>71.06</c:v>
                </c:pt>
                <c:pt idx="52">
                  <c:v>70.930000000000007</c:v>
                </c:pt>
                <c:pt idx="53">
                  <c:v>70.63</c:v>
                </c:pt>
                <c:pt idx="54">
                  <c:v>70.55</c:v>
                </c:pt>
                <c:pt idx="55">
                  <c:v>70.489999999999995</c:v>
                </c:pt>
                <c:pt idx="56">
                  <c:v>69.78</c:v>
                </c:pt>
                <c:pt idx="57">
                  <c:v>70.97</c:v>
                </c:pt>
                <c:pt idx="58">
                  <c:v>71.63</c:v>
                </c:pt>
                <c:pt idx="59">
                  <c:v>71.89</c:v>
                </c:pt>
                <c:pt idx="60">
                  <c:v>71.34</c:v>
                </c:pt>
                <c:pt idx="61">
                  <c:v>70.55</c:v>
                </c:pt>
                <c:pt idx="62">
                  <c:v>71.28</c:v>
                </c:pt>
                <c:pt idx="63">
                  <c:v>71.69</c:v>
                </c:pt>
                <c:pt idx="64">
                  <c:v>71.22</c:v>
                </c:pt>
                <c:pt idx="65">
                  <c:v>71.209999999999994</c:v>
                </c:pt>
                <c:pt idx="66">
                  <c:v>71.7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88824"/>
        <c:axId val="732889608"/>
      </c:lineChart>
      <c:dateAx>
        <c:axId val="73288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89608"/>
        <c:crosses val="autoZero"/>
        <c:auto val="1"/>
        <c:lblOffset val="100"/>
        <c:baseTimeUnit val="days"/>
      </c:dateAx>
      <c:valAx>
        <c:axId val="732889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8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31.75</c:v>
                </c:pt>
                <c:pt idx="1">
                  <c:v>31.85</c:v>
                </c:pt>
                <c:pt idx="2">
                  <c:v>31.4</c:v>
                </c:pt>
                <c:pt idx="3">
                  <c:v>31.56</c:v>
                </c:pt>
                <c:pt idx="4">
                  <c:v>31.87</c:v>
                </c:pt>
                <c:pt idx="5">
                  <c:v>31.51</c:v>
                </c:pt>
                <c:pt idx="6">
                  <c:v>31.68</c:v>
                </c:pt>
                <c:pt idx="7">
                  <c:v>31.89</c:v>
                </c:pt>
                <c:pt idx="8">
                  <c:v>32.15</c:v>
                </c:pt>
                <c:pt idx="9">
                  <c:v>32.340000000000003</c:v>
                </c:pt>
                <c:pt idx="10">
                  <c:v>32.53</c:v>
                </c:pt>
                <c:pt idx="11">
                  <c:v>32.68</c:v>
                </c:pt>
                <c:pt idx="12">
                  <c:v>32.17</c:v>
                </c:pt>
                <c:pt idx="13">
                  <c:v>32.04</c:v>
                </c:pt>
                <c:pt idx="14">
                  <c:v>31.77</c:v>
                </c:pt>
                <c:pt idx="15">
                  <c:v>31.48</c:v>
                </c:pt>
                <c:pt idx="16">
                  <c:v>31.9</c:v>
                </c:pt>
                <c:pt idx="17">
                  <c:v>31.6</c:v>
                </c:pt>
                <c:pt idx="18">
                  <c:v>31.8</c:v>
                </c:pt>
                <c:pt idx="19">
                  <c:v>32.119999999999997</c:v>
                </c:pt>
                <c:pt idx="20">
                  <c:v>32.39</c:v>
                </c:pt>
                <c:pt idx="21">
                  <c:v>32.11</c:v>
                </c:pt>
                <c:pt idx="22">
                  <c:v>31.65</c:v>
                </c:pt>
                <c:pt idx="23">
                  <c:v>31.72</c:v>
                </c:pt>
                <c:pt idx="24">
                  <c:v>30.97</c:v>
                </c:pt>
                <c:pt idx="25">
                  <c:v>31.12</c:v>
                </c:pt>
                <c:pt idx="26">
                  <c:v>30.71</c:v>
                </c:pt>
                <c:pt idx="27">
                  <c:v>30.94</c:v>
                </c:pt>
                <c:pt idx="28">
                  <c:v>31.18</c:v>
                </c:pt>
                <c:pt idx="29">
                  <c:v>30.48</c:v>
                </c:pt>
                <c:pt idx="30">
                  <c:v>31.71</c:v>
                </c:pt>
                <c:pt idx="31">
                  <c:v>31.89</c:v>
                </c:pt>
                <c:pt idx="33">
                  <c:v>32.119999999999997</c:v>
                </c:pt>
                <c:pt idx="34">
                  <c:v>32.159999999999997</c:v>
                </c:pt>
                <c:pt idx="35">
                  <c:v>31.8</c:v>
                </c:pt>
                <c:pt idx="36">
                  <c:v>31.92</c:v>
                </c:pt>
                <c:pt idx="37">
                  <c:v>31.67</c:v>
                </c:pt>
                <c:pt idx="38">
                  <c:v>31.81</c:v>
                </c:pt>
                <c:pt idx="39">
                  <c:v>31.53</c:v>
                </c:pt>
                <c:pt idx="40">
                  <c:v>31.54</c:v>
                </c:pt>
                <c:pt idx="41">
                  <c:v>31.78</c:v>
                </c:pt>
                <c:pt idx="42">
                  <c:v>31.9</c:v>
                </c:pt>
                <c:pt idx="43">
                  <c:v>31.87</c:v>
                </c:pt>
                <c:pt idx="44">
                  <c:v>31.83</c:v>
                </c:pt>
                <c:pt idx="45">
                  <c:v>31.55</c:v>
                </c:pt>
                <c:pt idx="46">
                  <c:v>31.85</c:v>
                </c:pt>
                <c:pt idx="47">
                  <c:v>31.71</c:v>
                </c:pt>
                <c:pt idx="48">
                  <c:v>31.86</c:v>
                </c:pt>
                <c:pt idx="49">
                  <c:v>31.57</c:v>
                </c:pt>
                <c:pt idx="50">
                  <c:v>31.75</c:v>
                </c:pt>
                <c:pt idx="51">
                  <c:v>31.25</c:v>
                </c:pt>
                <c:pt idx="52">
                  <c:v>31.07</c:v>
                </c:pt>
                <c:pt idx="53">
                  <c:v>30.88</c:v>
                </c:pt>
                <c:pt idx="54">
                  <c:v>30.8</c:v>
                </c:pt>
                <c:pt idx="55">
                  <c:v>30.34</c:v>
                </c:pt>
                <c:pt idx="56">
                  <c:v>30.24</c:v>
                </c:pt>
                <c:pt idx="57">
                  <c:v>29.93</c:v>
                </c:pt>
                <c:pt idx="58">
                  <c:v>31.3</c:v>
                </c:pt>
                <c:pt idx="59">
                  <c:v>31.54</c:v>
                </c:pt>
                <c:pt idx="60">
                  <c:v>30.99</c:v>
                </c:pt>
                <c:pt idx="61">
                  <c:v>32.020000000000003</c:v>
                </c:pt>
                <c:pt idx="62">
                  <c:v>32.15</c:v>
                </c:pt>
                <c:pt idx="63">
                  <c:v>32.06</c:v>
                </c:pt>
                <c:pt idx="64">
                  <c:v>32.159999999999997</c:v>
                </c:pt>
                <c:pt idx="65">
                  <c:v>32.03</c:v>
                </c:pt>
                <c:pt idx="66">
                  <c:v>31.49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35120"/>
        <c:axId val="732832768"/>
      </c:lineChart>
      <c:catAx>
        <c:axId val="732835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32768"/>
        <c:crosses val="autoZero"/>
        <c:auto val="1"/>
        <c:lblAlgn val="ctr"/>
        <c:lblOffset val="100"/>
        <c:noMultiLvlLbl val="0"/>
      </c:catAx>
      <c:valAx>
        <c:axId val="732832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3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151.66</c:v>
                </c:pt>
                <c:pt idx="1">
                  <c:v>151.80000000000001</c:v>
                </c:pt>
                <c:pt idx="2">
                  <c:v>151.66999999999999</c:v>
                </c:pt>
                <c:pt idx="3">
                  <c:v>150.78</c:v>
                </c:pt>
                <c:pt idx="4">
                  <c:v>151.71</c:v>
                </c:pt>
                <c:pt idx="5">
                  <c:v>152.03</c:v>
                </c:pt>
                <c:pt idx="6">
                  <c:v>153.80000000000001</c:v>
                </c:pt>
                <c:pt idx="7">
                  <c:v>154.9</c:v>
                </c:pt>
                <c:pt idx="8">
                  <c:v>159.11000000000001</c:v>
                </c:pt>
                <c:pt idx="9">
                  <c:v>158.21</c:v>
                </c:pt>
                <c:pt idx="10">
                  <c:v>158.44</c:v>
                </c:pt>
                <c:pt idx="11">
                  <c:v>158.28</c:v>
                </c:pt>
                <c:pt idx="12">
                  <c:v>157.57</c:v>
                </c:pt>
                <c:pt idx="13">
                  <c:v>159.12</c:v>
                </c:pt>
                <c:pt idx="14">
                  <c:v>159.06</c:v>
                </c:pt>
                <c:pt idx="15">
                  <c:v>156.06</c:v>
                </c:pt>
                <c:pt idx="16">
                  <c:v>158.63999999999999</c:v>
                </c:pt>
                <c:pt idx="17">
                  <c:v>158.88</c:v>
                </c:pt>
                <c:pt idx="18">
                  <c:v>156.16</c:v>
                </c:pt>
                <c:pt idx="19">
                  <c:v>157.66</c:v>
                </c:pt>
                <c:pt idx="20">
                  <c:v>157.66</c:v>
                </c:pt>
                <c:pt idx="21">
                  <c:v>155.41999999999999</c:v>
                </c:pt>
                <c:pt idx="22">
                  <c:v>151.62</c:v>
                </c:pt>
                <c:pt idx="23">
                  <c:v>150</c:v>
                </c:pt>
                <c:pt idx="24">
                  <c:v>150.05000000000001</c:v>
                </c:pt>
                <c:pt idx="25">
                  <c:v>150</c:v>
                </c:pt>
                <c:pt idx="26">
                  <c:v>147.85</c:v>
                </c:pt>
                <c:pt idx="27">
                  <c:v>145.15</c:v>
                </c:pt>
                <c:pt idx="29">
                  <c:v>146.4</c:v>
                </c:pt>
                <c:pt idx="30">
                  <c:v>143.68</c:v>
                </c:pt>
                <c:pt idx="31">
                  <c:v>150.65</c:v>
                </c:pt>
                <c:pt idx="32">
                  <c:v>150.5</c:v>
                </c:pt>
                <c:pt idx="33">
                  <c:v>151</c:v>
                </c:pt>
                <c:pt idx="34">
                  <c:v>151.18</c:v>
                </c:pt>
                <c:pt idx="35">
                  <c:v>150.94999999999999</c:v>
                </c:pt>
                <c:pt idx="36">
                  <c:v>152.19</c:v>
                </c:pt>
                <c:pt idx="37">
                  <c:v>153.16</c:v>
                </c:pt>
                <c:pt idx="38">
                  <c:v>153.51</c:v>
                </c:pt>
                <c:pt idx="39">
                  <c:v>152.36000000000001</c:v>
                </c:pt>
                <c:pt idx="40">
                  <c:v>151.35</c:v>
                </c:pt>
                <c:pt idx="41">
                  <c:v>151.26</c:v>
                </c:pt>
                <c:pt idx="42">
                  <c:v>154.55000000000001</c:v>
                </c:pt>
                <c:pt idx="43">
                  <c:v>153.99</c:v>
                </c:pt>
                <c:pt idx="44">
                  <c:v>153.58000000000001</c:v>
                </c:pt>
                <c:pt idx="45">
                  <c:v>153.35</c:v>
                </c:pt>
                <c:pt idx="46">
                  <c:v>154.66999999999999</c:v>
                </c:pt>
                <c:pt idx="47">
                  <c:v>154.97</c:v>
                </c:pt>
                <c:pt idx="48">
                  <c:v>155.97</c:v>
                </c:pt>
                <c:pt idx="49">
                  <c:v>155.49</c:v>
                </c:pt>
                <c:pt idx="50">
                  <c:v>157.46</c:v>
                </c:pt>
                <c:pt idx="51">
                  <c:v>156.01</c:v>
                </c:pt>
                <c:pt idx="52">
                  <c:v>156.68</c:v>
                </c:pt>
                <c:pt idx="53">
                  <c:v>156.52000000000001</c:v>
                </c:pt>
                <c:pt idx="54">
                  <c:v>157.51</c:v>
                </c:pt>
                <c:pt idx="55">
                  <c:v>156.41999999999999</c:v>
                </c:pt>
                <c:pt idx="56">
                  <c:v>156</c:v>
                </c:pt>
                <c:pt idx="57">
                  <c:v>156.44</c:v>
                </c:pt>
                <c:pt idx="58">
                  <c:v>159.56</c:v>
                </c:pt>
                <c:pt idx="59">
                  <c:v>158.84</c:v>
                </c:pt>
                <c:pt idx="60">
                  <c:v>158.82</c:v>
                </c:pt>
                <c:pt idx="61">
                  <c:v>158.9</c:v>
                </c:pt>
                <c:pt idx="62">
                  <c:v>158.88999999999999</c:v>
                </c:pt>
                <c:pt idx="63">
                  <c:v>156.97999999999999</c:v>
                </c:pt>
                <c:pt idx="64">
                  <c:v>156.88999999999999</c:v>
                </c:pt>
                <c:pt idx="65">
                  <c:v>156.19999999999999</c:v>
                </c:pt>
                <c:pt idx="66">
                  <c:v>157.69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26888"/>
        <c:axId val="732831200"/>
      </c:lineChart>
      <c:catAx>
        <c:axId val="73282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31200"/>
        <c:crosses val="autoZero"/>
        <c:auto val="1"/>
        <c:lblAlgn val="ctr"/>
        <c:lblOffset val="100"/>
        <c:noMultiLvlLbl val="0"/>
      </c:catAx>
      <c:valAx>
        <c:axId val="732831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2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26-Aug-16</c:v>
                </c:pt>
                <c:pt idx="39">
                  <c:v>25-Aug-16</c:v>
                </c:pt>
                <c:pt idx="40">
                  <c:v>24-Aug-16</c:v>
                </c:pt>
                <c:pt idx="41">
                  <c:v>23-Aug-16</c:v>
                </c:pt>
                <c:pt idx="42">
                  <c:v>22-Aug-16</c:v>
                </c:pt>
                <c:pt idx="43">
                  <c:v>19-Aug-16</c:v>
                </c:pt>
                <c:pt idx="44">
                  <c:v>18-Aug-16</c:v>
                </c:pt>
                <c:pt idx="45">
                  <c:v>17-Aug-16</c:v>
                </c:pt>
                <c:pt idx="46">
                  <c:v>16-Aug-16</c:v>
                </c:pt>
                <c:pt idx="47">
                  <c:v>15-Aug-16</c:v>
                </c:pt>
                <c:pt idx="48">
                  <c:v>12-Aug-16</c:v>
                </c:pt>
                <c:pt idx="49">
                  <c:v>11-Aug-16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34.21</c:v>
                </c:pt>
                <c:pt idx="1">
                  <c:v>34.590000000000003</c:v>
                </c:pt>
                <c:pt idx="2">
                  <c:v>34.65</c:v>
                </c:pt>
                <c:pt idx="3">
                  <c:v>34.520000000000003</c:v>
                </c:pt>
                <c:pt idx="4">
                  <c:v>34.42</c:v>
                </c:pt>
                <c:pt idx="5">
                  <c:v>34.26</c:v>
                </c:pt>
                <c:pt idx="6">
                  <c:v>34.71</c:v>
                </c:pt>
                <c:pt idx="7">
                  <c:v>34.49</c:v>
                </c:pt>
                <c:pt idx="8">
                  <c:v>34.89</c:v>
                </c:pt>
                <c:pt idx="9">
                  <c:v>34.950000000000003</c:v>
                </c:pt>
                <c:pt idx="10">
                  <c:v>35.869999999999997</c:v>
                </c:pt>
                <c:pt idx="11">
                  <c:v>35.409999999999997</c:v>
                </c:pt>
                <c:pt idx="12">
                  <c:v>34.56</c:v>
                </c:pt>
                <c:pt idx="13">
                  <c:v>34.880000000000003</c:v>
                </c:pt>
                <c:pt idx="14">
                  <c:v>35.14</c:v>
                </c:pt>
                <c:pt idx="15">
                  <c:v>34.56</c:v>
                </c:pt>
                <c:pt idx="16">
                  <c:v>34.69</c:v>
                </c:pt>
                <c:pt idx="17">
                  <c:v>33.81</c:v>
                </c:pt>
                <c:pt idx="18">
                  <c:v>33.619999999999997</c:v>
                </c:pt>
                <c:pt idx="19">
                  <c:v>33.26</c:v>
                </c:pt>
                <c:pt idx="20">
                  <c:v>33.67</c:v>
                </c:pt>
                <c:pt idx="21">
                  <c:v>32.93</c:v>
                </c:pt>
                <c:pt idx="22">
                  <c:v>32.22</c:v>
                </c:pt>
                <c:pt idx="23">
                  <c:v>32.44</c:v>
                </c:pt>
                <c:pt idx="24">
                  <c:v>32.17</c:v>
                </c:pt>
                <c:pt idx="25">
                  <c:v>32.53</c:v>
                </c:pt>
                <c:pt idx="26">
                  <c:v>31.87</c:v>
                </c:pt>
                <c:pt idx="27">
                  <c:v>32.35</c:v>
                </c:pt>
                <c:pt idx="28">
                  <c:v>33.369999999999997</c:v>
                </c:pt>
                <c:pt idx="29">
                  <c:v>32.75</c:v>
                </c:pt>
                <c:pt idx="30">
                  <c:v>33.68</c:v>
                </c:pt>
                <c:pt idx="31">
                  <c:v>33.81</c:v>
                </c:pt>
                <c:pt idx="32">
                  <c:v>33.51</c:v>
                </c:pt>
                <c:pt idx="33">
                  <c:v>33.950000000000003</c:v>
                </c:pt>
                <c:pt idx="34">
                  <c:v>33.700000000000003</c:v>
                </c:pt>
                <c:pt idx="35">
                  <c:v>33.869999999999997</c:v>
                </c:pt>
                <c:pt idx="36">
                  <c:v>34.380000000000003</c:v>
                </c:pt>
                <c:pt idx="37">
                  <c:v>34.380000000000003</c:v>
                </c:pt>
                <c:pt idx="38">
                  <c:v>34.15</c:v>
                </c:pt>
                <c:pt idx="39">
                  <c:v>34.200000000000003</c:v>
                </c:pt>
                <c:pt idx="40">
                  <c:v>34.07</c:v>
                </c:pt>
                <c:pt idx="41">
                  <c:v>34.299999999999997</c:v>
                </c:pt>
                <c:pt idx="42">
                  <c:v>33.64</c:v>
                </c:pt>
                <c:pt idx="43">
                  <c:v>33.72</c:v>
                </c:pt>
                <c:pt idx="44">
                  <c:v>33.6</c:v>
                </c:pt>
                <c:pt idx="45">
                  <c:v>33.630000000000003</c:v>
                </c:pt>
                <c:pt idx="46">
                  <c:v>33.54</c:v>
                </c:pt>
                <c:pt idx="47">
                  <c:v>33.72</c:v>
                </c:pt>
                <c:pt idx="48">
                  <c:v>33.520000000000003</c:v>
                </c:pt>
                <c:pt idx="49">
                  <c:v>33.880000000000003</c:v>
                </c:pt>
                <c:pt idx="51">
                  <c:v>33.729999999999997</c:v>
                </c:pt>
                <c:pt idx="52">
                  <c:v>33.880000000000003</c:v>
                </c:pt>
                <c:pt idx="53">
                  <c:v>34.159999999999997</c:v>
                </c:pt>
                <c:pt idx="54">
                  <c:v>34.01</c:v>
                </c:pt>
                <c:pt idx="55">
                  <c:v>33.36</c:v>
                </c:pt>
                <c:pt idx="56">
                  <c:v>33.42</c:v>
                </c:pt>
                <c:pt idx="57">
                  <c:v>33.340000000000003</c:v>
                </c:pt>
                <c:pt idx="58">
                  <c:v>33.61</c:v>
                </c:pt>
                <c:pt idx="59">
                  <c:v>33.450000000000003</c:v>
                </c:pt>
                <c:pt idx="60">
                  <c:v>33.35</c:v>
                </c:pt>
                <c:pt idx="61">
                  <c:v>32.409999999999997</c:v>
                </c:pt>
                <c:pt idx="62">
                  <c:v>31.99</c:v>
                </c:pt>
                <c:pt idx="63">
                  <c:v>31.13</c:v>
                </c:pt>
                <c:pt idx="64">
                  <c:v>31.06</c:v>
                </c:pt>
                <c:pt idx="65">
                  <c:v>30.88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34336"/>
        <c:axId val="732833160"/>
      </c:lineChart>
      <c:catAx>
        <c:axId val="732834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33160"/>
        <c:crosses val="autoZero"/>
        <c:auto val="1"/>
        <c:lblAlgn val="ctr"/>
        <c:lblOffset val="100"/>
        <c:noMultiLvlLbl val="0"/>
      </c:catAx>
      <c:valAx>
        <c:axId val="732833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99.29</c:v>
                </c:pt>
                <c:pt idx="1">
                  <c:v>99.76</c:v>
                </c:pt>
                <c:pt idx="2">
                  <c:v>99.99</c:v>
                </c:pt>
                <c:pt idx="3">
                  <c:v>99.71</c:v>
                </c:pt>
                <c:pt idx="4">
                  <c:v>100.16</c:v>
                </c:pt>
                <c:pt idx="5">
                  <c:v>99.85</c:v>
                </c:pt>
                <c:pt idx="6">
                  <c:v>98.93</c:v>
                </c:pt>
                <c:pt idx="7">
                  <c:v>98.77</c:v>
                </c:pt>
                <c:pt idx="8">
                  <c:v>99.98</c:v>
                </c:pt>
                <c:pt idx="9">
                  <c:v>100.58</c:v>
                </c:pt>
                <c:pt idx="10">
                  <c:v>102.08</c:v>
                </c:pt>
                <c:pt idx="11">
                  <c:v>102.25</c:v>
                </c:pt>
                <c:pt idx="12">
                  <c:v>101.43</c:v>
                </c:pt>
                <c:pt idx="13">
                  <c:v>102.43</c:v>
                </c:pt>
                <c:pt idx="14">
                  <c:v>101.6</c:v>
                </c:pt>
                <c:pt idx="15">
                  <c:v>101.06</c:v>
                </c:pt>
                <c:pt idx="16">
                  <c:v>102.35</c:v>
                </c:pt>
                <c:pt idx="17">
                  <c:v>102.35</c:v>
                </c:pt>
                <c:pt idx="18">
                  <c:v>102.23</c:v>
                </c:pt>
                <c:pt idx="19">
                  <c:v>102.56</c:v>
                </c:pt>
                <c:pt idx="20">
                  <c:v>103</c:v>
                </c:pt>
                <c:pt idx="21">
                  <c:v>101.96</c:v>
                </c:pt>
                <c:pt idx="22">
                  <c:v>100.24</c:v>
                </c:pt>
                <c:pt idx="23">
                  <c:v>100.44</c:v>
                </c:pt>
                <c:pt idx="24">
                  <c:v>100.1</c:v>
                </c:pt>
                <c:pt idx="25">
                  <c:v>102.71</c:v>
                </c:pt>
                <c:pt idx="26">
                  <c:v>101.66</c:v>
                </c:pt>
                <c:pt idx="27">
                  <c:v>102.32</c:v>
                </c:pt>
                <c:pt idx="28">
                  <c:v>104.03</c:v>
                </c:pt>
                <c:pt idx="29">
                  <c:v>102.68</c:v>
                </c:pt>
                <c:pt idx="30">
                  <c:v>105.75</c:v>
                </c:pt>
                <c:pt idx="31">
                  <c:v>105.85</c:v>
                </c:pt>
                <c:pt idx="32">
                  <c:v>106.01</c:v>
                </c:pt>
                <c:pt idx="33">
                  <c:v>106.93</c:v>
                </c:pt>
                <c:pt idx="34">
                  <c:v>106.72</c:v>
                </c:pt>
                <c:pt idx="35">
                  <c:v>106.43</c:v>
                </c:pt>
                <c:pt idx="36">
                  <c:v>107.35</c:v>
                </c:pt>
                <c:pt idx="37">
                  <c:v>107.97</c:v>
                </c:pt>
                <c:pt idx="38">
                  <c:v>107.31</c:v>
                </c:pt>
                <c:pt idx="39">
                  <c:v>107.72</c:v>
                </c:pt>
                <c:pt idx="40">
                  <c:v>107.96</c:v>
                </c:pt>
                <c:pt idx="41">
                  <c:v>108</c:v>
                </c:pt>
                <c:pt idx="42">
                  <c:v>108.5</c:v>
                </c:pt>
                <c:pt idx="43">
                  <c:v>109.14</c:v>
                </c:pt>
                <c:pt idx="44">
                  <c:v>109.33</c:v>
                </c:pt>
                <c:pt idx="45">
                  <c:v>108.94</c:v>
                </c:pt>
                <c:pt idx="47">
                  <c:v>109.16</c:v>
                </c:pt>
                <c:pt idx="48">
                  <c:v>109.69</c:v>
                </c:pt>
                <c:pt idx="49">
                  <c:v>108.87</c:v>
                </c:pt>
                <c:pt idx="50">
                  <c:v>109.18</c:v>
                </c:pt>
                <c:pt idx="51">
                  <c:v>108.12</c:v>
                </c:pt>
                <c:pt idx="52">
                  <c:v>108.34</c:v>
                </c:pt>
                <c:pt idx="53">
                  <c:v>107.79</c:v>
                </c:pt>
                <c:pt idx="54">
                  <c:v>107.74</c:v>
                </c:pt>
                <c:pt idx="55">
                  <c:v>106.36</c:v>
                </c:pt>
                <c:pt idx="56">
                  <c:v>106.29</c:v>
                </c:pt>
                <c:pt idx="57">
                  <c:v>106.27</c:v>
                </c:pt>
                <c:pt idx="58">
                  <c:v>106.94</c:v>
                </c:pt>
                <c:pt idx="59">
                  <c:v>107.65</c:v>
                </c:pt>
                <c:pt idx="60">
                  <c:v>107.58</c:v>
                </c:pt>
                <c:pt idx="61">
                  <c:v>107.69</c:v>
                </c:pt>
                <c:pt idx="62">
                  <c:v>107.89</c:v>
                </c:pt>
                <c:pt idx="63">
                  <c:v>104.65</c:v>
                </c:pt>
                <c:pt idx="64">
                  <c:v>105.13</c:v>
                </c:pt>
                <c:pt idx="65">
                  <c:v>105.85</c:v>
                </c:pt>
                <c:pt idx="66">
                  <c:v>106.04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30416"/>
        <c:axId val="732830024"/>
      </c:lineChart>
      <c:dateAx>
        <c:axId val="732830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30024"/>
        <c:crosses val="autoZero"/>
        <c:auto val="1"/>
        <c:lblOffset val="100"/>
        <c:baseTimeUnit val="days"/>
      </c:dateAx>
      <c:valAx>
        <c:axId val="732830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145.07</c:v>
                </c:pt>
                <c:pt idx="1">
                  <c:v>144.37</c:v>
                </c:pt>
                <c:pt idx="2">
                  <c:v>143.38999999999999</c:v>
                </c:pt>
                <c:pt idx="3">
                  <c:v>134.13</c:v>
                </c:pt>
                <c:pt idx="4">
                  <c:v>133.91999999999999</c:v>
                </c:pt>
                <c:pt idx="5">
                  <c:v>134.19</c:v>
                </c:pt>
                <c:pt idx="6">
                  <c:v>135.1</c:v>
                </c:pt>
                <c:pt idx="7">
                  <c:v>134.75</c:v>
                </c:pt>
                <c:pt idx="8">
                  <c:v>138.08000000000001</c:v>
                </c:pt>
                <c:pt idx="9">
                  <c:v>136.66</c:v>
                </c:pt>
                <c:pt idx="10">
                  <c:v>136.47</c:v>
                </c:pt>
                <c:pt idx="11">
                  <c:v>137.6</c:v>
                </c:pt>
                <c:pt idx="12">
                  <c:v>138.16</c:v>
                </c:pt>
                <c:pt idx="13">
                  <c:v>138.49</c:v>
                </c:pt>
                <c:pt idx="14">
                  <c:v>140</c:v>
                </c:pt>
                <c:pt idx="15">
                  <c:v>138.32</c:v>
                </c:pt>
                <c:pt idx="16">
                  <c:v>140.41</c:v>
                </c:pt>
                <c:pt idx="17">
                  <c:v>140.79</c:v>
                </c:pt>
                <c:pt idx="18">
                  <c:v>139.72</c:v>
                </c:pt>
                <c:pt idx="19">
                  <c:v>140.51</c:v>
                </c:pt>
                <c:pt idx="20">
                  <c:v>141.04</c:v>
                </c:pt>
                <c:pt idx="21">
                  <c:v>139.91</c:v>
                </c:pt>
                <c:pt idx="22">
                  <c:v>137.47</c:v>
                </c:pt>
                <c:pt idx="23">
                  <c:v>137.68</c:v>
                </c:pt>
                <c:pt idx="24">
                  <c:v>138.47</c:v>
                </c:pt>
                <c:pt idx="25">
                  <c:v>135.61000000000001</c:v>
                </c:pt>
                <c:pt idx="26">
                  <c:v>133.69</c:v>
                </c:pt>
                <c:pt idx="27">
                  <c:v>133.94999999999999</c:v>
                </c:pt>
                <c:pt idx="28">
                  <c:v>135.53</c:v>
                </c:pt>
                <c:pt idx="29">
                  <c:v>133.62</c:v>
                </c:pt>
                <c:pt idx="30">
                  <c:v>135.44</c:v>
                </c:pt>
                <c:pt idx="31">
                  <c:v>134.99</c:v>
                </c:pt>
                <c:pt idx="33">
                  <c:v>135.97</c:v>
                </c:pt>
                <c:pt idx="34">
                  <c:v>136.61000000000001</c:v>
                </c:pt>
                <c:pt idx="35">
                  <c:v>135.74</c:v>
                </c:pt>
                <c:pt idx="36">
                  <c:v>136.05000000000001</c:v>
                </c:pt>
                <c:pt idx="37">
                  <c:v>136.87</c:v>
                </c:pt>
                <c:pt idx="38">
                  <c:v>137.27000000000001</c:v>
                </c:pt>
                <c:pt idx="39">
                  <c:v>136.62</c:v>
                </c:pt>
                <c:pt idx="40">
                  <c:v>137.30000000000001</c:v>
                </c:pt>
                <c:pt idx="41">
                  <c:v>139.87</c:v>
                </c:pt>
                <c:pt idx="42">
                  <c:v>142.01</c:v>
                </c:pt>
                <c:pt idx="43">
                  <c:v>142.09</c:v>
                </c:pt>
                <c:pt idx="44">
                  <c:v>142.04</c:v>
                </c:pt>
                <c:pt idx="45">
                  <c:v>142.16999999999999</c:v>
                </c:pt>
                <c:pt idx="46">
                  <c:v>141.71</c:v>
                </c:pt>
                <c:pt idx="47">
                  <c:v>141.08000000000001</c:v>
                </c:pt>
                <c:pt idx="48">
                  <c:v>141.62</c:v>
                </c:pt>
                <c:pt idx="49">
                  <c:v>142.88</c:v>
                </c:pt>
                <c:pt idx="50">
                  <c:v>142.63</c:v>
                </c:pt>
                <c:pt idx="51">
                  <c:v>142.19</c:v>
                </c:pt>
                <c:pt idx="52">
                  <c:v>141.82</c:v>
                </c:pt>
                <c:pt idx="53">
                  <c:v>142.13</c:v>
                </c:pt>
                <c:pt idx="54">
                  <c:v>142.99</c:v>
                </c:pt>
                <c:pt idx="55">
                  <c:v>142.71</c:v>
                </c:pt>
                <c:pt idx="56">
                  <c:v>142.88</c:v>
                </c:pt>
                <c:pt idx="57">
                  <c:v>143.16999999999999</c:v>
                </c:pt>
                <c:pt idx="58">
                  <c:v>143.51</c:v>
                </c:pt>
                <c:pt idx="59">
                  <c:v>143.19999999999999</c:v>
                </c:pt>
                <c:pt idx="60">
                  <c:v>142.76</c:v>
                </c:pt>
                <c:pt idx="61">
                  <c:v>141.68</c:v>
                </c:pt>
                <c:pt idx="62">
                  <c:v>141.69999999999999</c:v>
                </c:pt>
                <c:pt idx="63">
                  <c:v>141.72999999999999</c:v>
                </c:pt>
                <c:pt idx="64">
                  <c:v>143.69</c:v>
                </c:pt>
                <c:pt idx="65">
                  <c:v>142.87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24928"/>
        <c:axId val="732827672"/>
      </c:lineChart>
      <c:dateAx>
        <c:axId val="732824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27672"/>
        <c:crosses val="autoZero"/>
        <c:auto val="1"/>
        <c:lblOffset val="100"/>
        <c:baseTimeUnit val="days"/>
      </c:dateAx>
      <c:valAx>
        <c:axId val="732827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2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G260" sqref="G260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5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5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5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5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5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5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8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-23206.841999998571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-25318.871999998504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-25318.900000000023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9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80">
        <f>N247-N249-N248</f>
        <v>-1.9999984797323123E-3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296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348</v>
      </c>
    </row>
    <row r="276" spans="1:1" ht="18" customHeight="1" x14ac:dyDescent="0.25">
      <c r="A276" s="545" t="s">
        <v>349</v>
      </c>
    </row>
    <row r="277" spans="1:1" ht="18" customHeight="1" x14ac:dyDescent="0.25">
      <c r="A277" s="544" t="s">
        <v>350</v>
      </c>
    </row>
    <row r="278" spans="1:1" ht="18" customHeight="1" x14ac:dyDescent="0.25">
      <c r="A278" s="545" t="s">
        <v>351</v>
      </c>
    </row>
    <row r="279" spans="1:1" ht="18" customHeight="1" x14ac:dyDescent="0.25">
      <c r="A279" s="545" t="s">
        <v>352</v>
      </c>
    </row>
    <row r="280" spans="1:1" ht="18" customHeight="1" x14ac:dyDescent="0.25">
      <c r="A280" s="544" t="s">
        <v>353</v>
      </c>
    </row>
    <row r="281" spans="1:1" ht="18" customHeight="1" x14ac:dyDescent="0.25">
      <c r="A281" s="545" t="s">
        <v>354</v>
      </c>
    </row>
    <row r="282" spans="1:1" ht="18" customHeight="1" x14ac:dyDescent="0.25">
      <c r="A282" s="545" t="s">
        <v>355</v>
      </c>
    </row>
    <row r="283" spans="1:1" ht="18" customHeight="1" x14ac:dyDescent="0.25">
      <c r="A283" s="545" t="s">
        <v>356</v>
      </c>
    </row>
  </sheetData>
  <mergeCells count="3">
    <mergeCell ref="B12:B13"/>
    <mergeCell ref="B14:B15"/>
    <mergeCell ref="B163:B164"/>
  </mergeCells>
  <conditionalFormatting sqref="Q13">
    <cfRule type="expression" dxfId="857" priority="5">
      <formula>#REF!&gt;0</formula>
    </cfRule>
    <cfRule type="expression" dxfId="85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97"/>
  <sheetViews>
    <sheetView zoomScaleNormal="100" workbookViewId="0">
      <pane ySplit="1" topLeftCell="A277" activePane="bottomLeft" state="frozen"/>
      <selection pane="bottomLeft" activeCell="Z301" sqref="Z301"/>
    </sheetView>
  </sheetViews>
  <sheetFormatPr defaultColWidth="9.125" defaultRowHeight="20.100000000000001" customHeight="1" x14ac:dyDescent="0.25"/>
  <cols>
    <col min="1" max="1" width="6.5" style="170" bestFit="1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379</v>
      </c>
      <c r="H1" s="350" t="s">
        <v>378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380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-25318.900000000023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310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430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</sheetData>
  <conditionalFormatting sqref="D3:D297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97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97">
    <cfRule type="colorScale" priority="1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97">
    <cfRule type="colorScale" priority="2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98:L1048576">
    <cfRule type="colorScale" priority="4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zoomScaleNormal="100" workbookViewId="0">
      <pane ySplit="1" topLeftCell="A5" activePane="bottomLeft" state="frozen"/>
      <selection pane="bottomLeft" activeCell="E11" sqref="E11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375</v>
      </c>
    </row>
    <row r="2" spans="1:19" ht="21.95" customHeight="1" x14ac:dyDescent="0.25">
      <c r="A2" s="159"/>
      <c r="B2" s="51"/>
      <c r="C2" s="52"/>
      <c r="E2" s="23" t="s">
        <v>10</v>
      </c>
      <c r="F2" s="248">
        <v>27.79</v>
      </c>
      <c r="G2" s="248">
        <v>27.79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1.37E-2</v>
      </c>
      <c r="P2" s="375">
        <v>1.83E-2</v>
      </c>
      <c r="Q2" s="49"/>
      <c r="R2" s="49"/>
      <c r="S2" s="49"/>
    </row>
    <row r="3" spans="1:19" ht="21.95" customHeight="1" x14ac:dyDescent="0.25">
      <c r="A3" s="51"/>
      <c r="B3" s="51"/>
      <c r="C3" s="52"/>
      <c r="E3" s="23" t="s">
        <v>213</v>
      </c>
      <c r="F3" s="248">
        <v>115.59</v>
      </c>
      <c r="G3" s="248">
        <v>115.59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1.9400000000000001E-2</v>
      </c>
      <c r="P3" s="375">
        <v>-2.2499999999999999E-2</v>
      </c>
      <c r="R3" s="49"/>
    </row>
    <row r="4" spans="1:19" ht="21.95" customHeight="1" x14ac:dyDescent="0.25">
      <c r="A4" s="51"/>
      <c r="B4" s="51"/>
      <c r="C4" s="52"/>
      <c r="E4" s="23" t="s">
        <v>287</v>
      </c>
      <c r="F4" s="248">
        <v>67.7</v>
      </c>
      <c r="G4" s="248">
        <v>67.7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0.14610000000000001</v>
      </c>
      <c r="Q4" s="152"/>
      <c r="S4" s="49"/>
    </row>
    <row r="5" spans="1:19" ht="21.95" customHeight="1" x14ac:dyDescent="0.25">
      <c r="A5" s="61"/>
      <c r="B5" s="62"/>
      <c r="C5" s="61"/>
      <c r="E5" s="23" t="s">
        <v>45</v>
      </c>
      <c r="F5" s="248">
        <v>67.94</v>
      </c>
      <c r="G5" s="248">
        <v>67.94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P5" s="375">
        <v>4.8999999999999998E-3</v>
      </c>
      <c r="R5" s="49"/>
    </row>
    <row r="6" spans="1:19" ht="21.95" customHeight="1" x14ac:dyDescent="0.25">
      <c r="A6" s="51"/>
      <c r="B6" s="51"/>
      <c r="C6" s="52"/>
      <c r="E6" s="23" t="s">
        <v>33</v>
      </c>
      <c r="F6" s="248">
        <v>173</v>
      </c>
      <c r="G6" s="248">
        <v>173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1.1900000000000001E-2</v>
      </c>
      <c r="P6" s="375">
        <v>-3.7000000000000002E-3</v>
      </c>
      <c r="Q6" s="461"/>
    </row>
    <row r="7" spans="1:19" ht="21.95" customHeight="1" x14ac:dyDescent="0.25">
      <c r="A7" s="51"/>
      <c r="B7" s="51"/>
      <c r="C7" s="52"/>
      <c r="E7" s="23" t="s">
        <v>249</v>
      </c>
      <c r="F7" s="248">
        <v>66.8</v>
      </c>
      <c r="G7" s="248">
        <v>66.8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2.1299999999999999E-2</v>
      </c>
      <c r="P7" s="375">
        <v>8.9999999999999998E-4</v>
      </c>
      <c r="Q7" s="461"/>
      <c r="R7" s="49"/>
    </row>
    <row r="8" spans="1:19" ht="21.95" customHeight="1" x14ac:dyDescent="0.25">
      <c r="A8" s="51"/>
      <c r="B8" s="51"/>
      <c r="C8" s="51"/>
      <c r="E8" s="23" t="s">
        <v>62</v>
      </c>
      <c r="F8" s="248">
        <v>296.45999999999998</v>
      </c>
      <c r="G8" s="248">
        <v>296.45999999999998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3.6600000000000001E-2</v>
      </c>
    </row>
    <row r="9" spans="1:19" ht="21.95" customHeight="1" x14ac:dyDescent="0.25">
      <c r="A9" s="51"/>
      <c r="B9" s="51"/>
      <c r="C9" s="52"/>
      <c r="E9" s="23" t="s">
        <v>682</v>
      </c>
      <c r="F9" s="248">
        <v>49.29</v>
      </c>
      <c r="G9" s="248">
        <v>49.18</v>
      </c>
      <c r="H9" s="336">
        <v>50</v>
      </c>
      <c r="I9" s="49">
        <v>2459</v>
      </c>
      <c r="J9" s="379">
        <v>5.5</v>
      </c>
      <c r="K9" s="365">
        <v>2.2366815778771744E-3</v>
      </c>
      <c r="L9" s="379">
        <v>5.5</v>
      </c>
      <c r="M9" s="30">
        <v>42702</v>
      </c>
      <c r="N9" s="376" t="str">
        <f>HYPERLINK("http://finance.yahoo.com/q?s=" &amp; E9, "Link")</f>
        <v>Link</v>
      </c>
      <c r="O9" s="375">
        <v>0</v>
      </c>
      <c r="P9" s="375">
        <v>-5.1999999999999998E-3</v>
      </c>
    </row>
    <row r="10" spans="1:19" ht="21.95" customHeight="1" x14ac:dyDescent="0.25">
      <c r="A10" s="61"/>
      <c r="B10" s="62"/>
      <c r="C10" s="61"/>
      <c r="E10" s="23" t="s">
        <v>52</v>
      </c>
      <c r="F10" s="248">
        <v>74.400000000000006</v>
      </c>
      <c r="G10" s="248">
        <v>76.26733333333334</v>
      </c>
      <c r="H10" s="50">
        <v>75</v>
      </c>
      <c r="I10" s="49">
        <v>5720.05</v>
      </c>
      <c r="J10" s="379">
        <v>-140.05000000000018</v>
      </c>
      <c r="K10" s="365">
        <v>-2.4484051712834694E-2</v>
      </c>
      <c r="L10" s="49">
        <v>350.89999999999873</v>
      </c>
      <c r="M10">
        <v>50</v>
      </c>
      <c r="N10" s="376" t="str">
        <f>HYPERLINK("http://finance.yahoo.com/q?s=" &amp; E10, "Link")</f>
        <v>Link</v>
      </c>
      <c r="O10" s="365">
        <v>2.3699999999999999E-2</v>
      </c>
      <c r="P10" s="365">
        <v>-6.7999999999999996E-3</v>
      </c>
      <c r="Q10" s="152"/>
      <c r="R10" s="49"/>
      <c r="S10" s="49"/>
    </row>
    <row r="11" spans="1:19" ht="21.95" customHeight="1" x14ac:dyDescent="0.25">
      <c r="A11" s="51"/>
      <c r="B11" s="51"/>
      <c r="C11" s="52"/>
      <c r="E11" s="23" t="s">
        <v>246</v>
      </c>
      <c r="F11" s="248">
        <v>25.55</v>
      </c>
      <c r="G11" s="248">
        <v>21.302076923076925</v>
      </c>
      <c r="H11" s="336">
        <v>260</v>
      </c>
      <c r="I11" s="49">
        <v>5538.5400000000009</v>
      </c>
      <c r="J11" s="379">
        <v>1104.4599999999991</v>
      </c>
      <c r="K11" s="365">
        <v>0.19941356386340076</v>
      </c>
      <c r="L11" s="379">
        <v>1104.4599999999991</v>
      </c>
      <c r="M11">
        <v>100</v>
      </c>
      <c r="N11" s="376" t="str">
        <f>HYPERLINK("http://finance.yahoo.com/q?s=" &amp; E11, "Link")</f>
        <v>Link</v>
      </c>
      <c r="O11" s="375">
        <v>5.3100000000000001E-2</v>
      </c>
      <c r="P11" s="375">
        <v>4.0000000000000002E-4</v>
      </c>
      <c r="Q11" s="152"/>
    </row>
    <row r="12" spans="1:19" ht="21.95" customHeight="1" x14ac:dyDescent="0.25">
      <c r="A12" s="51"/>
      <c r="B12" s="51"/>
      <c r="C12" s="52"/>
      <c r="E12" s="23" t="s">
        <v>8</v>
      </c>
      <c r="F12" s="248">
        <v>63.09</v>
      </c>
      <c r="G12" s="248">
        <v>63.09</v>
      </c>
      <c r="H12" s="50">
        <v>0</v>
      </c>
      <c r="I12" s="49">
        <v>0</v>
      </c>
      <c r="J12" s="379">
        <v>0</v>
      </c>
      <c r="K12" s="365">
        <v>0</v>
      </c>
      <c r="L12" s="49">
        <v>121.94999999999982</v>
      </c>
      <c r="M12">
        <v>0</v>
      </c>
      <c r="N12" s="376" t="str">
        <f>HYPERLINK("http://finance.yahoo.com/q?s=" &amp; E12, "Link")</f>
        <v>Link</v>
      </c>
      <c r="O12" s="365">
        <v>1.7100000000000001E-2</v>
      </c>
      <c r="P12" s="365">
        <v>-3.9600000000000003E-2</v>
      </c>
      <c r="Q12" s="152"/>
      <c r="R12" s="49"/>
      <c r="S12" s="49"/>
    </row>
    <row r="13" spans="1:19" ht="21.95" customHeight="1" x14ac:dyDescent="0.25">
      <c r="A13" s="51"/>
      <c r="B13" s="51"/>
      <c r="C13" s="52"/>
      <c r="E13" s="23" t="s">
        <v>17</v>
      </c>
      <c r="F13" s="248">
        <v>11.9</v>
      </c>
      <c r="G13" s="248">
        <v>19.305491428571472</v>
      </c>
      <c r="H13" s="50">
        <v>3500</v>
      </c>
      <c r="I13" s="49">
        <v>67569.220000000147</v>
      </c>
      <c r="J13" s="379">
        <v>-25919.220000000147</v>
      </c>
      <c r="K13" s="365">
        <v>-0.38359507479885208</v>
      </c>
      <c r="L13" s="49">
        <v>-25919.220000000147</v>
      </c>
      <c r="M13">
        <v>200</v>
      </c>
      <c r="N13" s="376" t="str">
        <f>HYPERLINK("http://finance.yahoo.com/q?s=" &amp; E13, "Link")</f>
        <v>Link</v>
      </c>
      <c r="O13" s="365">
        <v>0</v>
      </c>
      <c r="P13" s="365">
        <v>-2.1399999999999999E-2</v>
      </c>
    </row>
    <row r="14" spans="1:19" ht="21.95" customHeight="1" x14ac:dyDescent="0.25">
      <c r="A14" s="51"/>
      <c r="B14" s="51"/>
      <c r="C14" s="52"/>
      <c r="E14" s="23" t="s">
        <v>363</v>
      </c>
      <c r="F14" s="248">
        <v>87.57</v>
      </c>
      <c r="G14" s="248">
        <v>89.204999999999998</v>
      </c>
      <c r="H14" s="336">
        <v>40</v>
      </c>
      <c r="I14" s="49">
        <v>3568.2</v>
      </c>
      <c r="J14" s="379">
        <v>-65.400000000000091</v>
      </c>
      <c r="K14" s="365">
        <v>-1.8328569026399923E-2</v>
      </c>
      <c r="L14" s="379">
        <v>-65.400000000000091</v>
      </c>
      <c r="M14">
        <v>20</v>
      </c>
      <c r="N14" s="376" t="str">
        <f>HYPERLINK("http://finance.yahoo.com/q?s=" &amp; E14, "Link")</f>
        <v>Link</v>
      </c>
      <c r="O14" s="375">
        <v>1.9599999999999999E-2</v>
      </c>
      <c r="P14" s="375">
        <v>1.8E-3</v>
      </c>
      <c r="Q14" s="461"/>
      <c r="R14" s="49"/>
    </row>
    <row r="15" spans="1:19" ht="21.95" customHeight="1" x14ac:dyDescent="0.25">
      <c r="A15" s="51"/>
      <c r="B15" s="51"/>
      <c r="C15" s="52"/>
      <c r="E15" s="23" t="s">
        <v>32</v>
      </c>
      <c r="F15" s="248">
        <v>41.4</v>
      </c>
      <c r="G15" s="248">
        <v>41.4</v>
      </c>
      <c r="H15" s="336">
        <v>0</v>
      </c>
      <c r="I15" s="49">
        <v>0</v>
      </c>
      <c r="J15" s="379">
        <v>0</v>
      </c>
      <c r="K15" s="365">
        <v>0</v>
      </c>
      <c r="L15" s="379">
        <v>1198.4699999999971</v>
      </c>
      <c r="M15">
        <v>0</v>
      </c>
      <c r="N15" s="376" t="str">
        <f>HYPERLINK("http://finance.yahoo.com/q?s=" &amp; E15, "Link")</f>
        <v>Link</v>
      </c>
      <c r="O15" s="375">
        <v>1.9800000000000002E-2</v>
      </c>
      <c r="P15" s="375">
        <v>4.5999999999999999E-3</v>
      </c>
      <c r="Q15" s="49"/>
    </row>
    <row r="16" spans="1:19" ht="21.95" customHeight="1" x14ac:dyDescent="0.25">
      <c r="A16" s="159"/>
      <c r="B16" s="51"/>
      <c r="C16" s="52"/>
      <c r="E16" s="23" t="s">
        <v>335</v>
      </c>
      <c r="F16" s="248">
        <v>68.27</v>
      </c>
      <c r="G16" s="248">
        <v>69.80923076923078</v>
      </c>
      <c r="H16" s="336">
        <v>65</v>
      </c>
      <c r="I16" s="49">
        <v>4537.6000000000004</v>
      </c>
      <c r="J16" s="379">
        <v>-100.05000000000018</v>
      </c>
      <c r="K16" s="365">
        <v>-2.2049100846262548E-2</v>
      </c>
      <c r="L16" s="379">
        <v>-100.05000000000018</v>
      </c>
      <c r="M16">
        <v>40</v>
      </c>
      <c r="N16" s="376" t="str">
        <f>HYPERLINK("http://finance.yahoo.com/q?s=" &amp; E16, "Link")</f>
        <v>Link</v>
      </c>
      <c r="O16" s="375">
        <v>1.46E-2</v>
      </c>
      <c r="P16" s="375">
        <v>1.5E-3</v>
      </c>
      <c r="S16" s="49"/>
    </row>
    <row r="17" spans="1:20" ht="21.95" customHeight="1" x14ac:dyDescent="0.25">
      <c r="A17" s="51"/>
      <c r="B17" s="51"/>
      <c r="C17" s="52"/>
      <c r="E17" s="23" t="s">
        <v>63</v>
      </c>
      <c r="F17" s="248">
        <v>93.49</v>
      </c>
      <c r="G17" s="248">
        <v>93.310571428571421</v>
      </c>
      <c r="H17" s="336">
        <v>70</v>
      </c>
      <c r="I17" s="49">
        <v>6531.74</v>
      </c>
      <c r="J17" s="379">
        <v>12.559999999999491</v>
      </c>
      <c r="K17" s="365">
        <v>1.9229179361089305E-3</v>
      </c>
      <c r="L17" s="379">
        <v>12.559999999999491</v>
      </c>
      <c r="M17">
        <v>70</v>
      </c>
      <c r="N17" s="376" t="str">
        <f>HYPERLINK("http://finance.yahoo.com/q?s=" &amp; E17, "Link")</f>
        <v>Link</v>
      </c>
      <c r="O17" s="375">
        <v>1.54E-2</v>
      </c>
      <c r="P17" s="375">
        <v>8.0000000000000002E-3</v>
      </c>
      <c r="R17" s="49"/>
      <c r="S17" s="49"/>
    </row>
    <row r="18" spans="1:20" ht="21.95" customHeight="1" x14ac:dyDescent="0.25">
      <c r="A18" s="52"/>
      <c r="B18" s="52"/>
      <c r="C18" s="52"/>
      <c r="E18" s="23" t="s">
        <v>205</v>
      </c>
      <c r="F18" s="248">
        <v>11.88</v>
      </c>
      <c r="G18" s="248">
        <v>11.884439999999998</v>
      </c>
      <c r="H18" s="336">
        <v>250</v>
      </c>
      <c r="I18" s="49">
        <v>2971.1099999999997</v>
      </c>
      <c r="J18" s="379">
        <v>-1.1099999999996726</v>
      </c>
      <c r="K18" s="365">
        <v>-3.7359774629659568E-4</v>
      </c>
      <c r="L18" s="379">
        <v>-1.1099999999996726</v>
      </c>
      <c r="M18">
        <v>250</v>
      </c>
      <c r="N18" s="376" t="str">
        <f>HYPERLINK("http://finance.yahoo.com/q?s=" &amp; E18, "Link")</f>
        <v>Link</v>
      </c>
      <c r="O18" s="375">
        <v>5.0500000000000003E-2</v>
      </c>
      <c r="P18" s="375">
        <v>2.5000000000000001E-3</v>
      </c>
      <c r="Q18" s="49"/>
      <c r="S18" s="49"/>
    </row>
    <row r="19" spans="1:20" ht="21.95" customHeight="1" x14ac:dyDescent="0.25">
      <c r="A19" s="51"/>
      <c r="B19" s="51"/>
      <c r="C19" s="51"/>
      <c r="E19" s="23" t="s">
        <v>336</v>
      </c>
      <c r="F19" s="248">
        <v>26.4</v>
      </c>
      <c r="G19" s="248">
        <v>26.4</v>
      </c>
      <c r="H19" s="336">
        <v>0</v>
      </c>
      <c r="I19" s="49">
        <v>0</v>
      </c>
      <c r="J19" s="379">
        <v>0</v>
      </c>
      <c r="K19" s="365">
        <v>0</v>
      </c>
      <c r="L19" s="379">
        <v>98.449999999999818</v>
      </c>
      <c r="M19">
        <v>0</v>
      </c>
      <c r="N19" s="376" t="str">
        <f>HYPERLINK("http://finance.yahoo.com/q?s=" &amp; E19, "Link")</f>
        <v>Link</v>
      </c>
      <c r="O19" s="375">
        <v>1.46E-2</v>
      </c>
      <c r="P19" s="375">
        <v>3.2899999999999999E-2</v>
      </c>
    </row>
    <row r="20" spans="1:20" ht="21.95" customHeight="1" x14ac:dyDescent="0.25">
      <c r="A20" s="52"/>
      <c r="B20" s="51"/>
      <c r="C20" s="52"/>
      <c r="E20" s="23" t="s">
        <v>9</v>
      </c>
      <c r="F20" s="248">
        <v>4.09</v>
      </c>
      <c r="G20" s="248">
        <v>4.0900499999999997</v>
      </c>
      <c r="H20" s="336">
        <v>800</v>
      </c>
      <c r="I20" s="49">
        <v>3272.04</v>
      </c>
      <c r="J20" s="379">
        <v>-3.999999999996362E-2</v>
      </c>
      <c r="K20" s="365">
        <v>-1.2224789427973612E-5</v>
      </c>
      <c r="L20" s="379">
        <v>434.89000000000033</v>
      </c>
      <c r="M20">
        <v>400</v>
      </c>
      <c r="N20" s="376" t="str">
        <f>HYPERLINK("http://finance.yahoo.com/q?s=" &amp; E20, "Link")</f>
        <v>Link</v>
      </c>
      <c r="O20" s="375">
        <v>0.1027</v>
      </c>
      <c r="P20" s="375">
        <v>-4.8999999999999998E-3</v>
      </c>
      <c r="Q20" s="461"/>
      <c r="R20" s="49"/>
      <c r="S20" s="49"/>
    </row>
    <row r="21" spans="1:20" ht="21.95" customHeight="1" x14ac:dyDescent="0.25">
      <c r="A21" s="52"/>
      <c r="B21" s="52"/>
      <c r="C21" s="52"/>
      <c r="E21" s="23" t="s">
        <v>55</v>
      </c>
      <c r="F21" s="248">
        <v>75.38</v>
      </c>
      <c r="G21" s="248">
        <v>82.091039999999992</v>
      </c>
      <c r="H21" s="50">
        <v>250</v>
      </c>
      <c r="I21" s="49">
        <v>20522.759999999998</v>
      </c>
      <c r="J21" s="379">
        <v>-1677.7599999999984</v>
      </c>
      <c r="K21" s="365">
        <v>-8.1751187462115196E-2</v>
      </c>
      <c r="L21" s="49">
        <v>-1677.7599999999984</v>
      </c>
      <c r="M21">
        <v>150</v>
      </c>
      <c r="N21" s="376" t="str">
        <f>HYPERLINK("http://finance.yahoo.com/q?s=" &amp; E21, "Link")</f>
        <v>Link</v>
      </c>
      <c r="O21" s="365">
        <v>2.5600000000000001E-2</v>
      </c>
      <c r="P21" s="365">
        <v>1.2999999999999999E-2</v>
      </c>
      <c r="Q21" s="49"/>
      <c r="T21" s="49"/>
    </row>
    <row r="22" spans="1:20" ht="21.95" customHeight="1" x14ac:dyDescent="0.25">
      <c r="A22" s="52"/>
      <c r="B22" s="52"/>
      <c r="C22" s="52"/>
      <c r="E22" s="23" t="s">
        <v>176</v>
      </c>
      <c r="F22" s="248">
        <v>60.84</v>
      </c>
      <c r="G22" s="248">
        <v>63.97</v>
      </c>
      <c r="H22" s="336">
        <v>50</v>
      </c>
      <c r="I22" s="49">
        <v>3198.5</v>
      </c>
      <c r="J22" s="379">
        <v>-156.5</v>
      </c>
      <c r="K22" s="365">
        <v>-4.8929185555729178E-2</v>
      </c>
      <c r="L22" s="379">
        <v>-106.55000000000018</v>
      </c>
      <c r="M22">
        <v>25</v>
      </c>
      <c r="N22" s="376" t="str">
        <f>HYPERLINK("http://finance.yahoo.com/q?s=" &amp; E22, "Link")</f>
        <v>Link</v>
      </c>
      <c r="O22" s="375">
        <v>3.1E-2</v>
      </c>
      <c r="P22" s="375">
        <v>-4.3E-3</v>
      </c>
    </row>
    <row r="23" spans="1:20" ht="21.95" customHeight="1" x14ac:dyDescent="0.25">
      <c r="A23" s="51"/>
      <c r="B23" s="51"/>
      <c r="C23" s="52"/>
      <c r="E23" s="23" t="s">
        <v>56</v>
      </c>
      <c r="F23" s="248">
        <v>31.58</v>
      </c>
      <c r="G23" s="248">
        <v>31.58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4.7699999999999999E-2</v>
      </c>
      <c r="P23" s="375">
        <v>-5.9999999999999995E-4</v>
      </c>
      <c r="Q23" s="461"/>
      <c r="T23" s="49"/>
    </row>
    <row r="24" spans="1:20" ht="21.95" customHeight="1" x14ac:dyDescent="0.25">
      <c r="A24" s="51"/>
      <c r="B24" s="52"/>
      <c r="C24" s="52"/>
      <c r="E24" s="23" t="s">
        <v>22</v>
      </c>
      <c r="F24" s="248">
        <v>50.26</v>
      </c>
      <c r="G24" s="248">
        <v>50.26</v>
      </c>
      <c r="H24" s="336">
        <v>0</v>
      </c>
      <c r="I24" s="49">
        <v>0</v>
      </c>
      <c r="J24" s="379">
        <v>0</v>
      </c>
      <c r="K24" s="365">
        <v>0</v>
      </c>
      <c r="L24" s="379">
        <v>3178.8000000000466</v>
      </c>
      <c r="M24">
        <v>0</v>
      </c>
      <c r="N24" s="376" t="str">
        <f>HYPERLINK("http://finance.yahoo.com/q?s=" &amp; E24, "Link")</f>
        <v>Link</v>
      </c>
      <c r="O24" s="375">
        <v>1.9599999999999999E-2</v>
      </c>
      <c r="P24" s="375">
        <v>-1.26E-2</v>
      </c>
      <c r="Q24" s="152"/>
    </row>
    <row r="25" spans="1:20" ht="21.95" customHeight="1" x14ac:dyDescent="0.25">
      <c r="A25" s="51"/>
      <c r="B25" s="51"/>
      <c r="C25" s="52"/>
      <c r="E25" s="23" t="s">
        <v>27</v>
      </c>
      <c r="F25" s="248">
        <v>34.92</v>
      </c>
      <c r="G25" s="248">
        <v>34.92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2.75E-2</v>
      </c>
      <c r="P25" s="375">
        <v>-5.1000000000000004E-3</v>
      </c>
      <c r="R25" s="49"/>
    </row>
    <row r="26" spans="1:20" ht="21.95" customHeight="1" x14ac:dyDescent="0.25">
      <c r="A26" s="51"/>
      <c r="B26" s="52"/>
      <c r="C26" s="52"/>
      <c r="E26" s="23" t="s">
        <v>177</v>
      </c>
      <c r="F26" s="248">
        <v>46.16</v>
      </c>
      <c r="G26" s="248">
        <v>46.16</v>
      </c>
      <c r="H26" s="50">
        <v>0</v>
      </c>
      <c r="I26" s="49">
        <v>0</v>
      </c>
      <c r="J26" s="379">
        <v>0</v>
      </c>
      <c r="K26" s="365">
        <v>0</v>
      </c>
      <c r="L26" s="49">
        <v>119.92000000000053</v>
      </c>
      <c r="M26">
        <v>0</v>
      </c>
      <c r="N26" s="376" t="str">
        <f>HYPERLINK("http://finance.yahoo.com/q?s=" &amp; E26, "Link")</f>
        <v>Link</v>
      </c>
      <c r="O26" s="365">
        <v>3.9399999999999998E-2</v>
      </c>
      <c r="P26" s="365">
        <v>-9.4000000000000004E-3</v>
      </c>
      <c r="S26" s="49"/>
    </row>
    <row r="27" spans="1:20" ht="21.95" customHeight="1" x14ac:dyDescent="0.25">
      <c r="A27" s="51"/>
      <c r="B27" s="51"/>
      <c r="C27" s="52"/>
      <c r="E27" s="23" t="s">
        <v>345</v>
      </c>
      <c r="F27" s="248">
        <v>114.56</v>
      </c>
      <c r="G27" s="248">
        <v>118.5</v>
      </c>
      <c r="H27" s="336">
        <v>20</v>
      </c>
      <c r="I27" s="443">
        <v>2370</v>
      </c>
      <c r="J27" s="379">
        <v>-78.800000000000182</v>
      </c>
      <c r="K27" s="365">
        <v>-3.3248945147679308E-2</v>
      </c>
      <c r="L27" s="379">
        <v>-78.800000000000182</v>
      </c>
      <c r="M27">
        <v>20</v>
      </c>
      <c r="N27" s="376" t="str">
        <f>HYPERLINK("http://finance.yahoo.com/q?s=" &amp; E27, "Link")</f>
        <v>Link</v>
      </c>
      <c r="O27" s="375">
        <v>2.7E-2</v>
      </c>
      <c r="P27" s="375">
        <v>5.3E-3</v>
      </c>
      <c r="Q27" s="49"/>
      <c r="R27" s="49"/>
      <c r="S27" s="49"/>
    </row>
    <row r="28" spans="1:20" ht="21.95" customHeight="1" x14ac:dyDescent="0.25">
      <c r="A28" s="51"/>
      <c r="B28" s="52"/>
      <c r="C28" s="52"/>
      <c r="E28" s="23" t="s">
        <v>15</v>
      </c>
      <c r="F28" s="248">
        <v>16.72</v>
      </c>
      <c r="G28" s="248">
        <v>16.72</v>
      </c>
      <c r="H28" s="50">
        <v>0</v>
      </c>
      <c r="I28" s="49">
        <v>0</v>
      </c>
      <c r="J28" s="379">
        <v>0</v>
      </c>
      <c r="K28" s="365">
        <v>0</v>
      </c>
      <c r="L28" s="49">
        <v>155.90000000000146</v>
      </c>
      <c r="M28">
        <v>0</v>
      </c>
      <c r="N28" s="376" t="str">
        <f>HYPERLINK("http://finance.yahoo.com/q?s=" &amp; E28, "Link")</f>
        <v>Link</v>
      </c>
      <c r="O28" s="365">
        <v>0</v>
      </c>
      <c r="P28" s="365">
        <v>6.0000000000000001E-3</v>
      </c>
      <c r="R28" s="49"/>
    </row>
    <row r="29" spans="1:20" ht="21.95" customHeight="1" x14ac:dyDescent="0.25">
      <c r="A29" s="51"/>
      <c r="B29" s="51"/>
      <c r="C29" s="52"/>
      <c r="E29" s="23" t="s">
        <v>24</v>
      </c>
      <c r="F29" s="248">
        <v>48.56</v>
      </c>
      <c r="G29" s="248">
        <v>48.56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2.0000000000000001E-4</v>
      </c>
      <c r="Q29" s="461"/>
      <c r="R29" s="49"/>
    </row>
    <row r="30" spans="1:20" ht="21.95" customHeight="1" x14ac:dyDescent="0.25">
      <c r="A30" s="51"/>
      <c r="B30" s="51"/>
      <c r="C30" s="52"/>
      <c r="E30" s="23" t="s">
        <v>204</v>
      </c>
      <c r="F30" s="248">
        <v>30.9</v>
      </c>
      <c r="G30" s="248">
        <v>31.785940000000004</v>
      </c>
      <c r="H30" s="336">
        <v>1000</v>
      </c>
      <c r="I30" s="49">
        <v>31785.940000000002</v>
      </c>
      <c r="J30" s="379">
        <v>-885.94000000000233</v>
      </c>
      <c r="K30" s="365">
        <v>-2.7872071739895216E-2</v>
      </c>
      <c r="L30" s="379">
        <v>-885.94000000000233</v>
      </c>
      <c r="M30">
        <v>900</v>
      </c>
      <c r="N30" s="376" t="str">
        <f>HYPERLINK("http://finance.yahoo.com/q?s=" &amp; E30, "Link")</f>
        <v>Link</v>
      </c>
      <c r="O30" s="375">
        <v>1.5599999999999999E-2</v>
      </c>
      <c r="P30" s="375">
        <v>-2.9999999999999997E-4</v>
      </c>
      <c r="Q30" s="152"/>
    </row>
    <row r="31" spans="1:20" ht="21.95" customHeight="1" x14ac:dyDescent="0.25">
      <c r="A31" s="51"/>
      <c r="B31" s="52"/>
      <c r="C31" s="52"/>
      <c r="E31" s="23" t="s">
        <v>36</v>
      </c>
      <c r="F31" s="248">
        <v>38.4</v>
      </c>
      <c r="G31" s="248">
        <v>38.4</v>
      </c>
      <c r="H31" s="336">
        <v>0</v>
      </c>
      <c r="I31" s="49">
        <v>0</v>
      </c>
      <c r="J31" s="379">
        <v>0</v>
      </c>
      <c r="K31" s="365">
        <v>0</v>
      </c>
      <c r="L31" s="379">
        <v>117.73999999999978</v>
      </c>
      <c r="M31">
        <v>0</v>
      </c>
      <c r="N31" s="376" t="str">
        <f>HYPERLINK("http://finance.yahoo.com/q?s=" &amp; E31, "Link")</f>
        <v>Link</v>
      </c>
      <c r="O31" s="375">
        <v>9.7000000000000003E-3</v>
      </c>
      <c r="P31" s="375">
        <v>-8.4599999999999995E-2</v>
      </c>
      <c r="Q31" s="152"/>
      <c r="R31" s="49"/>
    </row>
    <row r="32" spans="1:20" ht="21.95" customHeight="1" x14ac:dyDescent="0.25">
      <c r="A32" s="52"/>
      <c r="B32" s="52"/>
      <c r="C32" s="52"/>
      <c r="E32" s="23" t="s">
        <v>250</v>
      </c>
      <c r="F32" s="248">
        <v>24.82</v>
      </c>
      <c r="G32" s="248">
        <v>24.8</v>
      </c>
      <c r="H32" s="336">
        <v>150</v>
      </c>
      <c r="I32" s="49">
        <v>3720</v>
      </c>
      <c r="J32" s="379">
        <v>3</v>
      </c>
      <c r="K32" s="365">
        <v>8.0645161290320857E-4</v>
      </c>
      <c r="L32" s="379">
        <v>290.94000000000005</v>
      </c>
      <c r="M32">
        <v>150</v>
      </c>
      <c r="N32" s="376" t="str">
        <f>HYPERLINK("http://finance.yahoo.com/q?s=" &amp; E32, "Link")</f>
        <v>Link</v>
      </c>
      <c r="O32" s="375">
        <v>2.9000000000000001E-2</v>
      </c>
      <c r="P32" s="375">
        <v>8.8999999999999999E-3</v>
      </c>
      <c r="Q32" s="152"/>
      <c r="R32" s="49"/>
      <c r="S32" s="49"/>
    </row>
    <row r="33" spans="1:20" ht="21.95" customHeight="1" x14ac:dyDescent="0.25">
      <c r="A33" s="52"/>
      <c r="B33" s="52"/>
      <c r="C33" s="52"/>
      <c r="E33" s="23" t="s">
        <v>50</v>
      </c>
      <c r="F33" s="248">
        <v>14.25</v>
      </c>
      <c r="G33" s="248">
        <v>15.747279909090748</v>
      </c>
      <c r="H33" s="336">
        <v>11000</v>
      </c>
      <c r="I33" s="49">
        <v>173220.07899999822</v>
      </c>
      <c r="J33" s="379">
        <v>-16470.078999998281</v>
      </c>
      <c r="K33" s="365">
        <v>-9.5081812080217321E-2</v>
      </c>
      <c r="L33" s="379">
        <v>-16470.078999998281</v>
      </c>
      <c r="M33">
        <v>4942</v>
      </c>
      <c r="N33" s="376" t="str">
        <f>HYPERLINK("http://finance.yahoo.com/q?s=" &amp; E33, "Link")</f>
        <v>Link</v>
      </c>
      <c r="O33" s="375">
        <v>1.41E-2</v>
      </c>
      <c r="P33" s="375">
        <v>4.8999999999999998E-3</v>
      </c>
      <c r="R33" s="49"/>
    </row>
    <row r="34" spans="1:20" ht="21.95" customHeight="1" x14ac:dyDescent="0.25">
      <c r="A34" s="51"/>
      <c r="B34" s="51"/>
      <c r="C34" s="52"/>
      <c r="E34" s="23" t="s">
        <v>34</v>
      </c>
      <c r="F34" s="248">
        <v>17.64</v>
      </c>
      <c r="G34" s="248">
        <v>16.149183000000193</v>
      </c>
      <c r="H34" s="336">
        <v>1000</v>
      </c>
      <c r="I34" s="49">
        <v>16149.183000000192</v>
      </c>
      <c r="J34" s="379">
        <v>1490.8169999998063</v>
      </c>
      <c r="K34" s="365">
        <v>9.2315320223926509E-2</v>
      </c>
      <c r="L34" s="379">
        <v>1490.8169999998063</v>
      </c>
      <c r="M34">
        <v>400</v>
      </c>
      <c r="N34" s="376" t="str">
        <f>HYPERLINK("http://finance.yahoo.com/q?s=" &amp; E34, "Link")</f>
        <v>Link</v>
      </c>
      <c r="O34" s="375">
        <v>0</v>
      </c>
      <c r="P34" s="375">
        <v>5.7000000000000002E-3</v>
      </c>
    </row>
    <row r="35" spans="1:20" ht="21.95" customHeight="1" x14ac:dyDescent="0.25">
      <c r="A35" s="51"/>
      <c r="B35" s="51"/>
      <c r="C35" s="52"/>
      <c r="E35" s="23" t="s">
        <v>214</v>
      </c>
      <c r="F35" s="248">
        <v>38.08</v>
      </c>
      <c r="G35" s="248">
        <v>38.08</v>
      </c>
      <c r="H35" s="50">
        <v>0</v>
      </c>
      <c r="I35" s="49">
        <v>0</v>
      </c>
      <c r="J35" s="379">
        <v>0</v>
      </c>
      <c r="K35" s="365">
        <v>0</v>
      </c>
      <c r="L35" s="49">
        <v>439.77999999999975</v>
      </c>
      <c r="M35">
        <v>0</v>
      </c>
      <c r="N35" s="376" t="str">
        <f>HYPERLINK("http://finance.yahoo.com/q?s=" &amp; E35, "Link")</f>
        <v>Link</v>
      </c>
      <c r="O35" s="365">
        <v>0</v>
      </c>
      <c r="P35" s="365">
        <v>-1.55E-2</v>
      </c>
      <c r="Q35" s="152"/>
      <c r="S35" s="49"/>
      <c r="T35" s="49"/>
    </row>
    <row r="36" spans="1:20" ht="21.95" customHeight="1" x14ac:dyDescent="0.25">
      <c r="A36" s="51"/>
      <c r="B36" s="51"/>
      <c r="C36" s="52"/>
      <c r="E36" s="23" t="s">
        <v>343</v>
      </c>
      <c r="F36" s="248">
        <v>37.97</v>
      </c>
      <c r="G36" s="248">
        <v>37.97</v>
      </c>
      <c r="H36" s="336">
        <v>0</v>
      </c>
      <c r="I36" s="49">
        <v>0</v>
      </c>
      <c r="J36" s="379">
        <v>0</v>
      </c>
      <c r="K36" s="365">
        <v>0</v>
      </c>
      <c r="L36" s="379">
        <v>192.96000000000004</v>
      </c>
      <c r="M36">
        <v>0</v>
      </c>
      <c r="N36" s="376" t="str">
        <f>HYPERLINK("http://finance.yahoo.com/q?s=" &amp; E36, "Link")</f>
        <v>Link</v>
      </c>
      <c r="O36" s="375">
        <v>0</v>
      </c>
      <c r="P36" s="375">
        <v>6.4000000000000003E-3</v>
      </c>
      <c r="Q36" s="49"/>
      <c r="R36" s="49"/>
      <c r="S36" s="49"/>
    </row>
    <row r="37" spans="1:20" ht="21.95" customHeight="1" x14ac:dyDescent="0.25">
      <c r="A37" s="52"/>
      <c r="B37" s="159"/>
      <c r="C37" s="337"/>
      <c r="E37" s="23" t="s">
        <v>202</v>
      </c>
      <c r="F37" s="248">
        <v>51.97</v>
      </c>
      <c r="G37" s="248">
        <v>52.679999999999993</v>
      </c>
      <c r="H37" s="336">
        <v>40</v>
      </c>
      <c r="I37" s="49">
        <v>2107.1999999999998</v>
      </c>
      <c r="J37" s="379">
        <v>-28.399999999999636</v>
      </c>
      <c r="K37" s="365">
        <v>-1.3477600607441038E-2</v>
      </c>
      <c r="L37" s="379">
        <v>253.56000000000131</v>
      </c>
      <c r="M37" s="30">
        <v>42671</v>
      </c>
      <c r="N37" s="376" t="str">
        <f>HYPERLINK("http://finance.yahoo.com/q?s=" &amp; E37, "Link")</f>
        <v>Link</v>
      </c>
      <c r="O37" s="375">
        <v>1.24E-2</v>
      </c>
      <c r="P37" s="375">
        <v>1.7999999999999999E-2</v>
      </c>
      <c r="R37" s="49"/>
    </row>
    <row r="38" spans="1:20" ht="21.95" customHeight="1" x14ac:dyDescent="0.25">
      <c r="A38" s="51"/>
      <c r="B38" s="51"/>
      <c r="C38" s="52"/>
      <c r="E38" s="23" t="s">
        <v>47</v>
      </c>
      <c r="F38" s="248">
        <v>90.03</v>
      </c>
      <c r="G38" s="248">
        <v>90.03</v>
      </c>
      <c r="H38" s="50">
        <v>0</v>
      </c>
      <c r="I38" s="49">
        <v>0</v>
      </c>
      <c r="J38" s="379">
        <v>0</v>
      </c>
      <c r="K38" s="365">
        <v>0</v>
      </c>
      <c r="L38" s="49">
        <v>-168.6200000000008</v>
      </c>
      <c r="M38">
        <v>0</v>
      </c>
      <c r="N38" s="376" t="str">
        <f>HYPERLINK("http://finance.yahoo.com/q?s=" &amp; E38, "Link")</f>
        <v>Link</v>
      </c>
      <c r="O38" s="365">
        <v>2.4899999999999999E-2</v>
      </c>
      <c r="P38" s="365">
        <v>-3.4700000000000002E-2</v>
      </c>
    </row>
    <row r="39" spans="1:20" ht="21.95" customHeight="1" x14ac:dyDescent="0.25">
      <c r="A39" s="51"/>
      <c r="B39" s="51"/>
      <c r="C39" s="52"/>
      <c r="E39" s="23" t="s">
        <v>179</v>
      </c>
      <c r="F39" s="248">
        <v>50.86</v>
      </c>
      <c r="G39" s="248">
        <v>50.86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1.44E-2</v>
      </c>
      <c r="P39" s="375">
        <v>-1.49E-2</v>
      </c>
    </row>
    <row r="40" spans="1:20" ht="21.95" customHeight="1" x14ac:dyDescent="0.25">
      <c r="A40" s="52"/>
      <c r="B40" s="159"/>
      <c r="C40" s="337"/>
      <c r="E40" s="23" t="s">
        <v>23</v>
      </c>
      <c r="F40" s="248">
        <v>32.04</v>
      </c>
      <c r="G40" s="248">
        <v>31.18</v>
      </c>
      <c r="H40" s="336">
        <v>50</v>
      </c>
      <c r="I40" s="49">
        <v>1559</v>
      </c>
      <c r="J40" s="379">
        <v>43</v>
      </c>
      <c r="K40" s="365">
        <v>2.7581783194355339E-2</v>
      </c>
      <c r="L40" s="379">
        <v>43</v>
      </c>
      <c r="M40">
        <v>50</v>
      </c>
      <c r="N40" s="376" t="str">
        <f>HYPERLINK("http://finance.yahoo.com/q?s=" &amp; E40, "Link")</f>
        <v>Link</v>
      </c>
      <c r="O40" s="375">
        <v>0</v>
      </c>
      <c r="P40" s="375">
        <v>-6.4999999999999997E-3</v>
      </c>
      <c r="Q40" s="152"/>
      <c r="R40" s="49"/>
      <c r="S40" s="49"/>
    </row>
    <row r="41" spans="1:20" ht="21.95" customHeight="1" x14ac:dyDescent="0.25">
      <c r="A41" s="51"/>
      <c r="B41" s="51"/>
      <c r="C41" s="52"/>
      <c r="E41" s="23" t="s">
        <v>228</v>
      </c>
      <c r="F41" s="248">
        <v>82.46</v>
      </c>
      <c r="G41" s="50">
        <v>74.272999999999982</v>
      </c>
      <c r="H41" s="336">
        <v>30</v>
      </c>
      <c r="I41" s="49">
        <v>2228.1899999999996</v>
      </c>
      <c r="J41" s="379">
        <v>245.61000000000013</v>
      </c>
      <c r="K41" s="365">
        <v>0.11022848141316513</v>
      </c>
      <c r="L41" s="379">
        <v>679.60000000000173</v>
      </c>
      <c r="M41" s="30">
        <v>42671</v>
      </c>
      <c r="N41" s="376" t="str">
        <f>HYPERLINK("http://finance.yahoo.com/q?s=" &amp; E41, "Link")</f>
        <v>Link</v>
      </c>
      <c r="O41" s="375">
        <v>1.29E-2</v>
      </c>
      <c r="P41" s="375">
        <v>1.9300000000000001E-2</v>
      </c>
      <c r="R41" s="49"/>
    </row>
    <row r="42" spans="1:20" ht="21.95" customHeight="1" x14ac:dyDescent="0.25">
      <c r="A42" s="51"/>
      <c r="B42" s="51"/>
      <c r="C42" s="52"/>
      <c r="E42" s="23" t="s">
        <v>180</v>
      </c>
      <c r="F42" s="248">
        <v>213.74</v>
      </c>
      <c r="G42" s="248">
        <v>213.74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-2E-3</v>
      </c>
      <c r="Q42" s="152"/>
    </row>
    <row r="43" spans="1:20" ht="21.95" customHeight="1" x14ac:dyDescent="0.25">
      <c r="A43" s="51"/>
      <c r="B43" s="51"/>
      <c r="C43" s="52"/>
      <c r="E43" s="23" t="s">
        <v>385</v>
      </c>
      <c r="F43" s="248">
        <v>26.27</v>
      </c>
      <c r="G43" s="248">
        <v>25.516000000000005</v>
      </c>
      <c r="H43" s="336">
        <v>200</v>
      </c>
      <c r="I43" s="49">
        <v>5103.2000000000007</v>
      </c>
      <c r="J43" s="379">
        <v>150.79999999999927</v>
      </c>
      <c r="K43" s="365">
        <v>2.9550086220410492E-2</v>
      </c>
      <c r="L43" s="379">
        <v>150.79999999999927</v>
      </c>
      <c r="M43">
        <v>120</v>
      </c>
      <c r="N43" s="376" t="str">
        <f>HYPERLINK("http://finance.yahoo.com/q?s=" &amp; E43, "Link")</f>
        <v>Link</v>
      </c>
      <c r="O43" s="375">
        <v>0</v>
      </c>
      <c r="P43" s="375">
        <v>-1.5699999999999999E-2</v>
      </c>
      <c r="Q43" s="152"/>
    </row>
    <row r="44" spans="1:20" ht="21.95" customHeight="1" x14ac:dyDescent="0.25">
      <c r="A44" s="51"/>
      <c r="B44" s="51"/>
      <c r="C44" s="52"/>
      <c r="E44" s="23" t="s">
        <v>175</v>
      </c>
      <c r="F44" s="248">
        <v>77.540000000000006</v>
      </c>
      <c r="G44" s="248">
        <v>77.540000000000006</v>
      </c>
      <c r="H44" s="50">
        <v>0</v>
      </c>
      <c r="I44" s="49">
        <v>0</v>
      </c>
      <c r="J44" s="379">
        <v>0</v>
      </c>
      <c r="K44" s="365">
        <v>0</v>
      </c>
      <c r="L44" s="49">
        <v>1368.8999999999978</v>
      </c>
      <c r="M44">
        <v>0</v>
      </c>
      <c r="N44" s="376" t="str">
        <f>HYPERLINK("http://finance.yahoo.com/q?s=" &amp; E44, "Link")</f>
        <v>Link</v>
      </c>
      <c r="O44" s="365">
        <v>1.44E-2</v>
      </c>
      <c r="P44" s="365">
        <v>-6.8999999999999999E-3</v>
      </c>
      <c r="Q44" s="152"/>
    </row>
    <row r="45" spans="1:20" ht="21.95" customHeight="1" x14ac:dyDescent="0.25">
      <c r="A45" s="52"/>
      <c r="B45" s="52"/>
      <c r="C45" s="52"/>
      <c r="E45" s="23" t="s">
        <v>39</v>
      </c>
      <c r="F45" s="248">
        <v>34.950000000000003</v>
      </c>
      <c r="G45" s="248">
        <v>34.950000000000003</v>
      </c>
      <c r="H45" s="336">
        <v>0</v>
      </c>
      <c r="I45" s="49">
        <v>0</v>
      </c>
      <c r="J45" s="379">
        <v>0</v>
      </c>
      <c r="K45" s="365">
        <v>0</v>
      </c>
      <c r="L45" s="379">
        <v>529.88000000000284</v>
      </c>
      <c r="M45">
        <v>0</v>
      </c>
      <c r="N45" s="376" t="str">
        <f>HYPERLINK("http://finance.yahoo.com/q?s=" &amp; E45, "Link")</f>
        <v>Link</v>
      </c>
      <c r="O45" s="375">
        <v>0.03</v>
      </c>
      <c r="P45" s="375">
        <v>1.04E-2</v>
      </c>
      <c r="Q45" s="49"/>
      <c r="R45" s="49"/>
    </row>
    <row r="46" spans="1:20" ht="21.95" customHeight="1" x14ac:dyDescent="0.25">
      <c r="A46" s="52"/>
      <c r="B46" s="52"/>
      <c r="C46" s="52"/>
      <c r="E46" s="23" t="s">
        <v>0</v>
      </c>
      <c r="F46" s="248">
        <v>148.04</v>
      </c>
      <c r="G46" s="248">
        <v>148.04</v>
      </c>
      <c r="H46" s="336">
        <v>0</v>
      </c>
      <c r="I46" s="49">
        <v>0</v>
      </c>
      <c r="J46" s="379">
        <v>0</v>
      </c>
      <c r="K46" s="365">
        <v>0</v>
      </c>
      <c r="L46" s="379">
        <v>171.47000000000003</v>
      </c>
      <c r="M46">
        <v>0</v>
      </c>
      <c r="N46" s="376" t="str">
        <f>HYPERLINK("http://finance.yahoo.com/q?s=" &amp; E46, "Link")</f>
        <v>Link</v>
      </c>
      <c r="O46" s="375">
        <v>4.0000000000000001E-3</v>
      </c>
      <c r="P46" s="375">
        <v>5.0000000000000001E-4</v>
      </c>
    </row>
    <row r="47" spans="1:20" ht="21.95" customHeight="1" x14ac:dyDescent="0.25">
      <c r="A47" s="51"/>
      <c r="B47" s="51"/>
      <c r="C47" s="52"/>
      <c r="E47" s="23" t="s">
        <v>13</v>
      </c>
      <c r="F47" s="248">
        <v>53.98</v>
      </c>
      <c r="G47" s="248">
        <v>53.98</v>
      </c>
      <c r="H47" s="336">
        <v>0</v>
      </c>
      <c r="I47" s="49">
        <v>0</v>
      </c>
      <c r="J47" s="379">
        <v>0</v>
      </c>
      <c r="K47" s="365">
        <v>0</v>
      </c>
      <c r="L47" s="379">
        <v>1461.5600000000013</v>
      </c>
      <c r="M47">
        <v>0</v>
      </c>
      <c r="N47" s="376" t="str">
        <f>HYPERLINK("http://finance.yahoo.com/q?s=" &amp; E47, "Link")</f>
        <v>Link</v>
      </c>
      <c r="O47" s="375">
        <v>0</v>
      </c>
      <c r="P47" s="375">
        <v>-1.1900000000000001E-2</v>
      </c>
      <c r="S47" s="49"/>
    </row>
    <row r="48" spans="1:20" ht="21.95" customHeight="1" x14ac:dyDescent="0.25">
      <c r="A48" s="51"/>
      <c r="B48" s="51"/>
      <c r="C48" s="52"/>
      <c r="E48" s="23" t="s">
        <v>51</v>
      </c>
      <c r="F48" s="248">
        <v>142.22999999999999</v>
      </c>
      <c r="G48" s="248">
        <v>142.22999999999999</v>
      </c>
      <c r="H48" s="336">
        <v>0</v>
      </c>
      <c r="I48" s="49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1.7399999999999999E-2</v>
      </c>
      <c r="P48" s="375">
        <v>-1.0800000000000001E-2</v>
      </c>
      <c r="R48" s="49"/>
    </row>
    <row r="49" spans="1:21" ht="21.95" customHeight="1" x14ac:dyDescent="0.25">
      <c r="A49" s="51"/>
      <c r="B49" s="51"/>
      <c r="C49" s="52"/>
      <c r="E49" s="23" t="s">
        <v>42</v>
      </c>
      <c r="F49" s="248">
        <v>89.05</v>
      </c>
      <c r="G49" s="248">
        <v>89.05</v>
      </c>
      <c r="H49" s="336">
        <v>0</v>
      </c>
      <c r="I49" s="49">
        <v>0</v>
      </c>
      <c r="J49" s="379">
        <v>0</v>
      </c>
      <c r="K49" s="365">
        <v>0</v>
      </c>
      <c r="L49" s="379">
        <v>128.08999999999833</v>
      </c>
      <c r="M49">
        <v>0</v>
      </c>
      <c r="N49" s="376" t="str">
        <f>HYPERLINK("http://finance.yahoo.com/q?s=" &amp; E49, "Link")</f>
        <v>Link</v>
      </c>
      <c r="O49" s="375">
        <v>2.4899999999999999E-2</v>
      </c>
      <c r="P49" s="375">
        <v>-1.04E-2</v>
      </c>
      <c r="Q49" s="49"/>
      <c r="R49" s="49"/>
      <c r="S49" s="49"/>
      <c r="T49" s="363"/>
      <c r="U49" s="363"/>
    </row>
    <row r="50" spans="1:21" ht="21.95" customHeight="1" x14ac:dyDescent="0.25">
      <c r="A50" s="51"/>
      <c r="B50" s="51"/>
      <c r="C50" s="52"/>
      <c r="E50" s="23" t="s">
        <v>54</v>
      </c>
      <c r="F50" s="248">
        <v>101.01</v>
      </c>
      <c r="G50" s="248">
        <v>101.01</v>
      </c>
      <c r="H50" s="336">
        <v>0</v>
      </c>
      <c r="I50" s="49">
        <v>0</v>
      </c>
      <c r="J50" s="379">
        <v>0</v>
      </c>
      <c r="K50" s="365">
        <v>0</v>
      </c>
      <c r="L50" s="379">
        <v>114.84999999999991</v>
      </c>
      <c r="M50">
        <v>0</v>
      </c>
      <c r="N50" s="376" t="str">
        <f>HYPERLINK("http://finance.yahoo.com/q?s=" &amp; E50, "Link")</f>
        <v>Link</v>
      </c>
      <c r="O50" s="375">
        <v>2.64E-2</v>
      </c>
      <c r="P50" s="375">
        <v>-3.5000000000000001E-3</v>
      </c>
      <c r="Q50" s="152"/>
      <c r="R50" s="49"/>
      <c r="S50" s="49"/>
    </row>
    <row r="51" spans="1:21" ht="21.95" customHeight="1" x14ac:dyDescent="0.25">
      <c r="A51" s="52"/>
      <c r="B51" s="52"/>
      <c r="C51" s="52"/>
      <c r="E51" s="23" t="s">
        <v>247</v>
      </c>
      <c r="F51" s="248">
        <v>47.05</v>
      </c>
      <c r="G51" s="248">
        <v>47.05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-4.8999999999999998E-3</v>
      </c>
      <c r="R51" s="49"/>
    </row>
    <row r="52" spans="1:21" ht="21.95" customHeight="1" x14ac:dyDescent="0.25">
      <c r="A52" s="51"/>
      <c r="B52" s="51"/>
      <c r="C52" s="52"/>
      <c r="E52" s="23" t="s">
        <v>178</v>
      </c>
      <c r="F52" s="248">
        <v>46.15</v>
      </c>
      <c r="G52" s="248">
        <v>45.635000000000005</v>
      </c>
      <c r="H52" s="336">
        <v>80</v>
      </c>
      <c r="I52" s="49">
        <v>3650.8</v>
      </c>
      <c r="J52" s="379">
        <v>41.199999999999818</v>
      </c>
      <c r="K52" s="365">
        <v>1.1285197764873307E-2</v>
      </c>
      <c r="L52" s="379">
        <v>377.61000000000513</v>
      </c>
      <c r="M52">
        <v>80</v>
      </c>
      <c r="N52" s="376" t="str">
        <f>HYPERLINK("http://finance.yahoo.com/q?s=" &amp; E52, "Link")</f>
        <v>Link</v>
      </c>
      <c r="O52" s="375">
        <v>3.3799999999999997E-2</v>
      </c>
      <c r="P52" s="375">
        <v>9.4000000000000004E-3</v>
      </c>
      <c r="Q52" s="152"/>
      <c r="R52" s="49"/>
      <c r="S52" s="49"/>
    </row>
    <row r="53" spans="1:21" ht="21.95" customHeight="1" x14ac:dyDescent="0.25">
      <c r="A53" s="52"/>
      <c r="B53" s="52"/>
      <c r="C53" s="52"/>
      <c r="E53" s="23" t="s">
        <v>53</v>
      </c>
      <c r="F53" s="248">
        <v>58.91</v>
      </c>
      <c r="G53" s="248">
        <v>58.91</v>
      </c>
      <c r="H53" s="336">
        <v>0</v>
      </c>
      <c r="I53" s="49">
        <v>0</v>
      </c>
      <c r="J53" s="379">
        <v>0</v>
      </c>
      <c r="K53" s="365">
        <v>0</v>
      </c>
      <c r="L53" s="379">
        <v>33.940000000000055</v>
      </c>
      <c r="M53">
        <v>0</v>
      </c>
      <c r="N53" s="376" t="str">
        <f>HYPERLINK("http://finance.yahoo.com/q?s=" &amp; E53, "Link")</f>
        <v>Link</v>
      </c>
      <c r="O53" s="375">
        <v>7.4000000000000003E-3</v>
      </c>
      <c r="P53" s="375">
        <v>7.9000000000000008E-3</v>
      </c>
      <c r="S53" s="49"/>
    </row>
    <row r="54" spans="1:21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152"/>
      <c r="S54" s="49"/>
    </row>
    <row r="55" spans="1:21" ht="21.95" customHeight="1" x14ac:dyDescent="0.25">
      <c r="A55" s="51"/>
      <c r="B55" s="51"/>
      <c r="C55" s="52"/>
      <c r="E55" s="23"/>
      <c r="J55" s="379"/>
      <c r="K55" s="365"/>
      <c r="N55" s="376"/>
      <c r="R55" s="49"/>
    </row>
  </sheetData>
  <sortState ref="A2:U55">
    <sortCondition ref="E1"/>
  </sortState>
  <dataConsolidate/>
  <conditionalFormatting sqref="O1:O1048576">
    <cfRule type="expression" dxfId="85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54" priority="13">
      <formula>$H2=0</formula>
    </cfRule>
  </conditionalFormatting>
  <conditionalFormatting sqref="J2:K200">
    <cfRule type="expression" dxfId="853" priority="14">
      <formula>$J2=0</formula>
    </cfRule>
  </conditionalFormatting>
  <conditionalFormatting sqref="L1:L1048576">
    <cfRule type="expression" dxfId="852" priority="12">
      <formula>$L2=0</formula>
    </cfRule>
  </conditionalFormatting>
  <conditionalFormatting sqref="M1">
    <cfRule type="expression" dxfId="851" priority="8">
      <formula>$L2=0</formula>
    </cfRule>
  </conditionalFormatting>
  <conditionalFormatting sqref="J2:K58">
    <cfRule type="expression" dxfId="850" priority="56">
      <formula>$J2&gt;0</formula>
    </cfRule>
  </conditionalFormatting>
  <conditionalFormatting sqref="L2:L58">
    <cfRule type="expression" dxfId="849" priority="10">
      <formula>$L2&lt;0</formula>
    </cfRule>
    <cfRule type="expression" dxfId="848" priority="11">
      <formula>$L2&gt;0</formula>
    </cfRule>
  </conditionalFormatting>
  <conditionalFormatting sqref="J2:K458">
    <cfRule type="expression" dxfId="847" priority="55">
      <formula>$J2&lt;0</formula>
    </cfRule>
  </conditionalFormatting>
  <conditionalFormatting sqref="P1:P1048576">
    <cfRule type="expression" dxfId="84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42663</v>
      </c>
      <c r="X2" s="10">
        <v>293.85000000000002</v>
      </c>
      <c r="Y2" s="10">
        <v>300.32</v>
      </c>
      <c r="Z2" s="10">
        <v>293.77</v>
      </c>
      <c r="AA2" s="10">
        <v>299.66000000000003</v>
      </c>
      <c r="AB2" s="95">
        <v>1321000</v>
      </c>
      <c r="AC2" s="10">
        <v>299.66000000000003</v>
      </c>
      <c r="AD2" s="2">
        <f>Y2-Z2</f>
        <v>6.5500000000000114</v>
      </c>
      <c r="AE2" s="138">
        <f>AC2/AC3-1</f>
        <v>1.5314765873822633E-2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296.45999999999998</v>
      </c>
      <c r="W3" s="133">
        <v>42662</v>
      </c>
      <c r="X3" s="10">
        <v>296.26</v>
      </c>
      <c r="Y3" s="10">
        <v>296.54000000000002</v>
      </c>
      <c r="Z3" s="10">
        <v>292.49</v>
      </c>
      <c r="AA3" s="10">
        <v>295.14</v>
      </c>
      <c r="AB3" s="95">
        <v>986800</v>
      </c>
      <c r="AC3" s="10">
        <v>295.14</v>
      </c>
      <c r="AD3" s="2">
        <f t="shared" ref="AD3:AD66" si="0">Y3-Z3</f>
        <v>4.0500000000000114</v>
      </c>
      <c r="AE3" s="138">
        <f t="shared" ref="AE3:AE66" si="1">AC3/AC4-1</f>
        <v>3.0503304524653885E-4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296.45999999999998</v>
      </c>
      <c r="R4" s="557">
        <v>3.6600000000000001E-2</v>
      </c>
      <c r="T4" s="1"/>
      <c r="W4" s="133">
        <v>42661</v>
      </c>
      <c r="X4" s="10">
        <v>292.87</v>
      </c>
      <c r="Y4" s="10">
        <v>298.57</v>
      </c>
      <c r="Z4" s="10">
        <v>292.63</v>
      </c>
      <c r="AA4" s="10">
        <v>295.05</v>
      </c>
      <c r="AB4" s="95">
        <v>1151100</v>
      </c>
      <c r="AC4" s="10">
        <v>295.05</v>
      </c>
      <c r="AD4" s="2">
        <f t="shared" si="0"/>
        <v>5.9399999999999977</v>
      </c>
      <c r="AE4" s="138">
        <f t="shared" si="1"/>
        <v>1.1588438989268646E-2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42660</v>
      </c>
      <c r="X5" s="10">
        <v>289.89</v>
      </c>
      <c r="Y5" s="10">
        <v>293.42</v>
      </c>
      <c r="Z5" s="10">
        <v>288.25</v>
      </c>
      <c r="AA5" s="10">
        <v>291.67</v>
      </c>
      <c r="AB5" s="95">
        <v>1207000</v>
      </c>
      <c r="AC5" s="10">
        <v>291.67</v>
      </c>
      <c r="AD5" s="2">
        <f t="shared" si="0"/>
        <v>5.1700000000000159</v>
      </c>
      <c r="AE5" s="138">
        <f t="shared" si="1"/>
        <v>4.0275387263339901E-3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295.63</v>
      </c>
      <c r="Y6" s="10">
        <v>297.33999999999997</v>
      </c>
      <c r="Z6" s="10">
        <v>290.13</v>
      </c>
      <c r="AA6" s="10">
        <v>290.5</v>
      </c>
      <c r="AB6" s="95">
        <v>1148400</v>
      </c>
      <c r="AC6" s="10">
        <v>290.5</v>
      </c>
      <c r="AD6" s="2">
        <f t="shared" si="0"/>
        <v>7.2099999999999795</v>
      </c>
      <c r="AE6" s="138">
        <f t="shared" si="1"/>
        <v>-1.3280798885907497E-2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42656</v>
      </c>
      <c r="X7" s="10">
        <v>289.19</v>
      </c>
      <c r="Y7" s="10">
        <v>296.62</v>
      </c>
      <c r="Z7" s="10">
        <v>288.91000000000003</v>
      </c>
      <c r="AA7" s="10">
        <v>294.41000000000003</v>
      </c>
      <c r="AB7" s="95">
        <v>1551600</v>
      </c>
      <c r="AC7" s="10">
        <v>294.41000000000003</v>
      </c>
      <c r="AD7" s="2">
        <f t="shared" si="0"/>
        <v>7.7099999999999795</v>
      </c>
      <c r="AE7" s="138">
        <f t="shared" si="1"/>
        <v>8.6679457311225061E-3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298.29000000000002</v>
      </c>
      <c r="Y8" s="10">
        <v>299.12</v>
      </c>
      <c r="Z8" s="10">
        <v>291.49</v>
      </c>
      <c r="AA8" s="10">
        <v>291.88</v>
      </c>
      <c r="AB8" s="95">
        <v>1822600</v>
      </c>
      <c r="AC8" s="10">
        <v>291.88</v>
      </c>
      <c r="AD8" s="2">
        <f t="shared" si="0"/>
        <v>7.6299999999999955</v>
      </c>
      <c r="AE8" s="138">
        <f t="shared" si="1"/>
        <v>-2.1521957760643695E-2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42654</v>
      </c>
      <c r="X9" s="10">
        <v>304.13</v>
      </c>
      <c r="Y9" s="10">
        <v>304.52</v>
      </c>
      <c r="Z9" s="10">
        <v>296.32</v>
      </c>
      <c r="AA9" s="10">
        <v>298.3</v>
      </c>
      <c r="AB9" s="95">
        <v>1484000</v>
      </c>
      <c r="AC9" s="10">
        <v>298.3</v>
      </c>
      <c r="AD9" s="2">
        <f t="shared" si="0"/>
        <v>8.1999999999999886</v>
      </c>
      <c r="AE9" s="138">
        <f t="shared" si="1"/>
        <v>-2.0650710791555782E-2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42653</v>
      </c>
      <c r="X10" s="10">
        <v>308</v>
      </c>
      <c r="Y10" s="10">
        <v>308.7</v>
      </c>
      <c r="Z10" s="10">
        <v>304.27</v>
      </c>
      <c r="AA10" s="10">
        <v>304.58999999999997</v>
      </c>
      <c r="AB10" s="95">
        <v>976500</v>
      </c>
      <c r="AC10" s="10">
        <v>304.58999999999997</v>
      </c>
      <c r="AD10" s="2">
        <f t="shared" si="0"/>
        <v>4.4300000000000068</v>
      </c>
      <c r="AE10" s="138">
        <f t="shared" si="1"/>
        <v>-3.272358388690777E-3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307.31</v>
      </c>
      <c r="Y11" s="10">
        <v>308</v>
      </c>
      <c r="Z11" s="10">
        <v>302.20999999999998</v>
      </c>
      <c r="AA11" s="10">
        <v>305.58999999999997</v>
      </c>
      <c r="AB11" s="95">
        <v>1524100</v>
      </c>
      <c r="AC11" s="10">
        <v>305.58999999999997</v>
      </c>
      <c r="AD11" s="2">
        <f t="shared" si="0"/>
        <v>5.7900000000000205</v>
      </c>
      <c r="AE11" s="138">
        <f t="shared" si="1"/>
        <v>-1.3072322624922972E-3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42649</v>
      </c>
      <c r="X12" s="10">
        <v>308.3</v>
      </c>
      <c r="Y12" s="10">
        <v>309.89</v>
      </c>
      <c r="Z12" s="10">
        <v>303.92</v>
      </c>
      <c r="AA12" s="10">
        <v>305.99</v>
      </c>
      <c r="AB12" s="95">
        <v>860500</v>
      </c>
      <c r="AC12" s="10">
        <v>305.99</v>
      </c>
      <c r="AD12" s="2">
        <f t="shared" si="0"/>
        <v>5.9699999999999704</v>
      </c>
      <c r="AE12" s="138">
        <f t="shared" si="1"/>
        <v>-1.1979334840167888E-2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42648</v>
      </c>
      <c r="X13" s="10">
        <v>313.27</v>
      </c>
      <c r="Y13" s="10">
        <v>313.32</v>
      </c>
      <c r="Z13" s="10">
        <v>308.60000000000002</v>
      </c>
      <c r="AA13" s="10">
        <v>309.7</v>
      </c>
      <c r="AB13" s="95">
        <v>974700</v>
      </c>
      <c r="AC13" s="10">
        <v>309.7</v>
      </c>
      <c r="AD13" s="2">
        <f t="shared" si="0"/>
        <v>4.7199999999999704</v>
      </c>
      <c r="AE13" s="138">
        <f t="shared" si="1"/>
        <v>-5.7146526261718789E-3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42647</v>
      </c>
      <c r="X14" s="10">
        <v>311.94</v>
      </c>
      <c r="Y14" s="10">
        <v>314</v>
      </c>
      <c r="Z14" s="10">
        <v>309.89</v>
      </c>
      <c r="AA14" s="10">
        <v>311.48</v>
      </c>
      <c r="AB14" s="95">
        <v>913100</v>
      </c>
      <c r="AC14" s="10">
        <v>311.48</v>
      </c>
      <c r="AD14" s="2">
        <f t="shared" si="0"/>
        <v>4.1100000000000136</v>
      </c>
      <c r="AE14" s="138">
        <f t="shared" si="1"/>
        <v>-3.5302801758707592E-4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42646</v>
      </c>
      <c r="X15" s="10">
        <v>313</v>
      </c>
      <c r="Y15" s="10">
        <v>313</v>
      </c>
      <c r="Z15" s="10">
        <v>308.85000000000002</v>
      </c>
      <c r="AA15" s="10">
        <v>311.58999999999997</v>
      </c>
      <c r="AB15" s="95">
        <v>995000</v>
      </c>
      <c r="AC15" s="10">
        <v>311.58999999999997</v>
      </c>
      <c r="AD15" s="2">
        <f t="shared" si="0"/>
        <v>4.1499999999999773</v>
      </c>
      <c r="AE15" s="138">
        <f t="shared" si="1"/>
        <v>-4.600198064083294E-3</v>
      </c>
    </row>
    <row r="16" spans="1:40" x14ac:dyDescent="0.25">
      <c r="G16" s="1"/>
      <c r="W16" s="133">
        <v>42643</v>
      </c>
      <c r="X16" s="10">
        <v>306.58999999999997</v>
      </c>
      <c r="Y16" s="10">
        <v>314.38</v>
      </c>
      <c r="Z16" s="10">
        <v>306.04000000000002</v>
      </c>
      <c r="AA16" s="10">
        <v>313.02999999999997</v>
      </c>
      <c r="AB16" s="95">
        <v>2116000</v>
      </c>
      <c r="AC16" s="10">
        <v>313.02999999999997</v>
      </c>
      <c r="AD16" s="2">
        <f t="shared" si="0"/>
        <v>8.339999999999975</v>
      </c>
      <c r="AE16" s="138">
        <f t="shared" si="1"/>
        <v>2.3709856759762005E-2</v>
      </c>
    </row>
    <row r="17" spans="1:31" x14ac:dyDescent="0.25">
      <c r="G17" s="1"/>
      <c r="W17" s="133">
        <v>42642</v>
      </c>
      <c r="X17" s="10">
        <v>310.17</v>
      </c>
      <c r="Y17" s="10">
        <v>312.47000000000003</v>
      </c>
      <c r="Z17" s="10">
        <v>304.04000000000002</v>
      </c>
      <c r="AA17" s="10">
        <v>305.77999999999997</v>
      </c>
      <c r="AB17" s="95">
        <v>1123500</v>
      </c>
      <c r="AC17" s="10">
        <v>305.77999999999997</v>
      </c>
      <c r="AD17" s="2">
        <f t="shared" si="0"/>
        <v>8.4300000000000068</v>
      </c>
      <c r="AE17" s="138">
        <f t="shared" si="1"/>
        <v>-1.5359845435517716E-2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42641</v>
      </c>
      <c r="X18" s="10">
        <v>315.99</v>
      </c>
      <c r="Y18" s="10">
        <v>315.99</v>
      </c>
      <c r="Z18" s="10">
        <v>308.74</v>
      </c>
      <c r="AA18" s="10">
        <v>310.55</v>
      </c>
      <c r="AB18" s="95">
        <v>1018100</v>
      </c>
      <c r="AC18" s="10">
        <v>310.55</v>
      </c>
      <c r="AD18" s="2">
        <f t="shared" si="0"/>
        <v>7.25</v>
      </c>
      <c r="AE18" s="138">
        <f t="shared" si="1"/>
        <v>-1.2653800909293134E-2</v>
      </c>
    </row>
    <row r="19" spans="1:31" x14ac:dyDescent="0.25">
      <c r="N19" s="2"/>
      <c r="W19" s="133">
        <v>42640</v>
      </c>
      <c r="X19" s="10">
        <v>309.77999999999997</v>
      </c>
      <c r="Y19" s="10">
        <v>315</v>
      </c>
      <c r="Z19" s="10">
        <v>307.5</v>
      </c>
      <c r="AA19" s="10">
        <v>314.52999999999997</v>
      </c>
      <c r="AB19" s="95">
        <v>1102600</v>
      </c>
      <c r="AC19" s="10">
        <v>314.52999999999997</v>
      </c>
      <c r="AD19" s="2">
        <f t="shared" si="0"/>
        <v>7.5</v>
      </c>
      <c r="AE19" s="138">
        <f t="shared" si="1"/>
        <v>1.5202375572913152E-2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311.7</v>
      </c>
      <c r="Y20" s="10">
        <v>312.02</v>
      </c>
      <c r="Z20" s="10">
        <v>308.68</v>
      </c>
      <c r="AA20" s="10">
        <v>309.82</v>
      </c>
      <c r="AB20" s="95">
        <v>922100</v>
      </c>
      <c r="AC20" s="10">
        <v>309.82</v>
      </c>
      <c r="AD20" s="2">
        <f t="shared" si="0"/>
        <v>3.339999999999975</v>
      </c>
      <c r="AE20" s="138">
        <f t="shared" si="1"/>
        <v>-8.8297395866657746E-3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42636</v>
      </c>
      <c r="X21" s="10">
        <v>312.58</v>
      </c>
      <c r="Y21" s="10">
        <v>317.32</v>
      </c>
      <c r="Z21" s="10">
        <v>312.11</v>
      </c>
      <c r="AA21" s="10">
        <v>312.58</v>
      </c>
      <c r="AB21" s="95">
        <v>878300</v>
      </c>
      <c r="AC21" s="10">
        <v>312.58</v>
      </c>
      <c r="AD21" s="2">
        <f t="shared" si="0"/>
        <v>5.2099999999999795</v>
      </c>
      <c r="AE21" s="138">
        <f t="shared" si="1"/>
        <v>-7.0836377497538461E-3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42635</v>
      </c>
      <c r="X22" s="10">
        <v>313.07</v>
      </c>
      <c r="Y22" s="10">
        <v>315.98</v>
      </c>
      <c r="Z22" s="10">
        <v>311.37</v>
      </c>
      <c r="AA22" s="10">
        <v>314.81</v>
      </c>
      <c r="AB22" s="95">
        <v>1367400</v>
      </c>
      <c r="AC22" s="10">
        <v>314.81</v>
      </c>
      <c r="AD22" s="2">
        <f t="shared" si="0"/>
        <v>4.6100000000000136</v>
      </c>
      <c r="AE22" s="138">
        <f t="shared" si="1"/>
        <v>9.0064102564102466E-3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42634</v>
      </c>
      <c r="X23" s="10">
        <v>309</v>
      </c>
      <c r="Y23" s="10">
        <v>312.39</v>
      </c>
      <c r="Z23" s="10">
        <v>304.11</v>
      </c>
      <c r="AA23" s="10">
        <v>312</v>
      </c>
      <c r="AB23" s="95">
        <v>1511600</v>
      </c>
      <c r="AC23" s="10">
        <v>312</v>
      </c>
      <c r="AD23" s="2">
        <f t="shared" si="0"/>
        <v>8.2799999999999727</v>
      </c>
      <c r="AE23" s="138">
        <f t="shared" si="1"/>
        <v>1.6121152906692693E-2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42633</v>
      </c>
      <c r="X24" s="10">
        <v>306.06</v>
      </c>
      <c r="Y24" s="10">
        <v>308.86</v>
      </c>
      <c r="Z24" s="10">
        <v>304</v>
      </c>
      <c r="AA24" s="10">
        <v>307.05</v>
      </c>
      <c r="AB24" s="95">
        <v>1087300</v>
      </c>
      <c r="AC24" s="10">
        <v>307.05</v>
      </c>
      <c r="AD24" s="2">
        <f t="shared" si="0"/>
        <v>4.8600000000000136</v>
      </c>
      <c r="AE24" s="138">
        <f t="shared" si="1"/>
        <v>1.1696869851729907E-2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42632</v>
      </c>
      <c r="X25" s="10">
        <v>304.83</v>
      </c>
      <c r="Y25" s="10">
        <v>308</v>
      </c>
      <c r="Z25" s="10">
        <v>303.17</v>
      </c>
      <c r="AA25" s="10">
        <v>303.5</v>
      </c>
      <c r="AB25" s="95">
        <v>1104800</v>
      </c>
      <c r="AC25" s="10">
        <v>303.5</v>
      </c>
      <c r="AD25" s="2">
        <f t="shared" si="0"/>
        <v>4.8299999999999841</v>
      </c>
      <c r="AE25" s="138">
        <f t="shared" si="1"/>
        <v>-3.3168040458441128E-3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42629</v>
      </c>
      <c r="X26" s="10">
        <v>303.14999999999998</v>
      </c>
      <c r="Y26" s="10">
        <v>306.29000000000002</v>
      </c>
      <c r="Z26" s="10">
        <v>300.17</v>
      </c>
      <c r="AA26" s="10">
        <v>304.51</v>
      </c>
      <c r="AB26" s="95">
        <v>1855800</v>
      </c>
      <c r="AC26" s="10">
        <v>304.51</v>
      </c>
      <c r="AD26" s="2">
        <f t="shared" si="0"/>
        <v>6.1200000000000045</v>
      </c>
      <c r="AE26" s="138">
        <f t="shared" si="1"/>
        <v>5.5808731259494593E-3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42628</v>
      </c>
      <c r="X27" s="10">
        <v>300</v>
      </c>
      <c r="Y27" s="10">
        <v>304.45999999999998</v>
      </c>
      <c r="Z27" s="10">
        <v>298.01</v>
      </c>
      <c r="AA27" s="10">
        <v>302.82</v>
      </c>
      <c r="AB27" s="95">
        <v>1271400</v>
      </c>
      <c r="AC27" s="10">
        <v>302.82</v>
      </c>
      <c r="AD27" s="2">
        <f t="shared" si="0"/>
        <v>6.4499999999999886</v>
      </c>
      <c r="AE27" s="138">
        <f t="shared" si="1"/>
        <v>1.0107074952466544E-2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42627</v>
      </c>
      <c r="X28" s="10">
        <v>298.33999999999997</v>
      </c>
      <c r="Y28" s="10">
        <v>304.11</v>
      </c>
      <c r="Z28" s="10">
        <v>298.20999999999998</v>
      </c>
      <c r="AA28" s="10">
        <v>299.79000000000002</v>
      </c>
      <c r="AB28" s="95">
        <v>1534200</v>
      </c>
      <c r="AC28" s="10">
        <v>299.79000000000002</v>
      </c>
      <c r="AD28" s="2">
        <f t="shared" si="0"/>
        <v>5.9000000000000341</v>
      </c>
      <c r="AE28" s="138">
        <f t="shared" si="1"/>
        <v>8.0024209004403435E-3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42626</v>
      </c>
      <c r="X29" s="10">
        <v>300.25</v>
      </c>
      <c r="Y29" s="10">
        <v>300.76</v>
      </c>
      <c r="Z29" s="10">
        <v>294.74</v>
      </c>
      <c r="AA29" s="10">
        <v>297.41000000000003</v>
      </c>
      <c r="AB29" s="95">
        <v>1818000</v>
      </c>
      <c r="AC29" s="10">
        <v>297.41000000000003</v>
      </c>
      <c r="AD29" s="2">
        <f t="shared" si="0"/>
        <v>6.0199999999999818</v>
      </c>
      <c r="AE29" s="138">
        <f t="shared" si="1"/>
        <v>-1.7346197052798495E-2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42625</v>
      </c>
      <c r="X30" s="10">
        <v>294.14</v>
      </c>
      <c r="Y30" s="10">
        <v>303.85000000000002</v>
      </c>
      <c r="Z30" s="10">
        <v>293.83</v>
      </c>
      <c r="AA30" s="10">
        <v>302.66000000000003</v>
      </c>
      <c r="AB30" s="95">
        <v>1789200</v>
      </c>
      <c r="AC30" s="10">
        <v>302.66000000000003</v>
      </c>
      <c r="AD30" s="2">
        <f t="shared" si="0"/>
        <v>10.020000000000039</v>
      </c>
      <c r="AE30" s="138">
        <f t="shared" si="1"/>
        <v>2.2154677473826379E-2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42622</v>
      </c>
      <c r="X31" s="10">
        <v>304.62</v>
      </c>
      <c r="Y31" s="10">
        <v>305.48</v>
      </c>
      <c r="Z31" s="10">
        <v>296.07</v>
      </c>
      <c r="AA31" s="10">
        <v>296.10000000000002</v>
      </c>
      <c r="AB31" s="95">
        <v>1927500</v>
      </c>
      <c r="AC31" s="10">
        <v>296.10000000000002</v>
      </c>
      <c r="AD31" s="2">
        <f t="shared" si="0"/>
        <v>9.410000000000025</v>
      </c>
      <c r="AE31" s="138">
        <f t="shared" si="1"/>
        <v>-3.7792870373379195E-2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42621</v>
      </c>
      <c r="X32" s="10">
        <v>311.35000000000002</v>
      </c>
      <c r="Y32" s="10">
        <v>312.45</v>
      </c>
      <c r="Z32" s="10">
        <v>307.42</v>
      </c>
      <c r="AA32" s="10">
        <v>307.73</v>
      </c>
      <c r="AB32" s="95">
        <v>1469700</v>
      </c>
      <c r="AC32" s="10">
        <v>307.73</v>
      </c>
      <c r="AD32" s="2">
        <f t="shared" si="0"/>
        <v>5.0299999999999727</v>
      </c>
      <c r="AE32" s="138">
        <f t="shared" si="1"/>
        <v>-1.4633365353826422E-2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42620</v>
      </c>
      <c r="X33" s="10">
        <v>309.95999999999998</v>
      </c>
      <c r="Y33" s="10">
        <v>313.72000000000003</v>
      </c>
      <c r="Z33" s="10">
        <v>309.95999999999998</v>
      </c>
      <c r="AA33" s="10">
        <v>312.3</v>
      </c>
      <c r="AB33" s="95">
        <v>1154200</v>
      </c>
      <c r="AC33" s="10">
        <v>312.3</v>
      </c>
      <c r="AD33" s="2">
        <f t="shared" si="0"/>
        <v>3.7600000000000477</v>
      </c>
      <c r="AE33" s="138">
        <f t="shared" si="1"/>
        <v>5.2467248205492201E-3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42619</v>
      </c>
      <c r="X34" s="10">
        <v>310.43</v>
      </c>
      <c r="Y34" s="10">
        <v>316.47000000000003</v>
      </c>
      <c r="Z34" s="10">
        <v>309.12</v>
      </c>
      <c r="AA34" s="10">
        <v>310.67</v>
      </c>
      <c r="AB34" s="95">
        <v>1701200</v>
      </c>
      <c r="AC34" s="10">
        <v>310.67</v>
      </c>
      <c r="AD34" s="2">
        <f t="shared" si="0"/>
        <v>7.3500000000000227</v>
      </c>
      <c r="AE34" s="138">
        <f t="shared" si="1"/>
        <v>-9.3115214133102642E-3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42615</v>
      </c>
      <c r="X35" s="10">
        <v>311.83</v>
      </c>
      <c r="Y35" s="10">
        <v>318.88</v>
      </c>
      <c r="Z35" s="10">
        <v>308.66000000000003</v>
      </c>
      <c r="AA35" s="10">
        <v>313.58999999999997</v>
      </c>
      <c r="AB35" s="95">
        <v>2230400</v>
      </c>
      <c r="AC35" s="10">
        <v>313.58999999999997</v>
      </c>
      <c r="AD35" s="2">
        <f t="shared" si="0"/>
        <v>10.21999999999997</v>
      </c>
      <c r="AE35" s="138">
        <f t="shared" si="1"/>
        <v>2.4703460445054448E-2</v>
      </c>
    </row>
    <row r="36" spans="1:31" x14ac:dyDescent="0.25">
      <c r="W36" s="133">
        <v>42614</v>
      </c>
      <c r="X36" s="10">
        <v>307.95999999999998</v>
      </c>
      <c r="Y36" s="10">
        <v>309.25</v>
      </c>
      <c r="Z36" s="10">
        <v>305.02</v>
      </c>
      <c r="AA36" s="10">
        <v>306.02999999999997</v>
      </c>
      <c r="AB36" s="95">
        <v>1053900</v>
      </c>
      <c r="AC36" s="10">
        <v>306.02999999999997</v>
      </c>
      <c r="AD36" s="2">
        <f t="shared" si="0"/>
        <v>4.2300000000000182</v>
      </c>
      <c r="AE36" s="138">
        <f t="shared" si="1"/>
        <v>1.3087720446289808E-3</v>
      </c>
    </row>
    <row r="37" spans="1:31" x14ac:dyDescent="0.25">
      <c r="W37" s="133">
        <v>42613</v>
      </c>
      <c r="X37" s="10">
        <v>307.68</v>
      </c>
      <c r="Y37" s="10">
        <v>308.68</v>
      </c>
      <c r="Z37" s="10">
        <v>304.22000000000003</v>
      </c>
      <c r="AA37" s="10">
        <v>305.63</v>
      </c>
      <c r="AB37" s="95">
        <v>1041700</v>
      </c>
      <c r="AC37" s="10">
        <v>305.63</v>
      </c>
      <c r="AD37" s="2">
        <f t="shared" si="0"/>
        <v>4.4599999999999795</v>
      </c>
      <c r="AE37" s="138">
        <f t="shared" si="1"/>
        <v>-7.2435522640161842E-3</v>
      </c>
    </row>
    <row r="38" spans="1:31" x14ac:dyDescent="0.25">
      <c r="W38" s="133">
        <v>42612</v>
      </c>
      <c r="X38" s="10">
        <v>305.24</v>
      </c>
      <c r="Y38" s="10">
        <v>309</v>
      </c>
      <c r="Z38" s="10">
        <v>305</v>
      </c>
      <c r="AA38" s="10">
        <v>307.86</v>
      </c>
      <c r="AB38" s="95">
        <v>1069700</v>
      </c>
      <c r="AC38" s="10">
        <v>307.86</v>
      </c>
      <c r="AD38" s="2">
        <f t="shared" si="0"/>
        <v>4</v>
      </c>
      <c r="AE38" s="138">
        <f t="shared" si="1"/>
        <v>5.6511939372163589E-3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42611</v>
      </c>
      <c r="X39" s="10">
        <v>307.87</v>
      </c>
      <c r="Y39" s="10">
        <v>309.14</v>
      </c>
      <c r="Z39" s="10">
        <v>304.79000000000002</v>
      </c>
      <c r="AA39" s="10">
        <v>306.13</v>
      </c>
      <c r="AB39" s="95">
        <v>1036400</v>
      </c>
      <c r="AC39" s="10">
        <v>306.13</v>
      </c>
      <c r="AD39" s="2">
        <f t="shared" si="0"/>
        <v>4.3499999999999659</v>
      </c>
      <c r="AE39" s="138">
        <f t="shared" si="1"/>
        <v>-6.6197228802284958E-3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42608</v>
      </c>
      <c r="X40" s="10">
        <v>307.20999999999998</v>
      </c>
      <c r="Y40" s="10">
        <v>310.74</v>
      </c>
      <c r="Z40" s="10">
        <v>304.56</v>
      </c>
      <c r="AA40" s="10">
        <v>308.17</v>
      </c>
      <c r="AB40" s="95">
        <v>1112700</v>
      </c>
      <c r="AC40" s="10">
        <v>308.17</v>
      </c>
      <c r="AD40" s="2">
        <f t="shared" si="0"/>
        <v>6.1800000000000068</v>
      </c>
      <c r="AE40" s="138">
        <f t="shared" si="1"/>
        <v>4.3017761121069142E-3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42607</v>
      </c>
      <c r="X41" s="10">
        <v>309.02999999999997</v>
      </c>
      <c r="Y41" s="10">
        <v>311.97000000000003</v>
      </c>
      <c r="Z41" s="10">
        <v>301.02</v>
      </c>
      <c r="AA41" s="10">
        <v>306.85000000000002</v>
      </c>
      <c r="AB41" s="95">
        <v>1663100</v>
      </c>
      <c r="AC41" s="10">
        <v>306.85000000000002</v>
      </c>
      <c r="AD41" s="2">
        <f t="shared" si="0"/>
        <v>10.950000000000045</v>
      </c>
      <c r="AE41" s="138">
        <f t="shared" si="1"/>
        <v>-8.0173277729285175E-3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6" t="s">
        <v>78</v>
      </c>
      <c r="P42" s="586"/>
      <c r="T42" s="112" t="s">
        <v>113</v>
      </c>
      <c r="U42" s="4"/>
      <c r="W42" s="133">
        <v>42606</v>
      </c>
      <c r="X42" s="10">
        <v>318.18</v>
      </c>
      <c r="Y42" s="10">
        <v>321.74</v>
      </c>
      <c r="Z42" s="10">
        <v>306.73</v>
      </c>
      <c r="AA42" s="10">
        <v>309.33</v>
      </c>
      <c r="AB42" s="95">
        <v>1643000</v>
      </c>
      <c r="AC42" s="10">
        <v>309.33</v>
      </c>
      <c r="AD42" s="2">
        <f t="shared" si="0"/>
        <v>15.009999999999991</v>
      </c>
      <c r="AE42" s="138">
        <f t="shared" si="1"/>
        <v>-2.7783889115881588E-2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326.10599999999999</v>
      </c>
      <c r="Q43" s="2"/>
      <c r="T43" s="434" t="s">
        <v>98</v>
      </c>
      <c r="U43" s="519">
        <v>295.14</v>
      </c>
      <c r="W43" s="133">
        <v>42605</v>
      </c>
      <c r="X43" s="10">
        <v>316.81</v>
      </c>
      <c r="Y43" s="10">
        <v>322.99</v>
      </c>
      <c r="Z43" s="10">
        <v>315.27999999999997</v>
      </c>
      <c r="AA43" s="10">
        <v>318.17</v>
      </c>
      <c r="AB43" s="95">
        <v>1429000</v>
      </c>
      <c r="AC43" s="10">
        <v>318.17</v>
      </c>
      <c r="AD43" s="2">
        <f t="shared" si="0"/>
        <v>7.7100000000000364</v>
      </c>
      <c r="AE43" s="138">
        <f t="shared" si="1"/>
        <v>4.2927937880750111E-3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323.14139999999998</v>
      </c>
      <c r="Q44" s="2"/>
      <c r="T44" s="434" t="s">
        <v>99</v>
      </c>
      <c r="U44" s="519">
        <v>293.85000000000002</v>
      </c>
      <c r="W44" s="133">
        <v>42604</v>
      </c>
      <c r="X44" s="10">
        <v>316.14999999999998</v>
      </c>
      <c r="Y44" s="10">
        <v>320.82</v>
      </c>
      <c r="Z44" s="10">
        <v>315.13</v>
      </c>
      <c r="AA44" s="10">
        <v>316.81</v>
      </c>
      <c r="AB44" s="95">
        <v>1317300</v>
      </c>
      <c r="AC44" s="10">
        <v>316.81</v>
      </c>
      <c r="AD44" s="2">
        <f t="shared" si="0"/>
        <v>5.6899999999999977</v>
      </c>
      <c r="AE44" s="138">
        <f t="shared" si="1"/>
        <v>0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320.17680000000001</v>
      </c>
      <c r="Q45" s="2"/>
      <c r="T45" s="434" t="s">
        <v>100</v>
      </c>
      <c r="U45" s="519" t="s">
        <v>464</v>
      </c>
      <c r="W45" s="133">
        <v>42601</v>
      </c>
      <c r="X45" s="10">
        <v>313.69</v>
      </c>
      <c r="Y45" s="10">
        <v>319.89</v>
      </c>
      <c r="Z45" s="10">
        <v>312.39</v>
      </c>
      <c r="AA45" s="10">
        <v>316.81</v>
      </c>
      <c r="AB45" s="95">
        <v>1392600</v>
      </c>
      <c r="AC45" s="10">
        <v>316.81</v>
      </c>
      <c r="AD45" s="2">
        <f t="shared" si="0"/>
        <v>7.5</v>
      </c>
      <c r="AE45" s="138">
        <f t="shared" si="1"/>
        <v>1.094517837768838E-2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317.2122</v>
      </c>
      <c r="Q46" s="2"/>
      <c r="T46" s="434" t="s">
        <v>101</v>
      </c>
      <c r="U46" s="519" t="s">
        <v>465</v>
      </c>
      <c r="W46" s="133">
        <v>42600</v>
      </c>
      <c r="X46" s="10">
        <v>313.57</v>
      </c>
      <c r="Y46" s="10">
        <v>313.76</v>
      </c>
      <c r="Z46" s="10">
        <v>312</v>
      </c>
      <c r="AA46" s="10">
        <v>313.38</v>
      </c>
      <c r="AB46" s="95">
        <v>587300</v>
      </c>
      <c r="AC46" s="10">
        <v>313.38</v>
      </c>
      <c r="AD46" s="2">
        <f t="shared" si="0"/>
        <v>1.7599999999999909</v>
      </c>
      <c r="AE46" s="138">
        <f t="shared" si="1"/>
        <v>-1.4020776241157051E-3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314.24759999999998</v>
      </c>
      <c r="Q47" s="2"/>
      <c r="T47" s="434" t="s">
        <v>102</v>
      </c>
      <c r="U47" s="519">
        <v>341.79</v>
      </c>
      <c r="W47" s="133">
        <v>42599</v>
      </c>
      <c r="X47" s="10">
        <v>314.17</v>
      </c>
      <c r="Y47" s="10">
        <v>314.70999999999998</v>
      </c>
      <c r="Z47" s="10">
        <v>311.29000000000002</v>
      </c>
      <c r="AA47" s="10">
        <v>313.82</v>
      </c>
      <c r="AB47" s="95">
        <v>852600</v>
      </c>
      <c r="AC47" s="10">
        <v>313.82</v>
      </c>
      <c r="AD47" s="2">
        <f t="shared" si="0"/>
        <v>3.4199999999999591</v>
      </c>
      <c r="AE47" s="138">
        <f t="shared" si="1"/>
        <v>1.2762427413692823E-3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311.28300000000002</v>
      </c>
      <c r="Q48" s="2"/>
      <c r="T48" s="434" t="s">
        <v>103</v>
      </c>
      <c r="U48" s="519">
        <v>0.32451200000000002</v>
      </c>
      <c r="W48" s="133">
        <v>42598</v>
      </c>
      <c r="X48" s="10">
        <v>313.27</v>
      </c>
      <c r="Y48" s="10">
        <v>316.67</v>
      </c>
      <c r="Z48" s="10">
        <v>312.64</v>
      </c>
      <c r="AA48" s="10">
        <v>313.42</v>
      </c>
      <c r="AB48" s="95">
        <v>938500</v>
      </c>
      <c r="AC48" s="10">
        <v>313.42</v>
      </c>
      <c r="AD48" s="2">
        <f t="shared" si="0"/>
        <v>4.0300000000000296</v>
      </c>
      <c r="AE48" s="138">
        <f t="shared" si="1"/>
        <v>9.5727368454756601E-5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308.3184</v>
      </c>
      <c r="Q49" s="2"/>
      <c r="T49" s="434" t="s">
        <v>104</v>
      </c>
      <c r="U49" s="519" t="s">
        <v>372</v>
      </c>
      <c r="W49" s="133">
        <v>42597</v>
      </c>
      <c r="X49" s="10">
        <v>313.39999999999998</v>
      </c>
      <c r="Y49" s="10">
        <v>315.08</v>
      </c>
      <c r="Z49" s="10">
        <v>310.01</v>
      </c>
      <c r="AA49" s="10">
        <v>313.39</v>
      </c>
      <c r="AB49" s="95">
        <v>923300</v>
      </c>
      <c r="AC49" s="10">
        <v>313.39</v>
      </c>
      <c r="AD49" s="2">
        <f t="shared" si="0"/>
        <v>5.0699999999999932</v>
      </c>
      <c r="AE49" s="138">
        <f t="shared" si="1"/>
        <v>-1.7519271198318531E-3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305.35379999999998</v>
      </c>
      <c r="Q50" s="2"/>
      <c r="T50" s="434"/>
      <c r="U50" s="519"/>
      <c r="W50" s="133">
        <v>42594</v>
      </c>
      <c r="X50" s="10">
        <v>311.99</v>
      </c>
      <c r="Y50" s="10">
        <v>315.23</v>
      </c>
      <c r="Z50" s="10">
        <v>311.64999999999998</v>
      </c>
      <c r="AA50" s="10">
        <v>313.94</v>
      </c>
      <c r="AB50" s="95">
        <v>989200</v>
      </c>
      <c r="AC50" s="10">
        <v>313.94</v>
      </c>
      <c r="AD50" s="2">
        <f t="shared" si="0"/>
        <v>3.5800000000000409</v>
      </c>
      <c r="AE50" s="138">
        <f t="shared" si="1"/>
        <v>-1.7488632388947822E-3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302.38919999999996</v>
      </c>
      <c r="Q51" s="2"/>
      <c r="T51" s="434" t="s">
        <v>105</v>
      </c>
      <c r="U51" s="519" t="s">
        <v>466</v>
      </c>
      <c r="W51" s="133">
        <v>42593</v>
      </c>
      <c r="X51" s="10">
        <v>309.47000000000003</v>
      </c>
      <c r="Y51" s="10">
        <v>316.25</v>
      </c>
      <c r="Z51" s="10">
        <v>309.42</v>
      </c>
      <c r="AA51" s="10">
        <v>314.49</v>
      </c>
      <c r="AB51" s="95">
        <v>1755400</v>
      </c>
      <c r="AC51" s="10">
        <v>314.49</v>
      </c>
      <c r="AD51" s="2">
        <f t="shared" si="0"/>
        <v>6.8299999999999841</v>
      </c>
      <c r="AE51" s="138">
        <f t="shared" si="1"/>
        <v>1.819535727004884E-2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299.4246</v>
      </c>
      <c r="Q52" s="2"/>
      <c r="T52" s="434" t="s">
        <v>106</v>
      </c>
      <c r="U52" s="519" t="s">
        <v>303</v>
      </c>
      <c r="W52" s="133">
        <v>42592</v>
      </c>
      <c r="X52" s="10">
        <v>315</v>
      </c>
      <c r="Y52" s="10">
        <v>315</v>
      </c>
      <c r="Z52" s="10">
        <v>307.14</v>
      </c>
      <c r="AA52" s="10">
        <v>308.87</v>
      </c>
      <c r="AB52" s="95">
        <v>1235300</v>
      </c>
      <c r="AC52" s="10">
        <v>308.87</v>
      </c>
      <c r="AD52" s="2">
        <f t="shared" si="0"/>
        <v>7.8600000000000136</v>
      </c>
      <c r="AE52" s="138">
        <f t="shared" si="1"/>
        <v>-1.765154888365883E-2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296.45999999999998</v>
      </c>
      <c r="Q53" s="2"/>
      <c r="T53" s="434" t="s">
        <v>107</v>
      </c>
      <c r="U53" s="520">
        <v>1323709</v>
      </c>
      <c r="W53" s="133">
        <v>42591</v>
      </c>
      <c r="X53" s="10">
        <v>313.72000000000003</v>
      </c>
      <c r="Y53" s="10">
        <v>316.24</v>
      </c>
      <c r="Z53" s="10">
        <v>311.8</v>
      </c>
      <c r="AA53" s="10">
        <v>314.42</v>
      </c>
      <c r="AB53" s="95">
        <v>1130600</v>
      </c>
      <c r="AC53" s="10">
        <v>314.42</v>
      </c>
      <c r="AD53" s="2">
        <f t="shared" si="0"/>
        <v>4.4399999999999977</v>
      </c>
      <c r="AE53" s="138">
        <f t="shared" si="1"/>
        <v>2.4549657261279112E-3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293.49539999999996</v>
      </c>
      <c r="Q54" s="2"/>
      <c r="T54" s="434" t="s">
        <v>110</v>
      </c>
      <c r="U54" s="520">
        <v>1658030</v>
      </c>
      <c r="W54" s="133">
        <v>42590</v>
      </c>
      <c r="X54" s="10">
        <v>316.02</v>
      </c>
      <c r="Y54" s="10">
        <v>316.35000000000002</v>
      </c>
      <c r="Z54" s="10">
        <v>309.16000000000003</v>
      </c>
      <c r="AA54" s="10">
        <v>313.64999999999998</v>
      </c>
      <c r="AB54" s="95">
        <v>2136800</v>
      </c>
      <c r="AC54" s="10">
        <v>313.64999999999998</v>
      </c>
      <c r="AD54" s="2">
        <f t="shared" si="0"/>
        <v>7.1899999999999977</v>
      </c>
      <c r="AE54" s="138">
        <f t="shared" si="1"/>
        <v>-7.3110520319027428E-3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290.5308</v>
      </c>
      <c r="Q55" s="2"/>
      <c r="T55" s="434" t="s">
        <v>108</v>
      </c>
      <c r="U55" s="519" t="s">
        <v>467</v>
      </c>
      <c r="W55" s="133">
        <v>42587</v>
      </c>
      <c r="X55" s="10">
        <v>316.16000000000003</v>
      </c>
      <c r="Y55" s="10">
        <v>318.91000000000003</v>
      </c>
      <c r="Z55" s="10">
        <v>313.69</v>
      </c>
      <c r="AA55" s="10">
        <v>315.95999999999998</v>
      </c>
      <c r="AB55" s="95">
        <v>1358300</v>
      </c>
      <c r="AC55" s="10">
        <v>315.95999999999998</v>
      </c>
      <c r="AD55" s="2">
        <f t="shared" si="0"/>
        <v>5.2200000000000273</v>
      </c>
      <c r="AE55" s="138">
        <f t="shared" si="1"/>
        <v>4.4506612410986079E-3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287.56619999999998</v>
      </c>
      <c r="T56" s="434" t="s">
        <v>111</v>
      </c>
      <c r="U56" s="519">
        <v>17.5</v>
      </c>
      <c r="W56" s="133">
        <v>42586</v>
      </c>
      <c r="X56" s="10">
        <v>320.14999999999998</v>
      </c>
      <c r="Y56" s="10">
        <v>320.45</v>
      </c>
      <c r="Z56" s="10">
        <v>314.01</v>
      </c>
      <c r="AA56" s="10">
        <v>314.56</v>
      </c>
      <c r="AB56" s="95">
        <v>2002300</v>
      </c>
      <c r="AC56" s="10">
        <v>314.56</v>
      </c>
      <c r="AD56" s="2">
        <f t="shared" si="0"/>
        <v>6.4399999999999977</v>
      </c>
      <c r="AE56" s="138">
        <f t="shared" si="1"/>
        <v>-2.1099147320594924E-2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284.60159999999996</v>
      </c>
      <c r="T57" s="434" t="s">
        <v>112</v>
      </c>
      <c r="U57" s="519">
        <v>17.12</v>
      </c>
      <c r="W57" s="133">
        <v>42585</v>
      </c>
      <c r="X57" s="10">
        <v>321.77</v>
      </c>
      <c r="Y57" s="10">
        <v>324.3</v>
      </c>
      <c r="Z57" s="10">
        <v>310.06</v>
      </c>
      <c r="AA57" s="10">
        <v>321.33999999999997</v>
      </c>
      <c r="AB57" s="95">
        <v>6040500</v>
      </c>
      <c r="AC57" s="10">
        <v>321.33999999999997</v>
      </c>
      <c r="AD57" s="2">
        <f t="shared" si="0"/>
        <v>14.240000000000009</v>
      </c>
      <c r="AE57" s="138">
        <f t="shared" si="1"/>
        <v>-2.6566901941777132E-2</v>
      </c>
    </row>
    <row r="58" spans="1:31" x14ac:dyDescent="0.25">
      <c r="O58" s="83">
        <v>0.95</v>
      </c>
      <c r="P58" s="83">
        <f t="shared" si="5"/>
        <v>281.63699999999994</v>
      </c>
      <c r="T58" s="434" t="s">
        <v>109</v>
      </c>
      <c r="U58" s="519" t="s">
        <v>123</v>
      </c>
      <c r="W58" s="133">
        <v>42584</v>
      </c>
      <c r="X58" s="10">
        <v>302.88</v>
      </c>
      <c r="Y58" s="10">
        <v>333.65</v>
      </c>
      <c r="Z58" s="10">
        <v>297.66000000000003</v>
      </c>
      <c r="AA58" s="10">
        <v>330.11</v>
      </c>
      <c r="AB58" s="95">
        <v>7800000</v>
      </c>
      <c r="AC58" s="10">
        <v>330.11</v>
      </c>
      <c r="AD58" s="2">
        <f t="shared" si="0"/>
        <v>35.989999999999952</v>
      </c>
      <c r="AE58" s="138">
        <f t="shared" si="1"/>
        <v>9.3695126395653361E-2</v>
      </c>
    </row>
    <row r="59" spans="1:31" x14ac:dyDescent="0.25">
      <c r="O59" s="83">
        <v>0.94</v>
      </c>
      <c r="P59" s="83">
        <f t="shared" si="5"/>
        <v>278.67239999999998</v>
      </c>
      <c r="W59" s="133">
        <v>42583</v>
      </c>
      <c r="X59" s="10">
        <v>300</v>
      </c>
      <c r="Y59" s="10">
        <v>307.5</v>
      </c>
      <c r="Z59" s="10">
        <v>299.06</v>
      </c>
      <c r="AA59" s="10">
        <v>301.83</v>
      </c>
      <c r="AB59" s="95">
        <v>3565600</v>
      </c>
      <c r="AC59" s="10">
        <v>301.83</v>
      </c>
      <c r="AD59" s="2">
        <f t="shared" si="0"/>
        <v>8.4399999999999977</v>
      </c>
      <c r="AE59" s="138">
        <f t="shared" si="1"/>
        <v>4.1044390025178457E-2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275.70780000000002</v>
      </c>
      <c r="W60" s="133">
        <v>42580</v>
      </c>
      <c r="X60" s="10">
        <v>288.85000000000002</v>
      </c>
      <c r="Y60" s="10">
        <v>290.45999999999998</v>
      </c>
      <c r="Z60" s="10">
        <v>286.8</v>
      </c>
      <c r="AA60" s="10">
        <v>289.93</v>
      </c>
      <c r="AB60" s="95">
        <v>1338500</v>
      </c>
      <c r="AC60" s="10">
        <v>289.93</v>
      </c>
      <c r="AD60" s="2">
        <f t="shared" si="0"/>
        <v>3.6599999999999682</v>
      </c>
      <c r="AE60" s="138">
        <f t="shared" si="1"/>
        <v>3.1138636127738817E-3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272.7432</v>
      </c>
      <c r="W61" s="133">
        <v>42579</v>
      </c>
      <c r="X61" s="10">
        <v>288.61</v>
      </c>
      <c r="Y61" s="10">
        <v>289.98</v>
      </c>
      <c r="Z61" s="10">
        <v>285.07</v>
      </c>
      <c r="AA61" s="10">
        <v>289.02999999999997</v>
      </c>
      <c r="AB61" s="95">
        <v>1454500</v>
      </c>
      <c r="AC61" s="10">
        <v>289.02999999999997</v>
      </c>
      <c r="AD61" s="2">
        <f t="shared" si="0"/>
        <v>4.910000000000025</v>
      </c>
      <c r="AE61" s="138">
        <f t="shared" si="1"/>
        <v>2.3582451881392075E-3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269.77859999999998</v>
      </c>
      <c r="W62" s="133">
        <v>42578</v>
      </c>
      <c r="X62" s="10">
        <v>286.83</v>
      </c>
      <c r="Y62" s="10">
        <v>288.77</v>
      </c>
      <c r="Z62" s="10">
        <v>286.08</v>
      </c>
      <c r="AA62" s="10">
        <v>288.35000000000002</v>
      </c>
      <c r="AB62" s="95">
        <v>1458200</v>
      </c>
      <c r="AC62" s="10">
        <v>288.35000000000002</v>
      </c>
      <c r="AD62" s="2">
        <f t="shared" si="0"/>
        <v>2.6899999999999977</v>
      </c>
      <c r="AE62" s="138">
        <f t="shared" si="1"/>
        <v>4.5638238573020296E-3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266.81399999999996</v>
      </c>
      <c r="W63" s="133">
        <v>42577</v>
      </c>
      <c r="X63" s="10">
        <v>286</v>
      </c>
      <c r="Y63" s="10">
        <v>289.95</v>
      </c>
      <c r="Z63" s="10">
        <v>285.47000000000003</v>
      </c>
      <c r="AA63" s="10">
        <v>287.04000000000002</v>
      </c>
      <c r="AB63" s="95">
        <v>1987100</v>
      </c>
      <c r="AC63" s="10">
        <v>287.04000000000002</v>
      </c>
      <c r="AD63" s="2">
        <f t="shared" si="0"/>
        <v>4.4799999999999613</v>
      </c>
      <c r="AE63" s="138">
        <f t="shared" si="1"/>
        <v>-1.0788237341221585E-3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42576</v>
      </c>
      <c r="X64" s="10">
        <v>287.83999999999997</v>
      </c>
      <c r="Y64" s="10">
        <v>290.58</v>
      </c>
      <c r="Z64" s="10">
        <v>285.02</v>
      </c>
      <c r="AA64" s="10">
        <v>287.35000000000002</v>
      </c>
      <c r="AB64" s="95">
        <v>1977700</v>
      </c>
      <c r="AC64" s="10">
        <v>287.35000000000002</v>
      </c>
      <c r="AD64" s="2">
        <f t="shared" si="0"/>
        <v>5.5600000000000023</v>
      </c>
      <c r="AE64" s="138">
        <f t="shared" si="1"/>
        <v>-1.4941969560079427E-3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42573</v>
      </c>
      <c r="X65" s="10">
        <v>282.08999999999997</v>
      </c>
      <c r="Y65" s="10">
        <v>290.92</v>
      </c>
      <c r="Z65" s="10">
        <v>281.38</v>
      </c>
      <c r="AA65" s="10">
        <v>287.77999999999997</v>
      </c>
      <c r="AB65" s="95">
        <v>3394600</v>
      </c>
      <c r="AC65" s="10">
        <v>287.77999999999997</v>
      </c>
      <c r="AD65" s="2">
        <f t="shared" si="0"/>
        <v>9.5400000000000205</v>
      </c>
      <c r="AE65" s="138">
        <f t="shared" si="1"/>
        <v>1.8870596565763842E-2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42572</v>
      </c>
      <c r="X66" s="10">
        <v>279.76</v>
      </c>
      <c r="Y66" s="10">
        <v>282.54000000000002</v>
      </c>
      <c r="Z66" s="10">
        <v>274.23</v>
      </c>
      <c r="AA66" s="10">
        <v>282.45</v>
      </c>
      <c r="AB66" s="95">
        <v>5548000</v>
      </c>
      <c r="AC66" s="10">
        <v>282.45</v>
      </c>
      <c r="AD66" s="2">
        <f t="shared" si="0"/>
        <v>8.3100000000000023</v>
      </c>
      <c r="AE66" s="138">
        <f t="shared" si="1"/>
        <v>7.6369040813993205E-2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42571</v>
      </c>
      <c r="X67" s="10">
        <v>259.87</v>
      </c>
      <c r="Y67" s="10">
        <v>263.16000000000003</v>
      </c>
      <c r="Z67" s="10">
        <v>257.57</v>
      </c>
      <c r="AA67" s="10">
        <v>262.41000000000003</v>
      </c>
      <c r="AB67" s="95">
        <v>1830200</v>
      </c>
      <c r="AC67" s="10">
        <v>262.41000000000003</v>
      </c>
      <c r="AD67" s="2">
        <f>Y67-Z67</f>
        <v>5.5900000000000318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45" priority="58">
      <formula>F19&gt;0</formula>
    </cfRule>
    <cfRule type="expression" dxfId="84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43" priority="47">
      <formula>H25&gt;0</formula>
    </cfRule>
    <cfRule type="expression" dxfId="842" priority="48">
      <formula>H25&lt;0</formula>
    </cfRule>
  </conditionalFormatting>
  <conditionalFormatting sqref="M39">
    <cfRule type="expression" dxfId="841" priority="45">
      <formula>M39&gt;0</formula>
    </cfRule>
    <cfRule type="expression" dxfId="840" priority="46">
      <formula>M39&lt;0</formula>
    </cfRule>
  </conditionalFormatting>
  <conditionalFormatting sqref="F61:F67">
    <cfRule type="expression" dxfId="839" priority="43">
      <formula>F61&gt;0</formula>
    </cfRule>
    <cfRule type="expression" dxfId="838" priority="44">
      <formula>F61&lt;0</formula>
    </cfRule>
  </conditionalFormatting>
  <conditionalFormatting sqref="H61:H67">
    <cfRule type="expression" dxfId="837" priority="41">
      <formula>H61&gt;0</formula>
    </cfRule>
    <cfRule type="expression" dxfId="836" priority="42">
      <formula>H61&lt;0</formula>
    </cfRule>
  </conditionalFormatting>
  <conditionalFormatting sqref="F21:F24">
    <cfRule type="expression" dxfId="835" priority="39">
      <formula>F21&gt;0</formula>
    </cfRule>
    <cfRule type="expression" dxfId="834" priority="40">
      <formula>F21&lt;0</formula>
    </cfRule>
  </conditionalFormatting>
  <conditionalFormatting sqref="H21:H24">
    <cfRule type="expression" dxfId="833" priority="37">
      <formula>H21&gt;0</formula>
    </cfRule>
    <cfRule type="expression" dxfId="832" priority="38">
      <formula>H21&lt;0</formula>
    </cfRule>
  </conditionalFormatting>
  <conditionalFormatting sqref="I25:I28">
    <cfRule type="expression" dxfId="831" priority="31">
      <formula>I25&gt;0</formula>
    </cfRule>
    <cfRule type="expression" dxfId="830" priority="32">
      <formula>I25&lt;0</formula>
    </cfRule>
  </conditionalFormatting>
  <conditionalFormatting sqref="I21:I24">
    <cfRule type="expression" dxfId="829" priority="29">
      <formula>I21&gt;0</formula>
    </cfRule>
    <cfRule type="expression" dxfId="828" priority="30">
      <formula>I21&lt;0</formula>
    </cfRule>
  </conditionalFormatting>
  <conditionalFormatting sqref="H29">
    <cfRule type="expression" dxfId="827" priority="27">
      <formula>H29&gt;0</formula>
    </cfRule>
    <cfRule type="expression" dxfId="826" priority="28">
      <formula>H29&lt;0</formula>
    </cfRule>
  </conditionalFormatting>
  <conditionalFormatting sqref="H30">
    <cfRule type="expression" dxfId="825" priority="25">
      <formula>H30&gt;0</formula>
    </cfRule>
    <cfRule type="expression" dxfId="824" priority="26">
      <formula>H30&lt;0</formula>
    </cfRule>
  </conditionalFormatting>
  <conditionalFormatting sqref="H31">
    <cfRule type="expression" dxfId="823" priority="23">
      <formula>H31&gt;0</formula>
    </cfRule>
    <cfRule type="expression" dxfId="822" priority="24">
      <formula>H31&lt;0</formula>
    </cfRule>
  </conditionalFormatting>
  <conditionalFormatting sqref="Q7">
    <cfRule type="expression" dxfId="821" priority="21">
      <formula>Q7&gt;0</formula>
    </cfRule>
    <cfRule type="expression" dxfId="820" priority="22">
      <formula>Q7&lt;0</formula>
    </cfRule>
  </conditionalFormatting>
  <conditionalFormatting sqref="Q8">
    <cfRule type="expression" dxfId="819" priority="19">
      <formula>Q8&gt;0</formula>
    </cfRule>
    <cfRule type="expression" dxfId="818" priority="20">
      <formula>Q8&lt;0</formula>
    </cfRule>
  </conditionalFormatting>
  <conditionalFormatting sqref="F73:F82">
    <cfRule type="expression" dxfId="817" priority="17">
      <formula>F73&gt;0</formula>
    </cfRule>
    <cfRule type="expression" dxfId="816" priority="18">
      <formula>F73&lt;0</formula>
    </cfRule>
  </conditionalFormatting>
  <conditionalFormatting sqref="H73:H76">
    <cfRule type="expression" dxfId="815" priority="15">
      <formula>H73&gt;0</formula>
    </cfRule>
    <cfRule type="expression" dxfId="814" priority="16">
      <formula>H73&lt;0</formula>
    </cfRule>
  </conditionalFormatting>
  <conditionalFormatting sqref="F69:F72">
    <cfRule type="expression" dxfId="813" priority="13">
      <formula>F69&gt;0</formula>
    </cfRule>
    <cfRule type="expression" dxfId="812" priority="14">
      <formula>F69&lt;0</formula>
    </cfRule>
  </conditionalFormatting>
  <conditionalFormatting sqref="H69:H72">
    <cfRule type="expression" dxfId="811" priority="11">
      <formula>H69&gt;0</formula>
    </cfRule>
    <cfRule type="expression" dxfId="810" priority="12">
      <formula>H69&lt;0</formula>
    </cfRule>
  </conditionalFormatting>
  <conditionalFormatting sqref="I73:I76">
    <cfRule type="expression" dxfId="809" priority="9">
      <formula>I73&gt;0</formula>
    </cfRule>
    <cfRule type="expression" dxfId="808" priority="10">
      <formula>I73&lt;0</formula>
    </cfRule>
  </conditionalFormatting>
  <conditionalFormatting sqref="I69:I72">
    <cfRule type="expression" dxfId="807" priority="7">
      <formula>I69&gt;0</formula>
    </cfRule>
    <cfRule type="expression" dxfId="806" priority="8">
      <formula>I69&lt;0</formula>
    </cfRule>
  </conditionalFormatting>
  <conditionalFormatting sqref="H77">
    <cfRule type="expression" dxfId="805" priority="5">
      <formula>H77&gt;0</formula>
    </cfRule>
    <cfRule type="expression" dxfId="804" priority="6">
      <formula>H77&lt;0</formula>
    </cfRule>
  </conditionalFormatting>
  <conditionalFormatting sqref="H78">
    <cfRule type="expression" dxfId="803" priority="3">
      <formula>H78&gt;0</formula>
    </cfRule>
    <cfRule type="expression" dxfId="802" priority="4">
      <formula>H78&lt;0</formula>
    </cfRule>
  </conditionalFormatting>
  <conditionalFormatting sqref="H79">
    <cfRule type="expression" dxfId="801" priority="1">
      <formula>H79&gt;0</formula>
    </cfRule>
    <cfRule type="expression" dxfId="80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42663</v>
      </c>
      <c r="X2" s="10">
        <v>37.299999999999997</v>
      </c>
      <c r="Y2" s="10">
        <v>37.880000000000003</v>
      </c>
      <c r="Z2" s="10">
        <v>37.17</v>
      </c>
      <c r="AA2" s="10">
        <v>37.61</v>
      </c>
      <c r="AB2" s="95">
        <v>3579100</v>
      </c>
      <c r="AC2" s="10">
        <v>37.61</v>
      </c>
      <c r="AD2" s="2">
        <f>Y2-Z2</f>
        <v>0.71000000000000085</v>
      </c>
      <c r="AE2" s="138">
        <f>AC2/AC3-1</f>
        <v>1.1021505376344054E-2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38.08</v>
      </c>
      <c r="W3" s="133">
        <v>42662</v>
      </c>
      <c r="X3" s="10">
        <v>37.79</v>
      </c>
      <c r="Y3" s="10">
        <v>37.99</v>
      </c>
      <c r="Z3" s="10">
        <v>37.17</v>
      </c>
      <c r="AA3" s="10">
        <v>37.200000000000003</v>
      </c>
      <c r="AB3" s="95">
        <v>3861000</v>
      </c>
      <c r="AC3" s="10">
        <v>37.200000000000003</v>
      </c>
      <c r="AD3" s="2">
        <f t="shared" ref="AD3:AD66" si="0">Y3-Z3</f>
        <v>0.82000000000000028</v>
      </c>
      <c r="AE3" s="138">
        <f t="shared" ref="AE3:AE66" si="1">AC3/AC4-1</f>
        <v>-5.0815726129980199E-3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38.08</v>
      </c>
      <c r="R4" s="557">
        <v>-1.55E-2</v>
      </c>
      <c r="T4" s="1"/>
      <c r="W4" s="133">
        <v>42661</v>
      </c>
      <c r="X4" s="10">
        <v>36.950000000000003</v>
      </c>
      <c r="Y4" s="10">
        <v>37.47</v>
      </c>
      <c r="Z4" s="10">
        <v>36.69</v>
      </c>
      <c r="AA4" s="10">
        <v>37.39</v>
      </c>
      <c r="AB4" s="95">
        <v>5780300</v>
      </c>
      <c r="AC4" s="10">
        <v>37.39</v>
      </c>
      <c r="AD4" s="2">
        <f t="shared" si="0"/>
        <v>0.78000000000000114</v>
      </c>
      <c r="AE4" s="138">
        <f t="shared" si="1"/>
        <v>2.6070252469813537E-2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42660</v>
      </c>
      <c r="X5" s="10">
        <v>36.69</v>
      </c>
      <c r="Y5" s="10">
        <v>36.799999999999997</v>
      </c>
      <c r="Z5" s="10">
        <v>36.090000000000003</v>
      </c>
      <c r="AA5" s="10">
        <v>36.44</v>
      </c>
      <c r="AB5" s="95">
        <v>6694200</v>
      </c>
      <c r="AC5" s="10">
        <v>36.44</v>
      </c>
      <c r="AD5" s="2">
        <f t="shared" si="0"/>
        <v>0.70999999999999375</v>
      </c>
      <c r="AE5" s="138">
        <f t="shared" si="1"/>
        <v>-1.3702384214854257E-3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38</v>
      </c>
      <c r="Y6" s="10">
        <v>38.130000000000003</v>
      </c>
      <c r="Z6" s="10">
        <v>36.47</v>
      </c>
      <c r="AA6" s="10">
        <v>36.49</v>
      </c>
      <c r="AB6" s="95">
        <v>5768200</v>
      </c>
      <c r="AC6" s="10">
        <v>36.49</v>
      </c>
      <c r="AD6" s="2">
        <f t="shared" si="0"/>
        <v>1.6600000000000037</v>
      </c>
      <c r="AE6" s="138">
        <f t="shared" si="1"/>
        <v>-3.6694825765575478E-2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42656</v>
      </c>
      <c r="X7" s="10">
        <v>36.840000000000003</v>
      </c>
      <c r="Y7" s="10">
        <v>38.270000000000003</v>
      </c>
      <c r="Z7" s="10">
        <v>36.770000000000003</v>
      </c>
      <c r="AA7" s="10">
        <v>37.880000000000003</v>
      </c>
      <c r="AB7" s="95">
        <v>6455500</v>
      </c>
      <c r="AC7" s="10">
        <v>37.880000000000003</v>
      </c>
      <c r="AD7" s="2">
        <f t="shared" si="0"/>
        <v>1.5</v>
      </c>
      <c r="AE7" s="138">
        <f t="shared" si="1"/>
        <v>2.1850553007823015E-2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38.22</v>
      </c>
      <c r="Y8" s="10">
        <v>38.35</v>
      </c>
      <c r="Z8" s="10">
        <v>36.9</v>
      </c>
      <c r="AA8" s="10">
        <v>37.07</v>
      </c>
      <c r="AB8" s="95">
        <v>7161400</v>
      </c>
      <c r="AC8" s="10">
        <v>37.07</v>
      </c>
      <c r="AD8" s="2">
        <f t="shared" si="0"/>
        <v>1.4500000000000028</v>
      </c>
      <c r="AE8" s="138">
        <f t="shared" si="1"/>
        <v>-3.2367528060558648E-2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42654</v>
      </c>
      <c r="X9" s="10">
        <v>38.69</v>
      </c>
      <c r="Y9" s="10">
        <v>39.28</v>
      </c>
      <c r="Z9" s="10">
        <v>38.11</v>
      </c>
      <c r="AA9" s="10">
        <v>38.31</v>
      </c>
      <c r="AB9" s="95">
        <v>8450300</v>
      </c>
      <c r="AC9" s="10">
        <v>38.31</v>
      </c>
      <c r="AD9" s="2">
        <f t="shared" si="0"/>
        <v>1.1700000000000017</v>
      </c>
      <c r="AE9" s="138">
        <f t="shared" si="1"/>
        <v>-1.4406997684589529E-2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42653</v>
      </c>
      <c r="X10" s="10">
        <v>40.32</v>
      </c>
      <c r="Y10" s="10">
        <v>40.450000000000003</v>
      </c>
      <c r="Z10" s="10">
        <v>38.71</v>
      </c>
      <c r="AA10" s="10">
        <v>38.869999999999997</v>
      </c>
      <c r="AB10" s="95">
        <v>17916800</v>
      </c>
      <c r="AC10" s="10">
        <v>38.869999999999997</v>
      </c>
      <c r="AD10" s="2">
        <f t="shared" si="0"/>
        <v>1.740000000000002</v>
      </c>
      <c r="AE10" s="138">
        <f t="shared" si="1"/>
        <v>8.1524763494713381E-2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36.81</v>
      </c>
      <c r="Y11" s="10">
        <v>36.840000000000003</v>
      </c>
      <c r="Z11" s="10">
        <v>35.58</v>
      </c>
      <c r="AA11" s="10">
        <v>35.94</v>
      </c>
      <c r="AB11" s="95">
        <v>9849800</v>
      </c>
      <c r="AC11" s="10">
        <v>35.94</v>
      </c>
      <c r="AD11" s="2">
        <f t="shared" si="0"/>
        <v>1.2600000000000051</v>
      </c>
      <c r="AE11" s="138">
        <f t="shared" si="1"/>
        <v>-2.442996742671022E-2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42649</v>
      </c>
      <c r="X12" s="10">
        <v>37.75</v>
      </c>
      <c r="Y12" s="10">
        <v>37.799999999999997</v>
      </c>
      <c r="Z12" s="10">
        <v>36.43</v>
      </c>
      <c r="AA12" s="10">
        <v>36.840000000000003</v>
      </c>
      <c r="AB12" s="95">
        <v>10535500</v>
      </c>
      <c r="AC12" s="10">
        <v>36.840000000000003</v>
      </c>
      <c r="AD12" s="2">
        <f t="shared" si="0"/>
        <v>1.3699999999999974</v>
      </c>
      <c r="AE12" s="138">
        <f t="shared" si="1"/>
        <v>-3.1291085984748834E-2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42648</v>
      </c>
      <c r="X13" s="10">
        <v>38.08</v>
      </c>
      <c r="Y13" s="10">
        <v>38.46</v>
      </c>
      <c r="Z13" s="10">
        <v>37.82</v>
      </c>
      <c r="AA13" s="10">
        <v>38.03</v>
      </c>
      <c r="AB13" s="95">
        <v>5556300</v>
      </c>
      <c r="AC13" s="10">
        <v>38.03</v>
      </c>
      <c r="AD13" s="2">
        <f t="shared" si="0"/>
        <v>0.64000000000000057</v>
      </c>
      <c r="AE13" s="138">
        <f t="shared" si="1"/>
        <v>1.5801948907032681E-3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42647</v>
      </c>
      <c r="X14" s="10">
        <v>38.07</v>
      </c>
      <c r="Y14" s="10">
        <v>38.35</v>
      </c>
      <c r="Z14" s="10">
        <v>37.619999999999997</v>
      </c>
      <c r="AA14" s="10">
        <v>37.97</v>
      </c>
      <c r="AB14" s="95">
        <v>6043900</v>
      </c>
      <c r="AC14" s="10">
        <v>37.97</v>
      </c>
      <c r="AD14" s="2">
        <f t="shared" si="0"/>
        <v>0.73000000000000398</v>
      </c>
      <c r="AE14" s="138">
        <f t="shared" si="1"/>
        <v>-6.020942408377028E-3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42646</v>
      </c>
      <c r="X15" s="10">
        <v>38.1</v>
      </c>
      <c r="Y15" s="10">
        <v>38.22</v>
      </c>
      <c r="Z15" s="10">
        <v>37.409999999999997</v>
      </c>
      <c r="AA15" s="10">
        <v>38.200000000000003</v>
      </c>
      <c r="AB15" s="95">
        <v>7069400</v>
      </c>
      <c r="AC15" s="10">
        <v>38.200000000000003</v>
      </c>
      <c r="AD15" s="2">
        <f t="shared" si="0"/>
        <v>0.81000000000000227</v>
      </c>
      <c r="AE15" s="138">
        <f t="shared" si="1"/>
        <v>2.0986358866736943E-3</v>
      </c>
    </row>
    <row r="16" spans="1:40" x14ac:dyDescent="0.25">
      <c r="G16" s="1"/>
      <c r="W16" s="133">
        <v>42643</v>
      </c>
      <c r="X16" s="10">
        <v>38.33</v>
      </c>
      <c r="Y16" s="10">
        <v>38.83</v>
      </c>
      <c r="Z16" s="10">
        <v>37.85</v>
      </c>
      <c r="AA16" s="10">
        <v>38.119999999999997</v>
      </c>
      <c r="AB16" s="95">
        <v>7254100</v>
      </c>
      <c r="AC16" s="10">
        <v>38.119999999999997</v>
      </c>
      <c r="AD16" s="2">
        <f t="shared" si="0"/>
        <v>0.97999999999999687</v>
      </c>
      <c r="AE16" s="138">
        <f t="shared" si="1"/>
        <v>-9.0979984403432024E-3</v>
      </c>
    </row>
    <row r="17" spans="1:31" x14ac:dyDescent="0.25">
      <c r="G17" s="1"/>
      <c r="W17" s="133">
        <v>42642</v>
      </c>
      <c r="X17" s="10">
        <v>40.17</v>
      </c>
      <c r="Y17" s="10">
        <v>40.22</v>
      </c>
      <c r="Z17" s="10">
        <v>37.65</v>
      </c>
      <c r="AA17" s="10">
        <v>38.47</v>
      </c>
      <c r="AB17" s="95">
        <v>19112700</v>
      </c>
      <c r="AC17" s="10">
        <v>38.47</v>
      </c>
      <c r="AD17" s="2">
        <f t="shared" si="0"/>
        <v>2.5700000000000003</v>
      </c>
      <c r="AE17" s="138">
        <f t="shared" si="1"/>
        <v>-4.351069119840878E-2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42641</v>
      </c>
      <c r="X18" s="10">
        <v>41.2</v>
      </c>
      <c r="Y18" s="10">
        <v>41.43</v>
      </c>
      <c r="Z18" s="10">
        <v>40.04</v>
      </c>
      <c r="AA18" s="10">
        <v>40.22</v>
      </c>
      <c r="AB18" s="95">
        <v>5552300</v>
      </c>
      <c r="AC18" s="10">
        <v>40.22</v>
      </c>
      <c r="AD18" s="2">
        <f t="shared" si="0"/>
        <v>1.3900000000000006</v>
      </c>
      <c r="AE18" s="138">
        <f t="shared" si="1"/>
        <v>-2.6385862987170272E-2</v>
      </c>
    </row>
    <row r="19" spans="1:31" x14ac:dyDescent="0.25">
      <c r="N19" s="2"/>
      <c r="W19" s="133">
        <v>42640</v>
      </c>
      <c r="X19" s="10">
        <v>41.04</v>
      </c>
      <c r="Y19" s="10">
        <v>41.43</v>
      </c>
      <c r="Z19" s="10">
        <v>40.82</v>
      </c>
      <c r="AA19" s="10">
        <v>41.31</v>
      </c>
      <c r="AB19" s="95">
        <v>5546900</v>
      </c>
      <c r="AC19" s="10">
        <v>41.31</v>
      </c>
      <c r="AD19" s="2">
        <f t="shared" si="0"/>
        <v>0.60999999999999943</v>
      </c>
      <c r="AE19" s="138">
        <f t="shared" si="1"/>
        <v>3.1568722680914707E-3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41.79</v>
      </c>
      <c r="Y20" s="10">
        <v>41.9</v>
      </c>
      <c r="Z20" s="10">
        <v>41.13</v>
      </c>
      <c r="AA20" s="10">
        <v>41.18</v>
      </c>
      <c r="AB20" s="95">
        <v>6498700</v>
      </c>
      <c r="AC20" s="10">
        <v>41.18</v>
      </c>
      <c r="AD20" s="2">
        <f t="shared" si="0"/>
        <v>0.76999999999999602</v>
      </c>
      <c r="AE20" s="138">
        <f t="shared" si="1"/>
        <v>-2.0922491678554533E-2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42636</v>
      </c>
      <c r="X21" s="10">
        <v>42.69</v>
      </c>
      <c r="Y21" s="10">
        <v>42.69</v>
      </c>
      <c r="Z21" s="10">
        <v>41.95</v>
      </c>
      <c r="AA21" s="10">
        <v>42.06</v>
      </c>
      <c r="AB21" s="95">
        <v>5356200</v>
      </c>
      <c r="AC21" s="10">
        <v>42.06</v>
      </c>
      <c r="AD21" s="2">
        <f t="shared" si="0"/>
        <v>0.73999999999999488</v>
      </c>
      <c r="AE21" s="138">
        <f t="shared" si="1"/>
        <v>-1.2444235736088327E-2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42635</v>
      </c>
      <c r="X22" s="10">
        <v>42.42</v>
      </c>
      <c r="Y22" s="10">
        <v>43.72</v>
      </c>
      <c r="Z22" s="10">
        <v>42.29</v>
      </c>
      <c r="AA22" s="10">
        <v>42.59</v>
      </c>
      <c r="AB22" s="95">
        <v>7727500</v>
      </c>
      <c r="AC22" s="10">
        <v>42.59</v>
      </c>
      <c r="AD22" s="2">
        <f t="shared" si="0"/>
        <v>1.4299999999999997</v>
      </c>
      <c r="AE22" s="138">
        <f t="shared" si="1"/>
        <v>1.6225244571701491E-2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42634</v>
      </c>
      <c r="X23" s="10">
        <v>41.05</v>
      </c>
      <c r="Y23" s="10">
        <v>42.07</v>
      </c>
      <c r="Z23" s="10">
        <v>40.92</v>
      </c>
      <c r="AA23" s="10">
        <v>41.91</v>
      </c>
      <c r="AB23" s="95">
        <v>4146600</v>
      </c>
      <c r="AC23" s="10">
        <v>41.91</v>
      </c>
      <c r="AD23" s="2">
        <f t="shared" si="0"/>
        <v>1.1499999999999986</v>
      </c>
      <c r="AE23" s="138">
        <f t="shared" si="1"/>
        <v>1.5753756665050966E-2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42633</v>
      </c>
      <c r="X24" s="10">
        <v>41.56</v>
      </c>
      <c r="Y24" s="10">
        <v>42.04</v>
      </c>
      <c r="Z24" s="10">
        <v>41.13</v>
      </c>
      <c r="AA24" s="10">
        <v>41.26</v>
      </c>
      <c r="AB24" s="95">
        <v>5674800</v>
      </c>
      <c r="AC24" s="10">
        <v>41.26</v>
      </c>
      <c r="AD24" s="2">
        <f t="shared" si="0"/>
        <v>0.90999999999999659</v>
      </c>
      <c r="AE24" s="138">
        <f t="shared" si="1"/>
        <v>-5.5435044589058347E-3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42632</v>
      </c>
      <c r="X25" s="10">
        <v>41.97</v>
      </c>
      <c r="Y25" s="10">
        <v>42.06</v>
      </c>
      <c r="Z25" s="10">
        <v>41.25</v>
      </c>
      <c r="AA25" s="10">
        <v>41.49</v>
      </c>
      <c r="AB25" s="95">
        <v>3393500</v>
      </c>
      <c r="AC25" s="10">
        <v>41.49</v>
      </c>
      <c r="AD25" s="2">
        <f t="shared" si="0"/>
        <v>0.81000000000000227</v>
      </c>
      <c r="AE25" s="138">
        <f t="shared" si="1"/>
        <v>-7.1787508973437664E-3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42629</v>
      </c>
      <c r="X26" s="10">
        <v>41.44</v>
      </c>
      <c r="Y26" s="10">
        <v>41.86</v>
      </c>
      <c r="Z26" s="10">
        <v>40.93</v>
      </c>
      <c r="AA26" s="10">
        <v>41.79</v>
      </c>
      <c r="AB26" s="95">
        <v>8748100</v>
      </c>
      <c r="AC26" s="10">
        <v>41.79</v>
      </c>
      <c r="AD26" s="2">
        <f t="shared" si="0"/>
        <v>0.92999999999999972</v>
      </c>
      <c r="AE26" s="138">
        <f t="shared" si="1"/>
        <v>7.2306579898770984E-3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42628</v>
      </c>
      <c r="X27" s="10">
        <v>40.909999999999997</v>
      </c>
      <c r="Y27" s="10">
        <v>41.58</v>
      </c>
      <c r="Z27" s="10">
        <v>40.659999999999997</v>
      </c>
      <c r="AA27" s="10">
        <v>41.49</v>
      </c>
      <c r="AB27" s="95">
        <v>3759900</v>
      </c>
      <c r="AC27" s="10">
        <v>41.49</v>
      </c>
      <c r="AD27" s="2">
        <f t="shared" si="0"/>
        <v>0.92000000000000171</v>
      </c>
      <c r="AE27" s="138">
        <f t="shared" si="1"/>
        <v>1.5915768854064538E-2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42627</v>
      </c>
      <c r="X28" s="10">
        <v>41.29</v>
      </c>
      <c r="Y28" s="10">
        <v>41.55</v>
      </c>
      <c r="Z28" s="10">
        <v>40.549999999999997</v>
      </c>
      <c r="AA28" s="10">
        <v>40.840000000000003</v>
      </c>
      <c r="AB28" s="95">
        <v>4460200</v>
      </c>
      <c r="AC28" s="10">
        <v>40.840000000000003</v>
      </c>
      <c r="AD28" s="2">
        <f t="shared" si="0"/>
        <v>1</v>
      </c>
      <c r="AE28" s="138">
        <f t="shared" si="1"/>
        <v>-1.7110730872645918E-3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42626</v>
      </c>
      <c r="X29" s="10">
        <v>41.09</v>
      </c>
      <c r="Y29" s="10">
        <v>41.17</v>
      </c>
      <c r="Z29" s="10">
        <v>40.5</v>
      </c>
      <c r="AA29" s="10">
        <v>40.909999999999997</v>
      </c>
      <c r="AB29" s="95">
        <v>5401600</v>
      </c>
      <c r="AC29" s="10">
        <v>40.909999999999997</v>
      </c>
      <c r="AD29" s="2">
        <f t="shared" si="0"/>
        <v>0.67000000000000171</v>
      </c>
      <c r="AE29" s="138">
        <f t="shared" si="1"/>
        <v>-1.0162109847568379E-2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42625</v>
      </c>
      <c r="X30" s="10">
        <v>40.03</v>
      </c>
      <c r="Y30" s="10">
        <v>41.57</v>
      </c>
      <c r="Z30" s="10">
        <v>40</v>
      </c>
      <c r="AA30" s="10">
        <v>41.33</v>
      </c>
      <c r="AB30" s="95">
        <v>8142300</v>
      </c>
      <c r="AC30" s="10">
        <v>41.33</v>
      </c>
      <c r="AD30" s="2">
        <f t="shared" si="0"/>
        <v>1.5700000000000003</v>
      </c>
      <c r="AE30" s="138">
        <f t="shared" si="1"/>
        <v>3.6099273000752108E-2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42622</v>
      </c>
      <c r="X31" s="10">
        <v>40.39</v>
      </c>
      <c r="Y31" s="10">
        <v>40.39</v>
      </c>
      <c r="Z31" s="10">
        <v>39.75</v>
      </c>
      <c r="AA31" s="10">
        <v>39.89</v>
      </c>
      <c r="AB31" s="95">
        <v>5664100</v>
      </c>
      <c r="AC31" s="10">
        <v>39.89</v>
      </c>
      <c r="AD31" s="2">
        <f t="shared" si="0"/>
        <v>0.64000000000000057</v>
      </c>
      <c r="AE31" s="138">
        <f t="shared" si="1"/>
        <v>-1.6761153561745123E-2</v>
      </c>
    </row>
    <row r="32" spans="1:31" x14ac:dyDescent="0.25">
      <c r="W32" s="133">
        <v>42621</v>
      </c>
      <c r="X32" s="10">
        <v>40.5</v>
      </c>
      <c r="Y32" s="10">
        <v>40.78</v>
      </c>
      <c r="Z32" s="10">
        <v>39.97</v>
      </c>
      <c r="AA32" s="10">
        <v>40.57</v>
      </c>
      <c r="AB32" s="95">
        <v>4764500</v>
      </c>
      <c r="AC32" s="10">
        <v>40.57</v>
      </c>
      <c r="AD32" s="2">
        <f t="shared" si="0"/>
        <v>0.81000000000000227</v>
      </c>
      <c r="AE32" s="138">
        <f t="shared" si="1"/>
        <v>6.450012403869998E-3</v>
      </c>
    </row>
    <row r="33" spans="1:31" x14ac:dyDescent="0.25">
      <c r="W33" s="133">
        <v>42620</v>
      </c>
      <c r="X33" s="10">
        <v>40.840000000000003</v>
      </c>
      <c r="Y33" s="10">
        <v>40.880000000000003</v>
      </c>
      <c r="Z33" s="10">
        <v>40.21</v>
      </c>
      <c r="AA33" s="10">
        <v>40.31</v>
      </c>
      <c r="AB33" s="95">
        <v>6902600</v>
      </c>
      <c r="AC33" s="10">
        <v>40.31</v>
      </c>
      <c r="AD33" s="2">
        <f t="shared" si="0"/>
        <v>0.67000000000000171</v>
      </c>
      <c r="AE33" s="138">
        <f t="shared" si="1"/>
        <v>-2.2277227722771187E-3</v>
      </c>
    </row>
    <row r="34" spans="1:31" x14ac:dyDescent="0.25">
      <c r="W34" s="133">
        <v>42619</v>
      </c>
      <c r="X34" s="10">
        <v>40</v>
      </c>
      <c r="Y34" s="10">
        <v>40.93</v>
      </c>
      <c r="Z34" s="10">
        <v>39.9</v>
      </c>
      <c r="AA34" s="10">
        <v>40.4</v>
      </c>
      <c r="AB34" s="95">
        <v>9131300</v>
      </c>
      <c r="AC34" s="10">
        <v>40.4</v>
      </c>
      <c r="AD34" s="2">
        <f t="shared" si="0"/>
        <v>1.0300000000000011</v>
      </c>
      <c r="AE34" s="138">
        <f t="shared" si="1"/>
        <v>1.075806855141348E-2</v>
      </c>
    </row>
    <row r="35" spans="1:31" x14ac:dyDescent="0.25">
      <c r="L35" t="s">
        <v>219</v>
      </c>
      <c r="M35" s="2">
        <f>K53+M53-F53</f>
        <v>439.77999999999975</v>
      </c>
      <c r="W35" s="133">
        <v>42615</v>
      </c>
      <c r="X35" s="10">
        <v>42.01</v>
      </c>
      <c r="Y35" s="10">
        <v>42.09</v>
      </c>
      <c r="Z35" s="10">
        <v>39.82</v>
      </c>
      <c r="AA35" s="10">
        <v>39.97</v>
      </c>
      <c r="AB35" s="95">
        <v>17214100</v>
      </c>
      <c r="AC35" s="10">
        <v>39.97</v>
      </c>
      <c r="AD35" s="2">
        <f t="shared" si="0"/>
        <v>2.2700000000000031</v>
      </c>
      <c r="AE35" s="138">
        <f t="shared" si="1"/>
        <v>-4.6517175572519109E-2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42614</v>
      </c>
      <c r="X36" s="10">
        <v>42.52</v>
      </c>
      <c r="Y36" s="10">
        <v>42.63</v>
      </c>
      <c r="Z36" s="10">
        <v>41.55</v>
      </c>
      <c r="AA36" s="10">
        <v>41.92</v>
      </c>
      <c r="AB36" s="95">
        <v>5185700</v>
      </c>
      <c r="AC36" s="10">
        <v>41.92</v>
      </c>
      <c r="AD36" s="2">
        <f t="shared" si="0"/>
        <v>1.0800000000000054</v>
      </c>
      <c r="AE36" s="138">
        <f t="shared" si="1"/>
        <v>-1.0387157695939564E-2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42613</v>
      </c>
      <c r="X37" s="10">
        <v>42.56</v>
      </c>
      <c r="Y37" s="10">
        <v>42.63</v>
      </c>
      <c r="Z37" s="10">
        <v>41.87</v>
      </c>
      <c r="AA37" s="10">
        <v>42.36</v>
      </c>
      <c r="AB37" s="95">
        <v>6174000</v>
      </c>
      <c r="AC37" s="10">
        <v>42.36</v>
      </c>
      <c r="AD37" s="2">
        <f t="shared" si="0"/>
        <v>0.76000000000000512</v>
      </c>
      <c r="AE37" s="138">
        <f t="shared" si="1"/>
        <v>-9.1228070175438658E-3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42612</v>
      </c>
      <c r="X38" s="10">
        <v>43.25</v>
      </c>
      <c r="Y38" s="10">
        <v>44.1</v>
      </c>
      <c r="Z38" s="10">
        <v>42.59</v>
      </c>
      <c r="AA38" s="10">
        <v>42.75</v>
      </c>
      <c r="AB38" s="95">
        <v>4955400</v>
      </c>
      <c r="AC38" s="10">
        <v>42.75</v>
      </c>
      <c r="AD38" s="2">
        <f t="shared" si="0"/>
        <v>1.509999999999998</v>
      </c>
      <c r="AE38" s="138">
        <f t="shared" si="1"/>
        <v>-1.0874595094863437E-2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42611</v>
      </c>
      <c r="X39" s="10">
        <v>43.99</v>
      </c>
      <c r="Y39" s="10">
        <v>44.24</v>
      </c>
      <c r="Z39" s="10">
        <v>42.47</v>
      </c>
      <c r="AA39" s="10">
        <v>43.22</v>
      </c>
      <c r="AB39" s="95">
        <v>11676600</v>
      </c>
      <c r="AC39" s="10">
        <v>43.22</v>
      </c>
      <c r="AD39" s="2">
        <f t="shared" si="0"/>
        <v>1.7700000000000031</v>
      </c>
      <c r="AE39" s="138">
        <f t="shared" si="1"/>
        <v>4.415524052986175E-3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42608</v>
      </c>
      <c r="X40" s="10">
        <v>43.11</v>
      </c>
      <c r="Y40" s="10">
        <v>43.98</v>
      </c>
      <c r="Z40" s="10">
        <v>42.63</v>
      </c>
      <c r="AA40" s="10">
        <v>43.03</v>
      </c>
      <c r="AB40" s="95">
        <v>8306700</v>
      </c>
      <c r="AC40" s="10">
        <v>43.03</v>
      </c>
      <c r="AD40" s="2">
        <f t="shared" si="0"/>
        <v>1.3499999999999943</v>
      </c>
      <c r="AE40" s="138">
        <f t="shared" si="1"/>
        <v>4.2007001166861624E-3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42607</v>
      </c>
      <c r="X41" s="10">
        <v>44.65</v>
      </c>
      <c r="Y41" s="10">
        <v>45.11</v>
      </c>
      <c r="Z41" s="10">
        <v>42.33</v>
      </c>
      <c r="AA41" s="10">
        <v>42.85</v>
      </c>
      <c r="AB41" s="95">
        <v>17699200</v>
      </c>
      <c r="AC41" s="10">
        <v>42.85</v>
      </c>
      <c r="AD41" s="2">
        <f t="shared" si="0"/>
        <v>2.7800000000000011</v>
      </c>
      <c r="AE41" s="138">
        <f t="shared" si="1"/>
        <v>-6.9524913093857998E-3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6" t="s">
        <v>78</v>
      </c>
      <c r="P42" s="586"/>
      <c r="T42" s="112" t="s">
        <v>113</v>
      </c>
      <c r="U42" s="9"/>
      <c r="W42" s="133">
        <v>42606</v>
      </c>
      <c r="X42" s="10">
        <v>45.5</v>
      </c>
      <c r="Y42" s="10">
        <v>45.99</v>
      </c>
      <c r="Z42" s="10">
        <v>42.78</v>
      </c>
      <c r="AA42" s="10">
        <v>43.15</v>
      </c>
      <c r="AB42" s="95">
        <v>17897400</v>
      </c>
      <c r="AC42" s="10">
        <v>43.15</v>
      </c>
      <c r="AD42" s="2">
        <f t="shared" si="0"/>
        <v>3.2100000000000009</v>
      </c>
      <c r="AE42" s="138">
        <f t="shared" si="1"/>
        <v>-5.4142919772029785E-2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41.887999999999998</v>
      </c>
      <c r="Q43" s="2"/>
      <c r="T43" s="139" t="s">
        <v>98</v>
      </c>
      <c r="U43" s="370">
        <v>37.200000000000003</v>
      </c>
      <c r="W43" s="133">
        <v>42605</v>
      </c>
      <c r="X43" s="10">
        <v>47.45</v>
      </c>
      <c r="Y43" s="10">
        <v>47.59</v>
      </c>
      <c r="Z43" s="10">
        <v>45.53</v>
      </c>
      <c r="AA43" s="10">
        <v>45.62</v>
      </c>
      <c r="AB43" s="95">
        <v>13058000</v>
      </c>
      <c r="AC43" s="10">
        <v>45.62</v>
      </c>
      <c r="AD43" s="2">
        <f t="shared" si="0"/>
        <v>2.0600000000000023</v>
      </c>
      <c r="AE43" s="138">
        <f t="shared" si="1"/>
        <v>-4.759916492693117E-2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41.507200000000005</v>
      </c>
      <c r="Q44" s="2"/>
      <c r="T44" s="108" t="s">
        <v>99</v>
      </c>
      <c r="U44" s="371">
        <v>37.299999999999997</v>
      </c>
      <c r="W44" s="133">
        <v>42604</v>
      </c>
      <c r="X44" s="10">
        <v>48.54</v>
      </c>
      <c r="Y44" s="10">
        <v>49.09</v>
      </c>
      <c r="Z44" s="10">
        <v>47.57</v>
      </c>
      <c r="AA44" s="10">
        <v>47.9</v>
      </c>
      <c r="AB44" s="95">
        <v>7245700</v>
      </c>
      <c r="AC44" s="10">
        <v>47.9</v>
      </c>
      <c r="AD44" s="2">
        <f t="shared" si="0"/>
        <v>1.5200000000000031</v>
      </c>
      <c r="AE44" s="138">
        <f t="shared" si="1"/>
        <v>-1.5618577887381746E-2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41.126400000000004</v>
      </c>
      <c r="Q45" s="2"/>
      <c r="T45" s="108" t="s">
        <v>100</v>
      </c>
      <c r="U45" s="371" t="s">
        <v>576</v>
      </c>
      <c r="W45" s="133">
        <v>42601</v>
      </c>
      <c r="X45" s="10">
        <v>48.99</v>
      </c>
      <c r="Y45" s="10">
        <v>49.2</v>
      </c>
      <c r="Z45" s="10">
        <v>48.1</v>
      </c>
      <c r="AA45" s="10">
        <v>48.66</v>
      </c>
      <c r="AB45" s="95">
        <v>5146500</v>
      </c>
      <c r="AC45" s="10">
        <v>48.66</v>
      </c>
      <c r="AD45" s="2">
        <f t="shared" si="0"/>
        <v>1.1000000000000014</v>
      </c>
      <c r="AE45" s="138">
        <f t="shared" si="1"/>
        <v>-1.3381995133819991E-2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40.745600000000003</v>
      </c>
      <c r="Q46" s="2"/>
      <c r="T46" s="108" t="s">
        <v>101</v>
      </c>
      <c r="U46" s="371" t="s">
        <v>577</v>
      </c>
      <c r="W46" s="133">
        <v>42600</v>
      </c>
      <c r="X46" s="10">
        <v>49</v>
      </c>
      <c r="Y46" s="10">
        <v>49.42</v>
      </c>
      <c r="Z46" s="10">
        <v>48.86</v>
      </c>
      <c r="AA46" s="10">
        <v>49.32</v>
      </c>
      <c r="AB46" s="95">
        <v>2983900</v>
      </c>
      <c r="AC46" s="10">
        <v>49.32</v>
      </c>
      <c r="AD46" s="2">
        <f t="shared" si="0"/>
        <v>0.56000000000000227</v>
      </c>
      <c r="AE46" s="138">
        <f t="shared" si="1"/>
        <v>8.5889570552146743E-3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40.364800000000002</v>
      </c>
      <c r="Q47" s="2"/>
      <c r="T47" s="108" t="s">
        <v>102</v>
      </c>
      <c r="U47" s="371">
        <v>53.44</v>
      </c>
      <c r="W47" s="133">
        <v>42599</v>
      </c>
      <c r="X47" s="10">
        <v>48.76</v>
      </c>
      <c r="Y47" s="10">
        <v>49.16</v>
      </c>
      <c r="Z47" s="10">
        <v>48.32</v>
      </c>
      <c r="AA47" s="10">
        <v>48.9</v>
      </c>
      <c r="AB47" s="95">
        <v>2566900</v>
      </c>
      <c r="AC47" s="10">
        <v>48.9</v>
      </c>
      <c r="AD47" s="2">
        <f t="shared" si="0"/>
        <v>0.83999999999999631</v>
      </c>
      <c r="AE47" s="138">
        <f t="shared" si="1"/>
        <v>7.6241500103029214E-3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39.984000000000002</v>
      </c>
      <c r="Q48" s="2"/>
      <c r="T48" s="108" t="s">
        <v>103</v>
      </c>
      <c r="U48" s="371">
        <v>1.4604699999999999</v>
      </c>
      <c r="W48" s="133">
        <v>42598</v>
      </c>
      <c r="X48" s="10">
        <v>48.71</v>
      </c>
      <c r="Y48" s="10">
        <v>49.02</v>
      </c>
      <c r="Z48" s="10">
        <v>48.49</v>
      </c>
      <c r="AA48" s="10">
        <v>48.53</v>
      </c>
      <c r="AB48" s="95">
        <v>2217800</v>
      </c>
      <c r="AC48" s="10">
        <v>48.53</v>
      </c>
      <c r="AD48" s="2">
        <f t="shared" si="0"/>
        <v>0.53000000000000114</v>
      </c>
      <c r="AE48" s="138">
        <f t="shared" si="1"/>
        <v>-4.5128205128205368E-3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39.603200000000001</v>
      </c>
      <c r="Q49" s="2"/>
      <c r="T49" s="108" t="s">
        <v>122</v>
      </c>
      <c r="U49" s="371" t="s">
        <v>298</v>
      </c>
      <c r="W49" s="133">
        <v>42597</v>
      </c>
      <c r="X49" s="10">
        <v>48.72</v>
      </c>
      <c r="Y49" s="10">
        <v>48.9</v>
      </c>
      <c r="Z49" s="10">
        <v>48.5</v>
      </c>
      <c r="AA49" s="10">
        <v>48.75</v>
      </c>
      <c r="AB49" s="95">
        <v>3309600</v>
      </c>
      <c r="AC49" s="10">
        <v>48.75</v>
      </c>
      <c r="AD49" s="2">
        <f t="shared" si="0"/>
        <v>0.39999999999999858</v>
      </c>
      <c r="AE49" s="138">
        <f t="shared" si="1"/>
        <v>5.9843169624431702E-3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39.2224</v>
      </c>
      <c r="Q50" s="2"/>
      <c r="T50" s="108"/>
      <c r="U50" s="371"/>
      <c r="W50" s="133">
        <v>42594</v>
      </c>
      <c r="X50" s="10">
        <v>48.4</v>
      </c>
      <c r="Y50" s="10">
        <v>48.52</v>
      </c>
      <c r="Z50" s="10">
        <v>47.73</v>
      </c>
      <c r="AA50" s="10">
        <v>48.46</v>
      </c>
      <c r="AB50" s="95">
        <v>3618700</v>
      </c>
      <c r="AC50" s="10">
        <v>48.46</v>
      </c>
      <c r="AD50" s="2">
        <f t="shared" si="0"/>
        <v>0.79000000000000625</v>
      </c>
      <c r="AE50" s="138">
        <f t="shared" si="1"/>
        <v>-5.1324163416136548E-3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38.8416</v>
      </c>
      <c r="Q51" s="2"/>
      <c r="T51" s="108" t="s">
        <v>105</v>
      </c>
      <c r="U51" s="371" t="s">
        <v>578</v>
      </c>
      <c r="W51" s="133">
        <v>42593</v>
      </c>
      <c r="X51" s="10">
        <v>49.09</v>
      </c>
      <c r="Y51" s="10">
        <v>49.4</v>
      </c>
      <c r="Z51" s="10">
        <v>48.56</v>
      </c>
      <c r="AA51" s="10">
        <v>48.71</v>
      </c>
      <c r="AB51" s="95">
        <v>3444900</v>
      </c>
      <c r="AC51" s="10">
        <v>48.71</v>
      </c>
      <c r="AD51" s="2">
        <f t="shared" si="0"/>
        <v>0.83999999999999631</v>
      </c>
      <c r="AE51" s="138">
        <f t="shared" si="1"/>
        <v>-1.6396802623488416E-3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38.460799999999999</v>
      </c>
      <c r="Q52" s="2"/>
      <c r="T52" s="108" t="s">
        <v>106</v>
      </c>
      <c r="U52" s="371" t="s">
        <v>421</v>
      </c>
      <c r="W52" s="133">
        <v>42592</v>
      </c>
      <c r="X52" s="10">
        <v>49.3</v>
      </c>
      <c r="Y52" s="10">
        <v>49.91</v>
      </c>
      <c r="Z52" s="10">
        <v>48.01</v>
      </c>
      <c r="AA52" s="10">
        <v>48.79</v>
      </c>
      <c r="AB52" s="95">
        <v>7496200</v>
      </c>
      <c r="AC52" s="10">
        <v>48.79</v>
      </c>
      <c r="AD52" s="2">
        <f t="shared" si="0"/>
        <v>1.8999999999999986</v>
      </c>
      <c r="AE52" s="138">
        <f t="shared" si="1"/>
        <v>-2.2636217948717952E-2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38.08</v>
      </c>
      <c r="Q53" s="2"/>
      <c r="T53" s="108" t="s">
        <v>107</v>
      </c>
      <c r="U53" s="372">
        <v>3596666</v>
      </c>
      <c r="W53" s="133">
        <v>42591</v>
      </c>
      <c r="X53" s="10">
        <v>48.6</v>
      </c>
      <c r="Y53" s="10">
        <v>50.4</v>
      </c>
      <c r="Z53" s="10">
        <v>48.6</v>
      </c>
      <c r="AA53" s="10">
        <v>49.92</v>
      </c>
      <c r="AB53" s="95">
        <v>7636700</v>
      </c>
      <c r="AC53" s="10">
        <v>49.92</v>
      </c>
      <c r="AD53" s="2">
        <f t="shared" si="0"/>
        <v>1.7999999999999972</v>
      </c>
      <c r="AE53" s="138">
        <f t="shared" si="1"/>
        <v>2.8642077065732519E-2</v>
      </c>
    </row>
    <row r="54" spans="1:31" x14ac:dyDescent="0.25">
      <c r="O54" s="83">
        <v>0.99</v>
      </c>
      <c r="P54" s="83">
        <f t="shared" si="3"/>
        <v>37.699199999999998</v>
      </c>
      <c r="Q54" s="2"/>
      <c r="T54" s="108" t="s">
        <v>110</v>
      </c>
      <c r="U54" s="372">
        <v>6835840</v>
      </c>
      <c r="W54" s="133">
        <v>42590</v>
      </c>
      <c r="X54" s="10">
        <v>48.42</v>
      </c>
      <c r="Y54" s="10">
        <v>49.32</v>
      </c>
      <c r="Z54" s="10">
        <v>48.24</v>
      </c>
      <c r="AA54" s="10">
        <v>48.53</v>
      </c>
      <c r="AB54" s="95">
        <v>6708700</v>
      </c>
      <c r="AC54" s="10">
        <v>48.53</v>
      </c>
      <c r="AD54" s="2">
        <f t="shared" si="0"/>
        <v>1.0799999999999983</v>
      </c>
      <c r="AE54" s="138">
        <f t="shared" si="1"/>
        <v>1.4444903012793553E-3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37.318399999999997</v>
      </c>
      <c r="Q55" s="2"/>
      <c r="T55" s="108" t="s">
        <v>108</v>
      </c>
      <c r="U55" s="371" t="s">
        <v>579</v>
      </c>
      <c r="W55" s="133">
        <v>42587</v>
      </c>
      <c r="X55" s="10">
        <v>48.98</v>
      </c>
      <c r="Y55" s="10">
        <v>49.11</v>
      </c>
      <c r="Z55" s="10">
        <v>48.3</v>
      </c>
      <c r="AA55" s="10">
        <v>48.46</v>
      </c>
      <c r="AB55" s="95">
        <v>4747200</v>
      </c>
      <c r="AC55" s="10">
        <v>48.46</v>
      </c>
      <c r="AD55" s="2">
        <f t="shared" si="0"/>
        <v>0.81000000000000227</v>
      </c>
      <c r="AE55" s="138">
        <f t="shared" si="1"/>
        <v>-1.8537590113284486E-3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36.937599999999996</v>
      </c>
      <c r="T56" s="108" t="s">
        <v>111</v>
      </c>
      <c r="U56" s="371">
        <v>23.8</v>
      </c>
      <c r="W56" s="133">
        <v>42586</v>
      </c>
      <c r="X56" s="10">
        <v>48.31</v>
      </c>
      <c r="Y56" s="10">
        <v>49.19</v>
      </c>
      <c r="Z56" s="10">
        <v>48.25</v>
      </c>
      <c r="AA56" s="10">
        <v>48.55</v>
      </c>
      <c r="AB56" s="95">
        <v>11709900</v>
      </c>
      <c r="AC56" s="10">
        <v>48.55</v>
      </c>
      <c r="AD56" s="2">
        <f t="shared" si="0"/>
        <v>0.93999999999999773</v>
      </c>
      <c r="AE56" s="138">
        <f t="shared" si="1"/>
        <v>2.8919644701508318E-3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36.556799999999996</v>
      </c>
      <c r="T57" s="108" t="s">
        <v>112</v>
      </c>
      <c r="U57" s="371">
        <v>1.58</v>
      </c>
      <c r="W57" s="133">
        <v>42585</v>
      </c>
      <c r="X57" s="10">
        <v>46.33</v>
      </c>
      <c r="Y57" s="10">
        <v>48.54</v>
      </c>
      <c r="Z57" s="10">
        <v>46.3</v>
      </c>
      <c r="AA57" s="10">
        <v>48.41</v>
      </c>
      <c r="AB57" s="95">
        <v>7782500</v>
      </c>
      <c r="AC57" s="10">
        <v>48.41</v>
      </c>
      <c r="AD57" s="2">
        <f t="shared" si="0"/>
        <v>2.240000000000002</v>
      </c>
      <c r="AE57" s="138">
        <f t="shared" si="1"/>
        <v>4.040404040404022E-2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36.175999999999995</v>
      </c>
      <c r="T58" s="108" t="s">
        <v>109</v>
      </c>
      <c r="U58" s="371" t="s">
        <v>123</v>
      </c>
      <c r="W58" s="133">
        <v>42584</v>
      </c>
      <c r="X58" s="10">
        <v>46.4</v>
      </c>
      <c r="Y58" s="10">
        <v>46.74</v>
      </c>
      <c r="Z58" s="10">
        <v>45.68</v>
      </c>
      <c r="AA58" s="10">
        <v>46.53</v>
      </c>
      <c r="AB58" s="95">
        <v>4814300</v>
      </c>
      <c r="AC58" s="10">
        <v>46.53</v>
      </c>
      <c r="AD58" s="2">
        <f t="shared" si="0"/>
        <v>1.0600000000000023</v>
      </c>
      <c r="AE58" s="138">
        <f t="shared" si="1"/>
        <v>-4.49293966623876E-3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35.795199999999994</v>
      </c>
      <c r="W59" s="133">
        <v>42583</v>
      </c>
      <c r="X59" s="10">
        <v>46.79</v>
      </c>
      <c r="Y59" s="10">
        <v>47.12</v>
      </c>
      <c r="Z59" s="10">
        <v>46.36</v>
      </c>
      <c r="AA59" s="10">
        <v>46.74</v>
      </c>
      <c r="AB59" s="95">
        <v>3122700</v>
      </c>
      <c r="AC59" s="10">
        <v>46.74</v>
      </c>
      <c r="AD59" s="2">
        <f t="shared" si="0"/>
        <v>0.75999999999999801</v>
      </c>
      <c r="AE59" s="138">
        <f t="shared" si="1"/>
        <v>-1.0686044026501085E-3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35.414400000000001</v>
      </c>
      <c r="W60" s="133">
        <v>42580</v>
      </c>
      <c r="X60" s="10">
        <v>46.7</v>
      </c>
      <c r="Y60" s="10">
        <v>46.94</v>
      </c>
      <c r="Z60" s="10">
        <v>46.11</v>
      </c>
      <c r="AA60" s="10">
        <v>46.79</v>
      </c>
      <c r="AB60" s="95">
        <v>2658900</v>
      </c>
      <c r="AC60" s="10">
        <v>46.79</v>
      </c>
      <c r="AD60" s="2">
        <f t="shared" si="0"/>
        <v>0.82999999999999829</v>
      </c>
      <c r="AE60" s="138">
        <f t="shared" si="1"/>
        <v>1.4982876712328341E-3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35.0336</v>
      </c>
      <c r="W61" s="133">
        <v>42579</v>
      </c>
      <c r="X61" s="10">
        <v>46.82</v>
      </c>
      <c r="Y61" s="10">
        <v>46.92</v>
      </c>
      <c r="Z61" s="10">
        <v>45.82</v>
      </c>
      <c r="AA61" s="10">
        <v>46.72</v>
      </c>
      <c r="AB61" s="95">
        <v>3866700</v>
      </c>
      <c r="AC61" s="10">
        <v>46.72</v>
      </c>
      <c r="AD61" s="2">
        <f t="shared" si="0"/>
        <v>1.1000000000000014</v>
      </c>
      <c r="AE61" s="138">
        <f t="shared" si="1"/>
        <v>-4.4747496271042575E-3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34.652799999999999</v>
      </c>
      <c r="W62" s="133">
        <v>42578</v>
      </c>
      <c r="X62" s="10">
        <v>46.53</v>
      </c>
      <c r="Y62" s="10">
        <v>47.01</v>
      </c>
      <c r="Z62" s="10">
        <v>46.38</v>
      </c>
      <c r="AA62" s="10">
        <v>46.93</v>
      </c>
      <c r="AB62" s="95">
        <v>2952100</v>
      </c>
      <c r="AC62" s="10">
        <v>46.93</v>
      </c>
      <c r="AD62" s="2">
        <f t="shared" si="0"/>
        <v>0.62999999999999545</v>
      </c>
      <c r="AE62" s="138">
        <f t="shared" si="1"/>
        <v>9.6815834767642883E-3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34.271999999999998</v>
      </c>
      <c r="W63" s="133">
        <v>42577</v>
      </c>
      <c r="X63" s="10">
        <v>47.13</v>
      </c>
      <c r="Y63" s="10">
        <v>48.34</v>
      </c>
      <c r="Z63" s="10">
        <v>46.42</v>
      </c>
      <c r="AA63" s="10">
        <v>46.48</v>
      </c>
      <c r="AB63" s="95">
        <v>3797000</v>
      </c>
      <c r="AC63" s="10">
        <v>46.48</v>
      </c>
      <c r="AD63" s="2">
        <f t="shared" si="0"/>
        <v>1.9200000000000017</v>
      </c>
      <c r="AE63" s="138">
        <f t="shared" si="1"/>
        <v>-1.6920473773265776E-2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42576</v>
      </c>
      <c r="X64" s="10">
        <v>46.58</v>
      </c>
      <c r="Y64" s="10">
        <v>47.34</v>
      </c>
      <c r="Z64" s="10">
        <v>46.51</v>
      </c>
      <c r="AA64" s="10">
        <v>47.28</v>
      </c>
      <c r="AB64" s="95">
        <v>2763600</v>
      </c>
      <c r="AC64" s="10">
        <v>47.28</v>
      </c>
      <c r="AD64" s="2">
        <f t="shared" si="0"/>
        <v>0.8300000000000054</v>
      </c>
      <c r="AE64" s="138">
        <f t="shared" si="1"/>
        <v>1.481004507405026E-2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42573</v>
      </c>
      <c r="X65" s="10">
        <v>47.04</v>
      </c>
      <c r="Y65" s="10">
        <v>47.06</v>
      </c>
      <c r="Z65" s="10">
        <v>46.09</v>
      </c>
      <c r="AA65" s="10">
        <v>46.59</v>
      </c>
      <c r="AB65" s="95">
        <v>2236400</v>
      </c>
      <c r="AC65" s="10">
        <v>46.59</v>
      </c>
      <c r="AD65" s="2">
        <f t="shared" si="0"/>
        <v>0.96999999999999886</v>
      </c>
      <c r="AE65" s="138">
        <f t="shared" si="1"/>
        <v>-5.7618437900127661E-3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42572</v>
      </c>
      <c r="X66" s="10">
        <v>47.02</v>
      </c>
      <c r="Y66" s="10">
        <v>47.69</v>
      </c>
      <c r="Z66" s="10">
        <v>45.97</v>
      </c>
      <c r="AA66" s="10">
        <v>46.86</v>
      </c>
      <c r="AB66" s="95">
        <v>4706300</v>
      </c>
      <c r="AC66" s="10">
        <v>46.86</v>
      </c>
      <c r="AD66" s="2">
        <f t="shared" si="0"/>
        <v>1.7199999999999989</v>
      </c>
      <c r="AE66" s="138">
        <f t="shared" si="1"/>
        <v>-7.2033898305084998E-3</v>
      </c>
    </row>
    <row r="67" spans="2:31" x14ac:dyDescent="0.25">
      <c r="W67" s="133">
        <v>42571</v>
      </c>
      <c r="X67" s="10">
        <v>45.07</v>
      </c>
      <c r="Y67" s="10">
        <v>47.21</v>
      </c>
      <c r="Z67" s="10">
        <v>44.99</v>
      </c>
      <c r="AA67" s="10">
        <v>47.2</v>
      </c>
      <c r="AB67" s="95">
        <v>5311800</v>
      </c>
      <c r="AC67" s="10">
        <v>47.2</v>
      </c>
      <c r="AD67" s="2">
        <f>Y67-Z67</f>
        <v>2.2199999999999989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99" priority="25">
      <formula>N19&gt;0</formula>
    </cfRule>
    <cfRule type="expression" dxfId="79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97" priority="19">
      <formula>F21&gt;0</formula>
    </cfRule>
    <cfRule type="expression" dxfId="796" priority="20">
      <formula>F21&lt;0</formula>
    </cfRule>
  </conditionalFormatting>
  <conditionalFormatting sqref="H21:H31">
    <cfRule type="expression" dxfId="795" priority="17">
      <formula>H21&gt;0</formula>
    </cfRule>
    <cfRule type="expression" dxfId="794" priority="18">
      <formula>H21&lt;0</formula>
    </cfRule>
  </conditionalFormatting>
  <conditionalFormatting sqref="I21:I31">
    <cfRule type="expression" dxfId="793" priority="15">
      <formula>I21&gt;0</formula>
    </cfRule>
    <cfRule type="expression" dxfId="792" priority="16">
      <formula>I21&lt;0</formula>
    </cfRule>
  </conditionalFormatting>
  <conditionalFormatting sqref="Q8">
    <cfRule type="expression" dxfId="791" priority="7">
      <formula>Q8&gt;0</formula>
    </cfRule>
    <cfRule type="expression" dxfId="790" priority="8">
      <formula>Q8&lt;0</formula>
    </cfRule>
  </conditionalFormatting>
  <conditionalFormatting sqref="Q7">
    <cfRule type="expression" dxfId="789" priority="9">
      <formula>Q7&gt;0</formula>
    </cfRule>
    <cfRule type="expression" dxfId="788" priority="10">
      <formula>Q7&lt;0</formula>
    </cfRule>
  </conditionalFormatting>
  <conditionalFormatting sqref="F56:F66">
    <cfRule type="expression" dxfId="787" priority="5">
      <formula>F56&gt;0</formula>
    </cfRule>
    <cfRule type="expression" dxfId="786" priority="6">
      <formula>F56&lt;0</formula>
    </cfRule>
  </conditionalFormatting>
  <conditionalFormatting sqref="H56:H66">
    <cfRule type="expression" dxfId="785" priority="3">
      <formula>H56&gt;0</formula>
    </cfRule>
    <cfRule type="expression" dxfId="784" priority="4">
      <formula>H56&lt;0</formula>
    </cfRule>
  </conditionalFormatting>
  <conditionalFormatting sqref="I56:I66">
    <cfRule type="expression" dxfId="783" priority="1">
      <formula>I56&gt;0</formula>
    </cfRule>
    <cfRule type="expression" dxfId="78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278</v>
      </c>
      <c r="W2" s="133">
        <v>42663</v>
      </c>
      <c r="X2" s="10">
        <v>80.89</v>
      </c>
      <c r="Y2" s="10">
        <v>81.67</v>
      </c>
      <c r="Z2" s="10">
        <v>80.73</v>
      </c>
      <c r="AA2" s="10">
        <v>80.930000000000007</v>
      </c>
      <c r="AB2" s="95">
        <v>884400</v>
      </c>
      <c r="AC2" s="10">
        <v>80.930000000000007</v>
      </c>
      <c r="AD2" s="2">
        <f>Y2-Z2</f>
        <v>0.93999999999999773</v>
      </c>
      <c r="AE2" s="138">
        <f>AC2/AC3-1</f>
        <v>3.7082818294198461E-4</v>
      </c>
    </row>
    <row r="3" spans="1:40" x14ac:dyDescent="0.25">
      <c r="A3" s="23" t="s">
        <v>71</v>
      </c>
      <c r="B3" s="573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42662</v>
      </c>
      <c r="X3" s="10">
        <v>80.459999999999994</v>
      </c>
      <c r="Y3" s="10">
        <v>81.92</v>
      </c>
      <c r="Z3" s="10">
        <v>79.98</v>
      </c>
      <c r="AA3" s="10">
        <v>80.900000000000006</v>
      </c>
      <c r="AB3" s="95">
        <v>643100</v>
      </c>
      <c r="AC3" s="10">
        <v>80.900000000000006</v>
      </c>
      <c r="AD3" s="2">
        <f t="shared" ref="AD3:AD66" si="0">Y3-Z3</f>
        <v>1.9399999999999977</v>
      </c>
      <c r="AE3" s="138">
        <f t="shared" ref="AE3:AE66" si="1">AC3/AC4-1</f>
        <v>6.2189054726369264E-3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82.46</v>
      </c>
      <c r="R4" s="557">
        <v>1.9300000000000001E-2</v>
      </c>
      <c r="T4" s="1"/>
      <c r="W4" s="133">
        <v>42661</v>
      </c>
      <c r="X4" s="10">
        <v>80</v>
      </c>
      <c r="Y4" s="10">
        <v>81.36</v>
      </c>
      <c r="Z4" s="10">
        <v>80</v>
      </c>
      <c r="AA4" s="10">
        <v>80.400000000000006</v>
      </c>
      <c r="AB4" s="95">
        <v>662400</v>
      </c>
      <c r="AC4" s="10">
        <v>80.400000000000006</v>
      </c>
      <c r="AD4" s="2">
        <f t="shared" si="0"/>
        <v>1.3599999999999994</v>
      </c>
      <c r="AE4" s="138">
        <f t="shared" si="1"/>
        <v>9.0361445783131433E-3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2473.7999999999997</v>
      </c>
      <c r="T5" s="1"/>
      <c r="W5" s="133">
        <v>42660</v>
      </c>
      <c r="X5" s="10">
        <v>80.83</v>
      </c>
      <c r="Y5" s="10">
        <v>81.459999999999994</v>
      </c>
      <c r="Z5" s="10">
        <v>79.36</v>
      </c>
      <c r="AA5" s="10">
        <v>79.680000000000007</v>
      </c>
      <c r="AB5" s="95">
        <v>822500</v>
      </c>
      <c r="AC5" s="10">
        <v>79.680000000000007</v>
      </c>
      <c r="AD5" s="2">
        <f t="shared" si="0"/>
        <v>2.0999999999999943</v>
      </c>
      <c r="AE5" s="138">
        <f t="shared" si="1"/>
        <v>-1.6903146206045494E-2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42657</v>
      </c>
      <c r="X6" s="10">
        <v>81.819999999999993</v>
      </c>
      <c r="Y6" s="10">
        <v>82.89</v>
      </c>
      <c r="Z6" s="10">
        <v>80.91</v>
      </c>
      <c r="AA6" s="10">
        <v>81.05</v>
      </c>
      <c r="AB6" s="95">
        <v>819500</v>
      </c>
      <c r="AC6" s="10">
        <v>81.05</v>
      </c>
      <c r="AD6" s="2">
        <f t="shared" si="0"/>
        <v>1.980000000000004</v>
      </c>
      <c r="AE6" s="138">
        <f t="shared" si="1"/>
        <v>0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679.60000000000173</v>
      </c>
      <c r="R7" s="30">
        <v>42671</v>
      </c>
      <c r="W7" s="133">
        <v>42656</v>
      </c>
      <c r="X7" s="10">
        <v>80.400000000000006</v>
      </c>
      <c r="Y7" s="10">
        <v>81.59</v>
      </c>
      <c r="Z7" s="10">
        <v>80.38</v>
      </c>
      <c r="AA7" s="10">
        <v>81.05</v>
      </c>
      <c r="AB7" s="95">
        <v>1230000</v>
      </c>
      <c r="AC7" s="10">
        <v>81.05</v>
      </c>
      <c r="AD7" s="2">
        <f t="shared" si="0"/>
        <v>1.210000000000008</v>
      </c>
      <c r="AE7" s="138">
        <f t="shared" si="1"/>
        <v>-1.2336540833957077E-4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245.61000000000013</v>
      </c>
      <c r="W8" s="133">
        <v>42655</v>
      </c>
      <c r="X8" s="10">
        <v>80.400000000000006</v>
      </c>
      <c r="Y8" s="10">
        <v>81.69</v>
      </c>
      <c r="Z8" s="10">
        <v>80.3</v>
      </c>
      <c r="AA8" s="10">
        <v>81.06</v>
      </c>
      <c r="AB8" s="95">
        <v>951300</v>
      </c>
      <c r="AC8" s="10">
        <v>81.06</v>
      </c>
      <c r="AD8" s="2">
        <f t="shared" si="0"/>
        <v>1.3900000000000006</v>
      </c>
      <c r="AE8" s="138">
        <f t="shared" si="1"/>
        <v>8.208955223880654E-3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0.11022848141316502</v>
      </c>
      <c r="T9" s="158"/>
      <c r="W9" s="133">
        <v>42654</v>
      </c>
      <c r="X9" s="10">
        <v>80.98</v>
      </c>
      <c r="Y9" s="10">
        <v>82.28</v>
      </c>
      <c r="Z9" s="10">
        <v>80.19</v>
      </c>
      <c r="AA9" s="10">
        <v>80.400000000000006</v>
      </c>
      <c r="AB9" s="95">
        <v>1311100</v>
      </c>
      <c r="AC9" s="10">
        <v>80.400000000000006</v>
      </c>
      <c r="AD9" s="2">
        <f t="shared" si="0"/>
        <v>2.0900000000000034</v>
      </c>
      <c r="AE9" s="138">
        <f t="shared" si="1"/>
        <v>-1.422265816576751E-2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433.9900000000016</v>
      </c>
      <c r="W10" s="133">
        <v>42653</v>
      </c>
      <c r="X10" s="10">
        <v>80.290000000000006</v>
      </c>
      <c r="Y10" s="10">
        <v>81.97</v>
      </c>
      <c r="Z10" s="10">
        <v>80.290000000000006</v>
      </c>
      <c r="AA10" s="10">
        <v>81.56</v>
      </c>
      <c r="AB10" s="95">
        <v>810300</v>
      </c>
      <c r="AC10" s="10">
        <v>81.56</v>
      </c>
      <c r="AD10" s="2">
        <f t="shared" si="0"/>
        <v>1.6799999999999926</v>
      </c>
      <c r="AE10" s="138">
        <f t="shared" si="1"/>
        <v>1.8608717372299299E-2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1.29E-2</v>
      </c>
      <c r="W11" s="133">
        <v>42650</v>
      </c>
      <c r="X11" s="10">
        <v>82.03</v>
      </c>
      <c r="Y11" s="10">
        <v>82.24</v>
      </c>
      <c r="Z11" s="10">
        <v>79.61</v>
      </c>
      <c r="AA11" s="10">
        <v>80.069999999999993</v>
      </c>
      <c r="AB11" s="95">
        <v>1324100</v>
      </c>
      <c r="AC11" s="10">
        <v>80.069999999999993</v>
      </c>
      <c r="AD11" s="2">
        <f t="shared" si="0"/>
        <v>2.6299999999999955</v>
      </c>
      <c r="AE11" s="138">
        <f t="shared" si="1"/>
        <v>-1.7907518704771364E-2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42649</v>
      </c>
      <c r="X12" s="10">
        <v>81.36</v>
      </c>
      <c r="Y12" s="10">
        <v>82.29</v>
      </c>
      <c r="Z12" s="10">
        <v>80.42</v>
      </c>
      <c r="AA12" s="10">
        <v>81.53</v>
      </c>
      <c r="AB12" s="95">
        <v>1347200</v>
      </c>
      <c r="AC12" s="10">
        <v>81.53</v>
      </c>
      <c r="AD12" s="2">
        <f t="shared" si="0"/>
        <v>1.8700000000000045</v>
      </c>
      <c r="AE12" s="138">
        <f t="shared" si="1"/>
        <v>1.2280486307256755E-3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42648</v>
      </c>
      <c r="X13" s="10">
        <v>78.37</v>
      </c>
      <c r="Y13" s="10">
        <v>82.11</v>
      </c>
      <c r="Z13" s="10">
        <v>78.290000000000006</v>
      </c>
      <c r="AA13" s="10">
        <v>81.430000000000007</v>
      </c>
      <c r="AB13" s="95">
        <v>2803600</v>
      </c>
      <c r="AC13" s="10">
        <v>81.430000000000007</v>
      </c>
      <c r="AD13" s="2">
        <f t="shared" si="0"/>
        <v>3.8199999999999932</v>
      </c>
      <c r="AE13" s="138">
        <f t="shared" si="1"/>
        <v>4.6389103058339876E-2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42647</v>
      </c>
      <c r="X14" s="10">
        <v>76.19</v>
      </c>
      <c r="Y14" s="10">
        <v>78.180000000000007</v>
      </c>
      <c r="Z14" s="10">
        <v>75.89</v>
      </c>
      <c r="AA14" s="10">
        <v>77.819999999999993</v>
      </c>
      <c r="AB14" s="95">
        <v>1545500</v>
      </c>
      <c r="AC14" s="10">
        <v>77.819999999999993</v>
      </c>
      <c r="AD14" s="2">
        <f t="shared" si="0"/>
        <v>2.2900000000000063</v>
      </c>
      <c r="AE14" s="138">
        <f t="shared" si="1"/>
        <v>2.773375594294758E-2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42646</v>
      </c>
      <c r="X15" s="10">
        <v>74.290000000000006</v>
      </c>
      <c r="Y15" s="10">
        <v>75.81</v>
      </c>
      <c r="Z15" s="10">
        <v>74.23</v>
      </c>
      <c r="AA15" s="10">
        <v>75.72</v>
      </c>
      <c r="AB15" s="95">
        <v>1118900</v>
      </c>
      <c r="AC15" s="10">
        <v>75.72</v>
      </c>
      <c r="AD15" s="2">
        <f t="shared" si="0"/>
        <v>1.5799999999999983</v>
      </c>
      <c r="AE15" s="138">
        <f t="shared" si="1"/>
        <v>1.5966724808801791E-2</v>
      </c>
    </row>
    <row r="16" spans="1:40" x14ac:dyDescent="0.25">
      <c r="G16" s="1"/>
      <c r="H16" s="72"/>
      <c r="W16" s="133">
        <v>42643</v>
      </c>
      <c r="X16" s="10">
        <v>73.69</v>
      </c>
      <c r="Y16" s="10">
        <v>74.78</v>
      </c>
      <c r="Z16" s="10">
        <v>72.650000000000006</v>
      </c>
      <c r="AA16" s="10">
        <v>74.53</v>
      </c>
      <c r="AB16" s="95">
        <v>1315300</v>
      </c>
      <c r="AC16" s="10">
        <v>74.53</v>
      </c>
      <c r="AD16" s="2">
        <f t="shared" si="0"/>
        <v>2.1299999999999955</v>
      </c>
      <c r="AE16" s="138">
        <f t="shared" si="1"/>
        <v>1.8726079825041042E-2</v>
      </c>
    </row>
    <row r="17" spans="1:31" x14ac:dyDescent="0.25">
      <c r="G17" s="1"/>
      <c r="H17" s="72"/>
      <c r="W17" s="133">
        <v>42642</v>
      </c>
      <c r="X17" s="10">
        <v>74.790000000000006</v>
      </c>
      <c r="Y17" s="10">
        <v>75.459999999999994</v>
      </c>
      <c r="Z17" s="10">
        <v>72.73</v>
      </c>
      <c r="AA17" s="10">
        <v>73.16</v>
      </c>
      <c r="AB17" s="95">
        <v>1445600</v>
      </c>
      <c r="AC17" s="10">
        <v>73.16</v>
      </c>
      <c r="AD17" s="2">
        <f t="shared" si="0"/>
        <v>2.7299999999999898</v>
      </c>
      <c r="AE17" s="138">
        <f t="shared" si="1"/>
        <v>-2.3230974632843959E-2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42641</v>
      </c>
      <c r="X18" s="10">
        <v>74.95</v>
      </c>
      <c r="Y18" s="10">
        <v>75.569999999999993</v>
      </c>
      <c r="Z18" s="10">
        <v>73.84</v>
      </c>
      <c r="AA18" s="10">
        <v>74.900000000000006</v>
      </c>
      <c r="AB18" s="95">
        <v>1322600</v>
      </c>
      <c r="AC18" s="10">
        <v>74.900000000000006</v>
      </c>
      <c r="AD18" s="2">
        <f t="shared" si="0"/>
        <v>1.7299999999999898</v>
      </c>
      <c r="AE18" s="138">
        <f t="shared" si="1"/>
        <v>2.81162136832247E-3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1974</v>
      </c>
      <c r="G19" s="361"/>
      <c r="H19" s="361">
        <f>SumByColor($A$19,H2:H17)</f>
        <v>25</v>
      </c>
      <c r="I19" s="361"/>
      <c r="J19" s="361"/>
      <c r="K19" s="362">
        <f>SumByColor($A$19,K2:K17)</f>
        <v>1974</v>
      </c>
      <c r="L19" s="361"/>
      <c r="M19" s="362">
        <f>SumByColor($A$19,M2:M17)</f>
        <v>0</v>
      </c>
      <c r="N19" s="2"/>
      <c r="W19" s="133">
        <v>42640</v>
      </c>
      <c r="X19" s="10">
        <v>76.260000000000005</v>
      </c>
      <c r="Y19" s="10">
        <v>76.31</v>
      </c>
      <c r="Z19" s="10">
        <v>74.14</v>
      </c>
      <c r="AA19" s="10">
        <v>74.69</v>
      </c>
      <c r="AB19" s="95">
        <v>1815700</v>
      </c>
      <c r="AC19" s="10">
        <v>74.69</v>
      </c>
      <c r="AD19" s="2">
        <f t="shared" si="0"/>
        <v>2.1700000000000017</v>
      </c>
      <c r="AE19" s="138">
        <f t="shared" si="1"/>
        <v>-2.122919669768053E-2</v>
      </c>
    </row>
    <row r="20" spans="1:31" x14ac:dyDescent="0.25">
      <c r="W20" s="133">
        <v>42639</v>
      </c>
      <c r="X20" s="10">
        <v>78.569999999999993</v>
      </c>
      <c r="Y20" s="10">
        <v>78.63</v>
      </c>
      <c r="Z20" s="10">
        <v>76.23</v>
      </c>
      <c r="AA20" s="10">
        <v>76.31</v>
      </c>
      <c r="AB20" s="95">
        <v>1057100</v>
      </c>
      <c r="AC20" s="10">
        <v>76.31</v>
      </c>
      <c r="AD20" s="2">
        <f t="shared" si="0"/>
        <v>2.3999999999999915</v>
      </c>
      <c r="AE20" s="138">
        <f t="shared" si="1"/>
        <v>-3.3683677345827445E-2</v>
      </c>
    </row>
    <row r="21" spans="1:31" x14ac:dyDescent="0.25">
      <c r="W21" s="133">
        <v>42636</v>
      </c>
      <c r="X21" s="10">
        <v>76.94</v>
      </c>
      <c r="Y21" s="10">
        <v>79.08</v>
      </c>
      <c r="Z21" s="10">
        <v>76.8</v>
      </c>
      <c r="AA21" s="10">
        <v>78.97</v>
      </c>
      <c r="AB21" s="95">
        <v>1438300</v>
      </c>
      <c r="AC21" s="10">
        <v>78.97</v>
      </c>
      <c r="AD21" s="2">
        <f t="shared" si="0"/>
        <v>2.2800000000000011</v>
      </c>
      <c r="AE21" s="138">
        <f t="shared" si="1"/>
        <v>2.2000776497994146E-2</v>
      </c>
    </row>
    <row r="22" spans="1:31" x14ac:dyDescent="0.25">
      <c r="W22" s="133">
        <v>42635</v>
      </c>
      <c r="X22" s="10">
        <v>76.459999999999994</v>
      </c>
      <c r="Y22" s="10">
        <v>78.13</v>
      </c>
      <c r="Z22" s="10">
        <v>76.34</v>
      </c>
      <c r="AA22" s="10">
        <v>77.27</v>
      </c>
      <c r="AB22" s="95">
        <v>1857500</v>
      </c>
      <c r="AC22" s="10">
        <v>77.27</v>
      </c>
      <c r="AD22" s="2">
        <f t="shared" si="0"/>
        <v>1.789999999999992</v>
      </c>
      <c r="AE22" s="138">
        <f t="shared" si="1"/>
        <v>1.9258672998285098E-2</v>
      </c>
    </row>
    <row r="23" spans="1:31" x14ac:dyDescent="0.25">
      <c r="W23" s="133">
        <v>42634</v>
      </c>
      <c r="X23" s="10">
        <v>76</v>
      </c>
      <c r="Y23" s="10">
        <v>76.72</v>
      </c>
      <c r="Z23" s="10">
        <v>74.89</v>
      </c>
      <c r="AA23" s="10">
        <v>75.81</v>
      </c>
      <c r="AB23" s="95">
        <v>1408800</v>
      </c>
      <c r="AC23" s="10">
        <v>75.81</v>
      </c>
      <c r="AD23" s="2">
        <f t="shared" si="0"/>
        <v>1.8299999999999983</v>
      </c>
      <c r="AE23" s="138">
        <f t="shared" si="1"/>
        <v>3.8400423728814914E-3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42633</v>
      </c>
      <c r="X24" s="10">
        <v>77.39</v>
      </c>
      <c r="Y24" s="10">
        <v>77.97</v>
      </c>
      <c r="Z24" s="10">
        <v>75.2</v>
      </c>
      <c r="AA24" s="10">
        <v>75.52</v>
      </c>
      <c r="AB24" s="95">
        <v>1214800</v>
      </c>
      <c r="AC24" s="10">
        <v>75.52</v>
      </c>
      <c r="AD24" s="2">
        <f t="shared" si="0"/>
        <v>2.769999999999996</v>
      </c>
      <c r="AE24" s="138">
        <f t="shared" si="1"/>
        <v>-2.1761658031088205E-2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42632</v>
      </c>
      <c r="X25" s="10">
        <v>77.91</v>
      </c>
      <c r="Y25" s="10">
        <v>78.73</v>
      </c>
      <c r="Z25" s="10">
        <v>77.05</v>
      </c>
      <c r="AA25" s="10">
        <v>77.2</v>
      </c>
      <c r="AB25" s="95">
        <v>1572000</v>
      </c>
      <c r="AC25" s="10">
        <v>77.2</v>
      </c>
      <c r="AD25" s="2">
        <f t="shared" si="0"/>
        <v>1.6800000000000068</v>
      </c>
      <c r="AE25" s="138">
        <f t="shared" si="1"/>
        <v>-7.3293043590072493E-3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42629</v>
      </c>
      <c r="X26" s="10">
        <v>78.75</v>
      </c>
      <c r="Y26" s="10">
        <v>79.3</v>
      </c>
      <c r="Z26" s="10">
        <v>77.36</v>
      </c>
      <c r="AA26" s="10">
        <v>77.77</v>
      </c>
      <c r="AB26" s="95">
        <v>2228400</v>
      </c>
      <c r="AC26" s="10">
        <v>77.77</v>
      </c>
      <c r="AD26" s="2">
        <f t="shared" si="0"/>
        <v>1.9399999999999977</v>
      </c>
      <c r="AE26" s="138">
        <f t="shared" si="1"/>
        <v>-1.5569620253164662E-2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42628</v>
      </c>
      <c r="X27" s="10">
        <v>78.69</v>
      </c>
      <c r="Y27" s="10">
        <v>79.930000000000007</v>
      </c>
      <c r="Z27" s="10">
        <v>78.59</v>
      </c>
      <c r="AA27" s="10">
        <v>79</v>
      </c>
      <c r="AB27" s="95">
        <v>1354200</v>
      </c>
      <c r="AC27" s="10">
        <v>79</v>
      </c>
      <c r="AD27" s="2">
        <f t="shared" si="0"/>
        <v>1.3400000000000034</v>
      </c>
      <c r="AE27" s="138">
        <f t="shared" si="1"/>
        <v>-2.3992928400050628E-3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42627</v>
      </c>
      <c r="X28" s="10">
        <v>79.03</v>
      </c>
      <c r="Y28" s="10">
        <v>80.44</v>
      </c>
      <c r="Z28" s="10">
        <v>78.72</v>
      </c>
      <c r="AA28" s="10">
        <v>79.19</v>
      </c>
      <c r="AB28" s="95">
        <v>2247700</v>
      </c>
      <c r="AC28" s="10">
        <v>79.19</v>
      </c>
      <c r="AD28" s="2">
        <f t="shared" si="0"/>
        <v>1.7199999999999989</v>
      </c>
      <c r="AE28" s="138">
        <f t="shared" si="1"/>
        <v>2.7858680511585465E-3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42626</v>
      </c>
      <c r="X29" s="10">
        <v>77.11</v>
      </c>
      <c r="Y29" s="10">
        <v>79.16</v>
      </c>
      <c r="Z29" s="10">
        <v>77.09</v>
      </c>
      <c r="AA29" s="10">
        <v>78.97</v>
      </c>
      <c r="AB29" s="95">
        <v>1620200</v>
      </c>
      <c r="AC29" s="10">
        <v>78.97</v>
      </c>
      <c r="AD29" s="2">
        <f t="shared" si="0"/>
        <v>2.0699999999999932</v>
      </c>
      <c r="AE29" s="138">
        <f t="shared" si="1"/>
        <v>5.4749172396231227E-3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42625</v>
      </c>
      <c r="X30" s="10">
        <v>76.599999999999994</v>
      </c>
      <c r="Y30" s="10">
        <v>78.930000000000007</v>
      </c>
      <c r="Z30" s="10">
        <v>76.099999999999994</v>
      </c>
      <c r="AA30" s="10">
        <v>78.540000000000006</v>
      </c>
      <c r="AB30" s="95">
        <v>1753800</v>
      </c>
      <c r="AC30" s="10">
        <v>78.540000000000006</v>
      </c>
      <c r="AD30" s="2">
        <f t="shared" si="0"/>
        <v>2.8300000000000125</v>
      </c>
      <c r="AE30" s="138">
        <f t="shared" si="1"/>
        <v>2.132639791937585E-2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42622</v>
      </c>
      <c r="X31" s="10">
        <v>80.69</v>
      </c>
      <c r="Y31" s="10">
        <v>80.95</v>
      </c>
      <c r="Z31" s="10">
        <v>76.88</v>
      </c>
      <c r="AA31" s="10">
        <v>76.900000000000006</v>
      </c>
      <c r="AB31" s="95">
        <v>2449900</v>
      </c>
      <c r="AC31" s="10">
        <v>76.900000000000006</v>
      </c>
      <c r="AD31" s="2">
        <f t="shared" si="0"/>
        <v>4.0700000000000074</v>
      </c>
      <c r="AE31" s="138">
        <f t="shared" si="1"/>
        <v>-5.9557294851412368E-2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42621</v>
      </c>
      <c r="X32" s="10">
        <v>82.4</v>
      </c>
      <c r="Y32" s="10">
        <v>82.42</v>
      </c>
      <c r="Z32" s="10">
        <v>81.510000000000005</v>
      </c>
      <c r="AA32" s="10">
        <v>81.77</v>
      </c>
      <c r="AB32" s="95">
        <v>757900</v>
      </c>
      <c r="AC32" s="10">
        <v>81.77</v>
      </c>
      <c r="AD32" s="2">
        <f t="shared" si="0"/>
        <v>0.90999999999999659</v>
      </c>
      <c r="AE32" s="138">
        <f t="shared" si="1"/>
        <v>-8.6081474296799687E-3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42620</v>
      </c>
      <c r="X33" s="10">
        <v>81.38</v>
      </c>
      <c r="Y33" s="10">
        <v>82.57</v>
      </c>
      <c r="Z33" s="10">
        <v>80.819999999999993</v>
      </c>
      <c r="AA33" s="10">
        <v>82.48</v>
      </c>
      <c r="AB33" s="95">
        <v>743100</v>
      </c>
      <c r="AC33" s="10">
        <v>82.48</v>
      </c>
      <c r="AD33" s="2">
        <f t="shared" si="0"/>
        <v>1.75</v>
      </c>
      <c r="AE33" s="138">
        <f t="shared" si="1"/>
        <v>1.7016029593095006E-2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42619</v>
      </c>
      <c r="X34" s="10">
        <v>82.09</v>
      </c>
      <c r="Y34" s="10">
        <v>82.2</v>
      </c>
      <c r="Z34" s="10">
        <v>80.599999999999994</v>
      </c>
      <c r="AA34" s="10">
        <v>81.099999999999994</v>
      </c>
      <c r="AB34" s="95">
        <v>1803600</v>
      </c>
      <c r="AC34" s="10">
        <v>81.099999999999994</v>
      </c>
      <c r="AD34" s="2">
        <f t="shared" si="0"/>
        <v>1.6000000000000085</v>
      </c>
      <c r="AE34" s="138">
        <f t="shared" si="1"/>
        <v>-1.0975609756097682E-2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42615</v>
      </c>
      <c r="X35" s="10">
        <v>81.39</v>
      </c>
      <c r="Y35" s="10">
        <v>83.34</v>
      </c>
      <c r="Z35" s="10">
        <v>80.849999999999994</v>
      </c>
      <c r="AA35" s="10">
        <v>82</v>
      </c>
      <c r="AB35" s="95">
        <v>1133900</v>
      </c>
      <c r="AC35" s="10">
        <v>82</v>
      </c>
      <c r="AD35" s="2">
        <f t="shared" si="0"/>
        <v>2.4900000000000091</v>
      </c>
      <c r="AE35" s="138">
        <f t="shared" si="1"/>
        <v>1.6991194344536886E-2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42614</v>
      </c>
      <c r="X36" s="10">
        <v>81.349999999999994</v>
      </c>
      <c r="Y36" s="10">
        <v>82.23</v>
      </c>
      <c r="Z36" s="10">
        <v>78.86</v>
      </c>
      <c r="AA36" s="10">
        <v>80.63</v>
      </c>
      <c r="AB36" s="95">
        <v>1619500</v>
      </c>
      <c r="AC36" s="10">
        <v>80.63</v>
      </c>
      <c r="AD36" s="2">
        <f t="shared" si="0"/>
        <v>3.3700000000000045</v>
      </c>
      <c r="AE36" s="138">
        <f t="shared" si="1"/>
        <v>-1.6467431080751549E-2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42613</v>
      </c>
      <c r="X37" s="10">
        <v>79.97</v>
      </c>
      <c r="Y37" s="10">
        <v>82.38</v>
      </c>
      <c r="Z37" s="10">
        <v>79.94</v>
      </c>
      <c r="AA37" s="10">
        <v>81.98</v>
      </c>
      <c r="AB37" s="95">
        <v>1780900</v>
      </c>
      <c r="AC37" s="10">
        <v>81.98</v>
      </c>
      <c r="AD37" s="2">
        <f t="shared" si="0"/>
        <v>2.4399999999999977</v>
      </c>
      <c r="AE37" s="138">
        <f t="shared" si="1"/>
        <v>2.5647441511322366E-2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42612</v>
      </c>
      <c r="X38" s="10">
        <v>78.37</v>
      </c>
      <c r="Y38" s="10">
        <v>81.13</v>
      </c>
      <c r="Z38" s="10">
        <v>78.2</v>
      </c>
      <c r="AA38" s="10">
        <v>79.930000000000007</v>
      </c>
      <c r="AB38" s="95">
        <v>2071800</v>
      </c>
      <c r="AC38" s="10">
        <v>79.930000000000007</v>
      </c>
      <c r="AD38" s="2">
        <f t="shared" si="0"/>
        <v>2.9299999999999926</v>
      </c>
      <c r="AE38" s="138">
        <f t="shared" si="1"/>
        <v>-3.117984534796725E-3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42611</v>
      </c>
      <c r="X39" s="10">
        <v>80.349999999999994</v>
      </c>
      <c r="Y39" s="10">
        <v>82.29</v>
      </c>
      <c r="Z39" s="10">
        <v>79.180000000000007</v>
      </c>
      <c r="AA39" s="10">
        <v>80.180000000000007</v>
      </c>
      <c r="AB39" s="95">
        <v>1589800</v>
      </c>
      <c r="AC39" s="10">
        <v>80.180000000000007</v>
      </c>
      <c r="AD39" s="2">
        <f t="shared" si="0"/>
        <v>3.1099999999999994</v>
      </c>
      <c r="AE39" s="138">
        <f t="shared" si="1"/>
        <v>-5.8276503409795399E-3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80.900000000000006</v>
      </c>
      <c r="W40" s="133">
        <v>42608</v>
      </c>
      <c r="X40" s="10">
        <v>82.29</v>
      </c>
      <c r="Y40" s="10">
        <v>82.45</v>
      </c>
      <c r="Z40" s="10">
        <v>78.709999999999994</v>
      </c>
      <c r="AA40" s="10">
        <v>80.650000000000006</v>
      </c>
      <c r="AB40" s="95">
        <v>5141800</v>
      </c>
      <c r="AC40" s="10">
        <v>80.650000000000006</v>
      </c>
      <c r="AD40" s="2">
        <f t="shared" si="0"/>
        <v>3.7400000000000091</v>
      </c>
      <c r="AE40" s="138">
        <f t="shared" si="1"/>
        <v>-3.3437200383509058E-2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80.89</v>
      </c>
      <c r="W41" s="133">
        <v>42607</v>
      </c>
      <c r="X41" s="10">
        <v>85.3</v>
      </c>
      <c r="Y41" s="10">
        <v>87.73</v>
      </c>
      <c r="Z41" s="10">
        <v>78.709999999999994</v>
      </c>
      <c r="AA41" s="10">
        <v>83.44</v>
      </c>
      <c r="AB41" s="95">
        <v>10811000</v>
      </c>
      <c r="AC41" s="10">
        <v>83.44</v>
      </c>
      <c r="AD41" s="2">
        <f t="shared" si="0"/>
        <v>9.0200000000000102</v>
      </c>
      <c r="AE41" s="138">
        <f t="shared" si="1"/>
        <v>-0.12628272251308903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6" t="s">
        <v>78</v>
      </c>
      <c r="P42" s="586"/>
      <c r="T42" s="108" t="s">
        <v>100</v>
      </c>
      <c r="U42" s="371" t="s">
        <v>580</v>
      </c>
      <c r="W42" s="133">
        <v>42606</v>
      </c>
      <c r="X42" s="10">
        <v>94.74</v>
      </c>
      <c r="Y42" s="10">
        <v>96.2</v>
      </c>
      <c r="Z42" s="10">
        <v>94.32</v>
      </c>
      <c r="AA42" s="10">
        <v>95.5</v>
      </c>
      <c r="AB42" s="95">
        <v>2402200</v>
      </c>
      <c r="AC42" s="10">
        <v>95.5</v>
      </c>
      <c r="AD42" s="2">
        <f t="shared" si="0"/>
        <v>1.8800000000000097</v>
      </c>
      <c r="AE42" s="138">
        <f t="shared" si="1"/>
        <v>5.3689862090746665E-3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90.706000000000003</v>
      </c>
      <c r="Q43" s="2"/>
      <c r="T43" s="108" t="s">
        <v>101</v>
      </c>
      <c r="U43" s="371" t="s">
        <v>581</v>
      </c>
      <c r="W43" s="133">
        <v>42605</v>
      </c>
      <c r="X43" s="10">
        <v>92.59</v>
      </c>
      <c r="Y43" s="10">
        <v>95.3</v>
      </c>
      <c r="Z43" s="10">
        <v>92.59</v>
      </c>
      <c r="AA43" s="10">
        <v>94.99</v>
      </c>
      <c r="AB43" s="95">
        <v>1932500</v>
      </c>
      <c r="AC43" s="10">
        <v>94.99</v>
      </c>
      <c r="AD43" s="2">
        <f t="shared" si="0"/>
        <v>2.7099999999999937</v>
      </c>
      <c r="AE43" s="138">
        <f t="shared" si="1"/>
        <v>2.7919056379179796E-2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89.881399999999999</v>
      </c>
      <c r="Q44" s="2"/>
      <c r="T44" s="108" t="s">
        <v>102</v>
      </c>
      <c r="U44" s="371">
        <v>108.17</v>
      </c>
      <c r="W44" s="133">
        <v>42604</v>
      </c>
      <c r="X44" s="10">
        <v>92.02</v>
      </c>
      <c r="Y44" s="10">
        <v>93.35</v>
      </c>
      <c r="Z44" s="10">
        <v>91.63</v>
      </c>
      <c r="AA44" s="10">
        <v>92.41</v>
      </c>
      <c r="AB44" s="95">
        <v>951800</v>
      </c>
      <c r="AC44" s="10">
        <v>92.41</v>
      </c>
      <c r="AD44" s="2">
        <f t="shared" si="0"/>
        <v>1.7199999999999989</v>
      </c>
      <c r="AE44" s="138">
        <f t="shared" si="1"/>
        <v>-6.8780225685115548E-3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89.056799999999996</v>
      </c>
      <c r="Q45" s="2"/>
      <c r="T45" s="108" t="s">
        <v>103</v>
      </c>
      <c r="U45" s="371">
        <v>1.0796300000000001</v>
      </c>
      <c r="W45" s="133">
        <v>42601</v>
      </c>
      <c r="X45" s="10">
        <v>92.64</v>
      </c>
      <c r="Y45" s="10">
        <v>95.34</v>
      </c>
      <c r="Z45" s="10">
        <v>92.23</v>
      </c>
      <c r="AA45" s="10">
        <v>93.05</v>
      </c>
      <c r="AB45" s="95">
        <v>1046300</v>
      </c>
      <c r="AC45" s="10">
        <v>93.05</v>
      </c>
      <c r="AD45" s="2">
        <f t="shared" si="0"/>
        <v>3.1099999999999994</v>
      </c>
      <c r="AE45" s="138">
        <f t="shared" si="1"/>
        <v>1.1835592855604649E-3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88.232199999999992</v>
      </c>
      <c r="Q46" s="2"/>
      <c r="T46" s="108" t="s">
        <v>104</v>
      </c>
      <c r="U46" s="371" t="s">
        <v>359</v>
      </c>
      <c r="W46" s="133">
        <v>42600</v>
      </c>
      <c r="X46" s="10">
        <v>90.68</v>
      </c>
      <c r="Y46" s="10">
        <v>93.06</v>
      </c>
      <c r="Z46" s="10">
        <v>90.17</v>
      </c>
      <c r="AA46" s="10">
        <v>92.94</v>
      </c>
      <c r="AB46" s="95">
        <v>985000</v>
      </c>
      <c r="AC46" s="10">
        <v>92.94</v>
      </c>
      <c r="AD46" s="2">
        <f t="shared" si="0"/>
        <v>2.8900000000000006</v>
      </c>
      <c r="AE46" s="138">
        <f t="shared" si="1"/>
        <v>2.176781002638517E-2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87.407600000000002</v>
      </c>
      <c r="Q47" s="2"/>
      <c r="T47" s="108"/>
      <c r="U47" s="371"/>
      <c r="W47" s="133">
        <v>42599</v>
      </c>
      <c r="X47" s="10">
        <v>92.57</v>
      </c>
      <c r="Y47" s="10">
        <v>92.67</v>
      </c>
      <c r="Z47" s="10">
        <v>90.07</v>
      </c>
      <c r="AA47" s="10">
        <v>90.96</v>
      </c>
      <c r="AB47" s="95">
        <v>1152800</v>
      </c>
      <c r="AC47" s="10">
        <v>90.96</v>
      </c>
      <c r="AD47" s="2">
        <f t="shared" si="0"/>
        <v>2.6000000000000085</v>
      </c>
      <c r="AE47" s="138">
        <f t="shared" si="1"/>
        <v>-1.5903927296332498E-2</v>
      </c>
    </row>
    <row r="48" spans="2:31" x14ac:dyDescent="0.25">
      <c r="O48" s="83">
        <v>1.05</v>
      </c>
      <c r="P48" s="83">
        <f t="shared" si="33"/>
        <v>86.582999999999998</v>
      </c>
      <c r="Q48" s="2"/>
      <c r="T48" s="108" t="s">
        <v>105</v>
      </c>
      <c r="U48" s="371" t="s">
        <v>582</v>
      </c>
      <c r="W48" s="133">
        <v>42598</v>
      </c>
      <c r="X48" s="10">
        <v>92.28</v>
      </c>
      <c r="Y48" s="10">
        <v>93</v>
      </c>
      <c r="Z48" s="10">
        <v>89.37</v>
      </c>
      <c r="AA48" s="10">
        <v>92.43</v>
      </c>
      <c r="AB48" s="95">
        <v>956300</v>
      </c>
      <c r="AC48" s="10">
        <v>92.43</v>
      </c>
      <c r="AD48" s="2">
        <f t="shared" si="0"/>
        <v>3.6299999999999955</v>
      </c>
      <c r="AE48" s="138">
        <f t="shared" si="1"/>
        <v>-2.5898348980252228E-3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5" t="s">
        <v>65</v>
      </c>
      <c r="G49" s="229" t="s">
        <v>154</v>
      </c>
      <c r="H49" s="195" t="s">
        <v>88</v>
      </c>
      <c r="I49" s="195" t="s">
        <v>158</v>
      </c>
      <c r="O49" s="83">
        <v>1.04</v>
      </c>
      <c r="P49" s="83">
        <f t="shared" si="33"/>
        <v>85.758399999999995</v>
      </c>
      <c r="Q49" s="2"/>
      <c r="T49" s="108" t="s">
        <v>106</v>
      </c>
      <c r="U49" s="371" t="s">
        <v>399</v>
      </c>
      <c r="W49" s="133">
        <v>42597</v>
      </c>
      <c r="X49" s="10">
        <v>91.26</v>
      </c>
      <c r="Y49" s="10">
        <v>94.18</v>
      </c>
      <c r="Z49" s="10">
        <v>91.26</v>
      </c>
      <c r="AA49" s="10">
        <v>92.67</v>
      </c>
      <c r="AB49" s="95">
        <v>1646000</v>
      </c>
      <c r="AC49" s="10">
        <v>92.67</v>
      </c>
      <c r="AD49" s="2">
        <f t="shared" si="0"/>
        <v>2.9200000000000017</v>
      </c>
      <c r="AE49" s="138">
        <f t="shared" si="1"/>
        <v>1.5895636921727796E-2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84.933799999999991</v>
      </c>
      <c r="Q50" s="2"/>
      <c r="T50" s="108" t="s">
        <v>107</v>
      </c>
      <c r="U50" s="372">
        <v>884743</v>
      </c>
      <c r="W50" s="133">
        <v>42594</v>
      </c>
      <c r="X50" s="10">
        <v>90.1</v>
      </c>
      <c r="Y50" s="10">
        <v>91.5</v>
      </c>
      <c r="Z50" s="10">
        <v>89.85</v>
      </c>
      <c r="AA50" s="10">
        <v>91.22</v>
      </c>
      <c r="AB50" s="95">
        <v>709400</v>
      </c>
      <c r="AC50" s="10">
        <v>91.22</v>
      </c>
      <c r="AD50" s="2">
        <f t="shared" si="0"/>
        <v>1.6500000000000057</v>
      </c>
      <c r="AE50" s="138">
        <f t="shared" si="1"/>
        <v>6.6210549547560671E-3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84.109200000000001</v>
      </c>
      <c r="Q51" s="2"/>
      <c r="T51" s="108" t="s">
        <v>110</v>
      </c>
      <c r="U51" s="372">
        <v>1558780</v>
      </c>
      <c r="W51" s="133">
        <v>42593</v>
      </c>
      <c r="X51" s="10">
        <v>88.17</v>
      </c>
      <c r="Y51" s="10">
        <v>90.85</v>
      </c>
      <c r="Z51" s="10">
        <v>88.17</v>
      </c>
      <c r="AA51" s="10">
        <v>90.62</v>
      </c>
      <c r="AB51" s="95">
        <v>1040300</v>
      </c>
      <c r="AC51" s="10">
        <v>90.62</v>
      </c>
      <c r="AD51" s="2">
        <f t="shared" si="0"/>
        <v>2.6799999999999926</v>
      </c>
      <c r="AE51" s="138">
        <f t="shared" si="1"/>
        <v>4.0771792810382568E-2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83.284599999999998</v>
      </c>
      <c r="Q52" s="2"/>
      <c r="T52" s="108" t="s">
        <v>108</v>
      </c>
      <c r="U52" s="371" t="s">
        <v>460</v>
      </c>
      <c r="W52" s="133">
        <v>42592</v>
      </c>
      <c r="X52" s="10">
        <v>87.74</v>
      </c>
      <c r="Y52" s="10">
        <v>89.09</v>
      </c>
      <c r="Z52" s="10">
        <v>86.94</v>
      </c>
      <c r="AA52" s="10">
        <v>87.07</v>
      </c>
      <c r="AB52" s="95">
        <v>600700</v>
      </c>
      <c r="AC52" s="10">
        <v>87.07</v>
      </c>
      <c r="AD52" s="2">
        <f t="shared" si="0"/>
        <v>2.1500000000000057</v>
      </c>
      <c r="AE52" s="138">
        <f t="shared" si="1"/>
        <v>-6.8438462415878476E-3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82.46</v>
      </c>
      <c r="Q53" s="2"/>
      <c r="T53" s="108" t="s">
        <v>111</v>
      </c>
      <c r="U53" s="371">
        <v>12.33</v>
      </c>
      <c r="W53" s="133">
        <v>42591</v>
      </c>
      <c r="X53" s="10">
        <v>87.66</v>
      </c>
      <c r="Y53" s="10">
        <v>88.44</v>
      </c>
      <c r="Z53" s="10">
        <v>86.65</v>
      </c>
      <c r="AA53" s="10">
        <v>87.67</v>
      </c>
      <c r="AB53" s="95">
        <v>1026200</v>
      </c>
      <c r="AC53" s="10">
        <v>87.67</v>
      </c>
      <c r="AD53" s="2">
        <f t="shared" si="0"/>
        <v>1.789999999999992</v>
      </c>
      <c r="AE53" s="138">
        <f t="shared" si="1"/>
        <v>-2.6166097838453695E-3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81.63539999999999</v>
      </c>
      <c r="Q54" s="2"/>
      <c r="T54" s="108" t="s">
        <v>112</v>
      </c>
      <c r="U54" s="371">
        <v>6.56</v>
      </c>
      <c r="W54" s="133">
        <v>42590</v>
      </c>
      <c r="X54" s="10">
        <v>87.03</v>
      </c>
      <c r="Y54" s="10">
        <v>88.37</v>
      </c>
      <c r="Z54" s="10">
        <v>86.98</v>
      </c>
      <c r="AA54" s="10">
        <v>87.9</v>
      </c>
      <c r="AB54" s="95">
        <v>775400</v>
      </c>
      <c r="AC54" s="10">
        <v>87.9</v>
      </c>
      <c r="AD54" s="2">
        <f t="shared" si="0"/>
        <v>1.3900000000000006</v>
      </c>
      <c r="AE54" s="138">
        <f t="shared" si="1"/>
        <v>1.0344827586207028E-2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80.810799999999986</v>
      </c>
      <c r="Q55" s="2"/>
      <c r="T55" s="108" t="s">
        <v>109</v>
      </c>
      <c r="U55" s="371" t="s">
        <v>583</v>
      </c>
      <c r="W55" s="133">
        <v>42587</v>
      </c>
      <c r="X55" s="10">
        <v>86.65</v>
      </c>
      <c r="Y55" s="10">
        <v>87.91</v>
      </c>
      <c r="Z55" s="10">
        <v>86.4</v>
      </c>
      <c r="AA55" s="10">
        <v>87</v>
      </c>
      <c r="AB55" s="95">
        <v>956700</v>
      </c>
      <c r="AC55" s="10">
        <v>87</v>
      </c>
      <c r="AD55" s="2">
        <f t="shared" si="0"/>
        <v>1.5099999999999909</v>
      </c>
      <c r="AE55" s="138">
        <f t="shared" si="1"/>
        <v>9.1636701078761096E-3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79.986199999999997</v>
      </c>
      <c r="W56" s="133">
        <v>42586</v>
      </c>
      <c r="X56" s="10">
        <v>84.6</v>
      </c>
      <c r="Y56" s="10">
        <v>86.21</v>
      </c>
      <c r="Z56" s="10">
        <v>83.86</v>
      </c>
      <c r="AA56" s="10">
        <v>86.21</v>
      </c>
      <c r="AB56" s="95">
        <v>1139700</v>
      </c>
      <c r="AC56" s="10">
        <v>86.21</v>
      </c>
      <c r="AD56" s="2">
        <f t="shared" si="0"/>
        <v>2.3499999999999943</v>
      </c>
      <c r="AE56" s="138">
        <f t="shared" si="1"/>
        <v>2.1566536319469032E-2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79.161599999999993</v>
      </c>
      <c r="W57" s="133">
        <v>42585</v>
      </c>
      <c r="X57" s="10">
        <v>82.93</v>
      </c>
      <c r="Y57" s="10">
        <v>84.53</v>
      </c>
      <c r="Z57" s="10">
        <v>81.86</v>
      </c>
      <c r="AA57" s="10">
        <v>84.39</v>
      </c>
      <c r="AB57" s="95">
        <v>1001400</v>
      </c>
      <c r="AC57" s="10">
        <v>84.39</v>
      </c>
      <c r="AD57" s="2">
        <f t="shared" si="0"/>
        <v>2.6700000000000017</v>
      </c>
      <c r="AE57" s="138">
        <f t="shared" si="1"/>
        <v>9.5705227898073009E-3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78.336999999999989</v>
      </c>
      <c r="W58" s="133">
        <v>42584</v>
      </c>
      <c r="X58" s="10">
        <v>86.52</v>
      </c>
      <c r="Y58" s="10">
        <v>86.7</v>
      </c>
      <c r="Z58" s="10">
        <v>83.46</v>
      </c>
      <c r="AA58" s="10">
        <v>83.59</v>
      </c>
      <c r="AB58" s="95">
        <v>1052700</v>
      </c>
      <c r="AC58" s="10">
        <v>83.59</v>
      </c>
      <c r="AD58" s="2">
        <f t="shared" si="0"/>
        <v>3.2400000000000091</v>
      </c>
      <c r="AE58" s="138">
        <f t="shared" si="1"/>
        <v>-3.5759603183758149E-2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77.512399999999985</v>
      </c>
      <c r="W59" s="133">
        <v>42583</v>
      </c>
      <c r="X59" s="10">
        <v>87.86</v>
      </c>
      <c r="Y59" s="10">
        <v>88.1</v>
      </c>
      <c r="Z59" s="10">
        <v>86.27</v>
      </c>
      <c r="AA59" s="10">
        <v>86.69</v>
      </c>
      <c r="AB59" s="95">
        <v>776200</v>
      </c>
      <c r="AC59" s="10">
        <v>86.69</v>
      </c>
      <c r="AD59" s="2">
        <f t="shared" si="0"/>
        <v>1.8299999999999983</v>
      </c>
      <c r="AE59" s="138">
        <f t="shared" si="1"/>
        <v>-1.3877829598452962E-2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76.687799999999996</v>
      </c>
      <c r="W60" s="133">
        <v>42580</v>
      </c>
      <c r="X60" s="10">
        <v>86.95</v>
      </c>
      <c r="Y60" s="10">
        <v>88.08</v>
      </c>
      <c r="Z60" s="10">
        <v>84.94</v>
      </c>
      <c r="AA60" s="10">
        <v>87.91</v>
      </c>
      <c r="AB60" s="95">
        <v>1669700</v>
      </c>
      <c r="AC60" s="10">
        <v>87.91</v>
      </c>
      <c r="AD60" s="2">
        <f t="shared" si="0"/>
        <v>3.1400000000000006</v>
      </c>
      <c r="AE60" s="138">
        <f t="shared" si="1"/>
        <v>1.1389783709157886E-2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75.863199999999992</v>
      </c>
      <c r="W61" s="133">
        <v>42579</v>
      </c>
      <c r="X61" s="10">
        <v>87.22</v>
      </c>
      <c r="Y61" s="10">
        <v>87.43</v>
      </c>
      <c r="Z61" s="10">
        <v>85.57</v>
      </c>
      <c r="AA61" s="10">
        <v>86.92</v>
      </c>
      <c r="AB61" s="95">
        <v>1463800</v>
      </c>
      <c r="AC61" s="10">
        <v>86.92</v>
      </c>
      <c r="AD61" s="2">
        <f t="shared" si="0"/>
        <v>1.8600000000000136</v>
      </c>
      <c r="AE61" s="138">
        <f t="shared" si="1"/>
        <v>-3.4395780784223229E-3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75.038600000000002</v>
      </c>
      <c r="W62" s="133">
        <v>42578</v>
      </c>
      <c r="X62" s="10">
        <v>88.39</v>
      </c>
      <c r="Y62" s="10">
        <v>89.97</v>
      </c>
      <c r="Z62" s="10">
        <v>86.63</v>
      </c>
      <c r="AA62" s="10">
        <v>87.22</v>
      </c>
      <c r="AB62" s="95">
        <v>1732800</v>
      </c>
      <c r="AC62" s="10">
        <v>87.22</v>
      </c>
      <c r="AD62" s="2">
        <f t="shared" si="0"/>
        <v>3.3400000000000034</v>
      </c>
      <c r="AE62" s="138" t="e">
        <f t="shared" si="1"/>
        <v>#DIV/0!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74.213999999999999</v>
      </c>
      <c r="W63" s="133">
        <v>42578</v>
      </c>
      <c r="X63" s="10" t="s">
        <v>141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42577</v>
      </c>
      <c r="X64" s="10">
        <v>89.22</v>
      </c>
      <c r="Y64" s="10">
        <v>89.5</v>
      </c>
      <c r="Z64" s="10">
        <v>87.99</v>
      </c>
      <c r="AA64" s="10">
        <v>89.46</v>
      </c>
      <c r="AB64" s="95">
        <v>1258400</v>
      </c>
      <c r="AC64" s="10">
        <v>89.2</v>
      </c>
      <c r="AD64" s="2">
        <f t="shared" si="0"/>
        <v>1.5100000000000051</v>
      </c>
      <c r="AE64" s="138">
        <f t="shared" si="1"/>
        <v>6.7720090293454938E-3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42576</v>
      </c>
      <c r="X65" s="10">
        <v>89.54</v>
      </c>
      <c r="Y65" s="10">
        <v>89.79</v>
      </c>
      <c r="Z65" s="10">
        <v>88.78</v>
      </c>
      <c r="AA65" s="10">
        <v>88.86</v>
      </c>
      <c r="AB65" s="95">
        <v>910100</v>
      </c>
      <c r="AC65" s="10">
        <v>88.6</v>
      </c>
      <c r="AD65" s="2">
        <f t="shared" si="0"/>
        <v>1.0100000000000051</v>
      </c>
      <c r="AE65" s="138">
        <f t="shared" si="1"/>
        <v>-7.5053209364848161E-3</v>
      </c>
    </row>
    <row r="66" spans="2:31" x14ac:dyDescent="0.25">
      <c r="B66" s="193">
        <v>42649</v>
      </c>
      <c r="C66" s="10">
        <v>30</v>
      </c>
      <c r="D66" s="40">
        <v>74.272999999999996</v>
      </c>
      <c r="E66" s="40">
        <v>80.069999999999993</v>
      </c>
      <c r="F66" s="40">
        <f t="shared" ref="F66" si="79">C66*(E66-D66)</f>
        <v>173.90999999999991</v>
      </c>
      <c r="G66" s="40">
        <f t="shared" ref="G66" si="80">D66*C66</f>
        <v>2228.19</v>
      </c>
      <c r="H66" s="231">
        <f t="shared" ref="H66" si="81">(E66-D66)/D66</f>
        <v>7.8049897001602156E-2</v>
      </c>
      <c r="I66" s="231"/>
      <c r="W66" s="133">
        <v>42573</v>
      </c>
      <c r="X66" s="10">
        <v>87.82</v>
      </c>
      <c r="Y66" s="10">
        <v>89.73</v>
      </c>
      <c r="Z66" s="10">
        <v>87.36</v>
      </c>
      <c r="AA66" s="10">
        <v>89.53</v>
      </c>
      <c r="AB66" s="95">
        <v>1571900</v>
      </c>
      <c r="AC66" s="10">
        <v>89.27</v>
      </c>
      <c r="AD66" s="2">
        <f t="shared" si="0"/>
        <v>2.3700000000000045</v>
      </c>
      <c r="AE66" s="138">
        <f t="shared" si="1"/>
        <v>2.3621144364178503E-2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42572</v>
      </c>
      <c r="X67" s="10">
        <v>89.55</v>
      </c>
      <c r="Y67" s="10">
        <v>89.83</v>
      </c>
      <c r="Z67" s="10">
        <v>86.97</v>
      </c>
      <c r="AA67" s="10">
        <v>87.46</v>
      </c>
      <c r="AB67" s="95">
        <v>1919800</v>
      </c>
      <c r="AC67" s="10">
        <v>87.21</v>
      </c>
      <c r="AD67" s="2">
        <f>Y67-Z67</f>
        <v>2.8599999999999994</v>
      </c>
      <c r="AE67" s="138">
        <f>AC67/AC68-1</f>
        <v>-2.3294881845671522E-2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42571</v>
      </c>
      <c r="X68" s="10">
        <v>90.96</v>
      </c>
      <c r="Y68" s="10">
        <v>90.99</v>
      </c>
      <c r="Z68" s="10">
        <v>89.13</v>
      </c>
      <c r="AA68" s="10">
        <v>89.55</v>
      </c>
      <c r="AB68" s="95">
        <v>1697800</v>
      </c>
      <c r="AC68" s="10">
        <v>89.29</v>
      </c>
      <c r="AD68" s="2">
        <f>Y68-Z68</f>
        <v>1.8599999999999994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4">SUM(F84:F96)</f>
        <v>10056.5</v>
      </c>
      <c r="G100" s="14"/>
      <c r="H100" s="14">
        <f t="shared" ref="H100" si="85">SUM(H84:H96)</f>
        <v>120</v>
      </c>
      <c r="I100" s="14"/>
      <c r="J100" s="14"/>
      <c r="K100" s="14">
        <f t="shared" ref="K100" si="86">SUM(K84:K96)</f>
        <v>10477.490000000002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81" priority="27">
      <formula>N19&gt;0</formula>
    </cfRule>
    <cfRule type="expression" dxfId="78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79" priority="21">
      <formula>F29&gt;0</formula>
    </cfRule>
    <cfRule type="expression" dxfId="778" priority="22">
      <formula>F29&lt;0</formula>
    </cfRule>
  </conditionalFormatting>
  <conditionalFormatting sqref="H29:H47 H51:H76">
    <cfRule type="expression" dxfId="777" priority="19">
      <formula>H29&gt;0</formula>
    </cfRule>
    <cfRule type="expression" dxfId="776" priority="20">
      <formula>H29&lt;0</formula>
    </cfRule>
  </conditionalFormatting>
  <conditionalFormatting sqref="I25:I47 I50:I76">
    <cfRule type="expression" dxfId="775" priority="17">
      <formula>I25&gt;0</formula>
    </cfRule>
    <cfRule type="expression" dxfId="774" priority="18">
      <formula>I25&lt;0</formula>
    </cfRule>
  </conditionalFormatting>
  <conditionalFormatting sqref="Q7">
    <cfRule type="expression" dxfId="773" priority="15">
      <formula>Q7&gt;0</formula>
    </cfRule>
    <cfRule type="expression" dxfId="772" priority="16">
      <formula>Q7&lt;0</formula>
    </cfRule>
  </conditionalFormatting>
  <conditionalFormatting sqref="Q8">
    <cfRule type="expression" dxfId="771" priority="13">
      <formula>Q8&gt;0</formula>
    </cfRule>
    <cfRule type="expression" dxfId="770" priority="14">
      <formula>Q8&lt;0</formula>
    </cfRule>
  </conditionalFormatting>
  <conditionalFormatting sqref="F25:F28">
    <cfRule type="expression" dxfId="769" priority="11">
      <formula>F25&gt;0</formula>
    </cfRule>
    <cfRule type="expression" dxfId="768" priority="12">
      <formula>F25&lt;0</formula>
    </cfRule>
  </conditionalFormatting>
  <conditionalFormatting sqref="H25:H28">
    <cfRule type="expression" dxfId="767" priority="9">
      <formula>H25&gt;0</formula>
    </cfRule>
    <cfRule type="expression" dxfId="766" priority="10">
      <formula>H25&lt;0</formula>
    </cfRule>
  </conditionalFormatting>
  <conditionalFormatting sqref="F50:F64">
    <cfRule type="expression" dxfId="765" priority="3">
      <formula>F50&gt;0</formula>
    </cfRule>
    <cfRule type="expression" dxfId="764" priority="4">
      <formula>F50&lt;0</formula>
    </cfRule>
  </conditionalFormatting>
  <conditionalFormatting sqref="H50:H64">
    <cfRule type="expression" dxfId="763" priority="1">
      <formula>H50&gt;0</formula>
    </cfRule>
    <cfRule type="expression" dxfId="76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116.86</v>
      </c>
      <c r="Y2" s="10">
        <v>117.38</v>
      </c>
      <c r="Z2" s="10">
        <v>116.33</v>
      </c>
      <c r="AA2" s="10">
        <v>117.06</v>
      </c>
      <c r="AB2" s="95">
        <v>24059600</v>
      </c>
      <c r="AC2" s="10">
        <v>117.06</v>
      </c>
      <c r="AD2" s="2">
        <f>Y2-Z2</f>
        <v>1.0499999999999972</v>
      </c>
      <c r="AE2" s="138">
        <f>AC2/AC3-1</f>
        <v>-5.1229508196726226E-4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115.59</v>
      </c>
      <c r="W3" s="133">
        <v>42662</v>
      </c>
      <c r="X3" s="10">
        <v>117.25</v>
      </c>
      <c r="Y3" s="10">
        <v>117.76</v>
      </c>
      <c r="Z3" s="10">
        <v>113.8</v>
      </c>
      <c r="AA3" s="10">
        <v>117.12</v>
      </c>
      <c r="AB3" s="95">
        <v>19925700</v>
      </c>
      <c r="AC3" s="10">
        <v>117.12</v>
      </c>
      <c r="AD3" s="2">
        <f t="shared" ref="AD3:AD66" si="0">Y3-Z3</f>
        <v>3.960000000000008</v>
      </c>
      <c r="AE3" s="138">
        <f t="shared" ref="AE3:AE66" si="1">AC3/AC4-1</f>
        <v>-2.9794841236059355E-3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115.59</v>
      </c>
      <c r="R4" s="557">
        <v>-2.2499999999999999E-2</v>
      </c>
      <c r="T4" s="1"/>
      <c r="W4" s="133">
        <v>42661</v>
      </c>
      <c r="X4" s="10">
        <v>118.18</v>
      </c>
      <c r="Y4" s="10">
        <v>118.21</v>
      </c>
      <c r="Z4" s="10">
        <v>117.45</v>
      </c>
      <c r="AA4" s="10">
        <v>117.47</v>
      </c>
      <c r="AB4" s="95">
        <v>24553500</v>
      </c>
      <c r="AC4" s="10">
        <v>117.47</v>
      </c>
      <c r="AD4" s="2">
        <f t="shared" si="0"/>
        <v>0.75999999999999091</v>
      </c>
      <c r="AE4" s="138">
        <f t="shared" si="1"/>
        <v>-6.8056146320716326E-4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42660</v>
      </c>
      <c r="X5" s="10">
        <v>117.33</v>
      </c>
      <c r="Y5" s="10">
        <v>117.84</v>
      </c>
      <c r="Z5" s="10">
        <v>116.78</v>
      </c>
      <c r="AA5" s="10">
        <v>117.55</v>
      </c>
      <c r="AB5" s="95">
        <v>23624900</v>
      </c>
      <c r="AC5" s="10">
        <v>117.55</v>
      </c>
      <c r="AD5" s="2">
        <f t="shared" si="0"/>
        <v>1.0600000000000023</v>
      </c>
      <c r="AE5" s="138">
        <f t="shared" si="1"/>
        <v>-6.8009861429907392E-4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117.88</v>
      </c>
      <c r="Y6" s="10">
        <v>118.17</v>
      </c>
      <c r="Z6" s="10">
        <v>117.13</v>
      </c>
      <c r="AA6" s="10">
        <v>117.63</v>
      </c>
      <c r="AB6" s="95">
        <v>35652200</v>
      </c>
      <c r="AC6" s="10">
        <v>117.63</v>
      </c>
      <c r="AD6" s="2">
        <f t="shared" si="0"/>
        <v>1.0400000000000063</v>
      </c>
      <c r="AE6" s="138">
        <f t="shared" si="1"/>
        <v>5.5565053855359814E-3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42656</v>
      </c>
      <c r="X7" s="10">
        <v>116.79</v>
      </c>
      <c r="Y7" s="10">
        <v>117.44</v>
      </c>
      <c r="Z7" s="10">
        <v>115.72</v>
      </c>
      <c r="AA7" s="10">
        <v>116.98</v>
      </c>
      <c r="AB7" s="95">
        <v>35192400</v>
      </c>
      <c r="AC7" s="10">
        <v>116.98</v>
      </c>
      <c r="AD7" s="2">
        <f t="shared" si="0"/>
        <v>1.7199999999999989</v>
      </c>
      <c r="AE7" s="138">
        <f t="shared" si="1"/>
        <v>-3.0680074995739215E-3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117.35</v>
      </c>
      <c r="Y8" s="10">
        <v>117.98</v>
      </c>
      <c r="Z8" s="10">
        <v>116.75</v>
      </c>
      <c r="AA8" s="10">
        <v>117.34</v>
      </c>
      <c r="AB8" s="95">
        <v>37586800</v>
      </c>
      <c r="AC8" s="10">
        <v>117.34</v>
      </c>
      <c r="AD8" s="2">
        <f t="shared" si="0"/>
        <v>1.230000000000004</v>
      </c>
      <c r="AE8" s="138">
        <f t="shared" si="1"/>
        <v>8.9423903697334328E-3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42654</v>
      </c>
      <c r="X9" s="10">
        <v>117.7</v>
      </c>
      <c r="Y9" s="10">
        <v>118.69</v>
      </c>
      <c r="Z9" s="10">
        <v>116.2</v>
      </c>
      <c r="AA9" s="10">
        <v>116.3</v>
      </c>
      <c r="AB9" s="95">
        <v>64041000</v>
      </c>
      <c r="AC9" s="10">
        <v>116.3</v>
      </c>
      <c r="AD9" s="2">
        <f t="shared" si="0"/>
        <v>2.4899999999999949</v>
      </c>
      <c r="AE9" s="138">
        <f t="shared" si="1"/>
        <v>2.1542438604049696E-3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42653</v>
      </c>
      <c r="X10" s="10">
        <v>115.02</v>
      </c>
      <c r="Y10" s="10">
        <v>116.75</v>
      </c>
      <c r="Z10" s="10">
        <v>114.72</v>
      </c>
      <c r="AA10" s="10">
        <v>116.05</v>
      </c>
      <c r="AB10" s="95">
        <v>36236000</v>
      </c>
      <c r="AC10" s="10">
        <v>116.05</v>
      </c>
      <c r="AD10" s="2">
        <f t="shared" si="0"/>
        <v>2.0300000000000011</v>
      </c>
      <c r="AE10" s="138">
        <f t="shared" si="1"/>
        <v>1.7446957741539482E-2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1.9400000000000001E-2</v>
      </c>
      <c r="W11" s="133">
        <v>42650</v>
      </c>
      <c r="X11" s="10">
        <v>114.31</v>
      </c>
      <c r="Y11" s="10">
        <v>114.56</v>
      </c>
      <c r="Z11" s="10">
        <v>113.51</v>
      </c>
      <c r="AA11" s="10">
        <v>114.06</v>
      </c>
      <c r="AB11" s="95">
        <v>24358400</v>
      </c>
      <c r="AC11" s="10">
        <v>114.06</v>
      </c>
      <c r="AD11" s="2">
        <f t="shared" si="0"/>
        <v>1.0499999999999972</v>
      </c>
      <c r="AE11" s="138">
        <f t="shared" si="1"/>
        <v>1.492668364211136E-3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42649</v>
      </c>
      <c r="X12" s="10">
        <v>113.7</v>
      </c>
      <c r="Y12" s="10">
        <v>114.34</v>
      </c>
      <c r="Z12" s="10">
        <v>113.13</v>
      </c>
      <c r="AA12" s="10">
        <v>113.89</v>
      </c>
      <c r="AB12" s="95">
        <v>28779300</v>
      </c>
      <c r="AC12" s="10">
        <v>113.89</v>
      </c>
      <c r="AD12" s="2">
        <f t="shared" si="0"/>
        <v>1.210000000000008</v>
      </c>
      <c r="AE12" s="138">
        <f t="shared" si="1"/>
        <v>7.4303405572755388E-3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42648</v>
      </c>
      <c r="X13" s="10">
        <v>113.4</v>
      </c>
      <c r="Y13" s="10">
        <v>113.66</v>
      </c>
      <c r="Z13" s="10">
        <v>112.69</v>
      </c>
      <c r="AA13" s="10">
        <v>113.05</v>
      </c>
      <c r="AB13" s="95">
        <v>21453100</v>
      </c>
      <c r="AC13" s="10">
        <v>113.05</v>
      </c>
      <c r="AD13" s="2">
        <f t="shared" si="0"/>
        <v>0.96999999999999886</v>
      </c>
      <c r="AE13" s="138">
        <f t="shared" si="1"/>
        <v>4.4247787610607325E-4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42647</v>
      </c>
      <c r="X14" s="10">
        <v>113.06</v>
      </c>
      <c r="Y14" s="10">
        <v>114.31</v>
      </c>
      <c r="Z14" s="10">
        <v>112.63</v>
      </c>
      <c r="AA14" s="10">
        <v>113</v>
      </c>
      <c r="AB14" s="95">
        <v>29736800</v>
      </c>
      <c r="AC14" s="10">
        <v>113</v>
      </c>
      <c r="AD14" s="2">
        <f t="shared" si="0"/>
        <v>1.6800000000000068</v>
      </c>
      <c r="AE14" s="138">
        <f t="shared" si="1"/>
        <v>4.2659082829719086E-3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42646</v>
      </c>
      <c r="X15" s="10">
        <v>112.71</v>
      </c>
      <c r="Y15" s="10">
        <v>113.05</v>
      </c>
      <c r="Z15" s="10">
        <v>112.28</v>
      </c>
      <c r="AA15" s="10">
        <v>112.52</v>
      </c>
      <c r="AB15" s="95">
        <v>21701800</v>
      </c>
      <c r="AC15" s="10">
        <v>112.52</v>
      </c>
      <c r="AD15" s="2">
        <f t="shared" si="0"/>
        <v>0.76999999999999602</v>
      </c>
      <c r="AE15" s="138">
        <f t="shared" si="1"/>
        <v>-4.6881910659000159E-3</v>
      </c>
    </row>
    <row r="16" spans="1:40" x14ac:dyDescent="0.25">
      <c r="G16" s="1"/>
      <c r="H16" s="72"/>
      <c r="W16" s="133">
        <v>42643</v>
      </c>
      <c r="X16" s="10">
        <v>112.46</v>
      </c>
      <c r="Y16" s="10">
        <v>113.37</v>
      </c>
      <c r="Z16" s="10">
        <v>111.8</v>
      </c>
      <c r="AA16" s="10">
        <v>113.05</v>
      </c>
      <c r="AB16" s="95">
        <v>36379100</v>
      </c>
      <c r="AC16" s="10">
        <v>113.05</v>
      </c>
      <c r="AD16" s="2">
        <f t="shared" si="0"/>
        <v>1.5700000000000074</v>
      </c>
      <c r="AE16" s="138">
        <f t="shared" si="1"/>
        <v>7.7553931182028357E-3</v>
      </c>
    </row>
    <row r="17" spans="1:31" x14ac:dyDescent="0.25">
      <c r="G17" s="1"/>
      <c r="H17" s="72"/>
      <c r="W17" s="133">
        <v>42642</v>
      </c>
      <c r="X17" s="10">
        <v>113.16</v>
      </c>
      <c r="Y17" s="10">
        <v>113.8</v>
      </c>
      <c r="Z17" s="10">
        <v>111.8</v>
      </c>
      <c r="AA17" s="10">
        <v>112.18</v>
      </c>
      <c r="AB17" s="95">
        <v>35887000</v>
      </c>
      <c r="AC17" s="10">
        <v>112.18</v>
      </c>
      <c r="AD17" s="2">
        <f t="shared" si="0"/>
        <v>2</v>
      </c>
      <c r="AE17" s="138">
        <f t="shared" si="1"/>
        <v>-1.5533128565160093E-2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42641</v>
      </c>
      <c r="X18" s="10">
        <v>113.69</v>
      </c>
      <c r="Y18" s="10">
        <v>114.64</v>
      </c>
      <c r="Z18" s="10">
        <v>113.43</v>
      </c>
      <c r="AA18" s="10">
        <v>113.95</v>
      </c>
      <c r="AB18" s="95">
        <v>29641100</v>
      </c>
      <c r="AC18" s="10">
        <v>113.95</v>
      </c>
      <c r="AD18" s="2">
        <f t="shared" si="0"/>
        <v>1.2099999999999937</v>
      </c>
      <c r="AE18" s="138">
        <f t="shared" si="1"/>
        <v>7.6045627376426506E-3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42640</v>
      </c>
      <c r="X19" s="10">
        <v>113</v>
      </c>
      <c r="Y19" s="10">
        <v>113.18</v>
      </c>
      <c r="Z19" s="10">
        <v>112.34</v>
      </c>
      <c r="AA19" s="10">
        <v>113.09</v>
      </c>
      <c r="AB19" s="95">
        <v>24607400</v>
      </c>
      <c r="AC19" s="10">
        <v>113.09</v>
      </c>
      <c r="AD19" s="2">
        <f t="shared" si="0"/>
        <v>0.84000000000000341</v>
      </c>
      <c r="AE19" s="138">
        <f t="shared" si="1"/>
        <v>1.8603827072998236E-3</v>
      </c>
    </row>
    <row r="20" spans="1:31" x14ac:dyDescent="0.25">
      <c r="W20" s="133">
        <v>42639</v>
      </c>
      <c r="X20" s="10">
        <v>111.64</v>
      </c>
      <c r="Y20" s="10">
        <v>113.39</v>
      </c>
      <c r="Z20" s="10">
        <v>111.55</v>
      </c>
      <c r="AA20" s="10">
        <v>112.88</v>
      </c>
      <c r="AB20" s="95">
        <v>29869400</v>
      </c>
      <c r="AC20" s="10">
        <v>112.88</v>
      </c>
      <c r="AD20" s="2">
        <f t="shared" si="0"/>
        <v>1.8400000000000034</v>
      </c>
      <c r="AE20" s="138">
        <f t="shared" si="1"/>
        <v>1.5082956259426794E-3</v>
      </c>
    </row>
    <row r="21" spans="1:31" x14ac:dyDescent="0.25">
      <c r="W21" s="133">
        <v>42636</v>
      </c>
      <c r="X21" s="10">
        <v>114.42</v>
      </c>
      <c r="Y21" s="10">
        <v>114.79</v>
      </c>
      <c r="Z21" s="10">
        <v>111.55</v>
      </c>
      <c r="AA21" s="10">
        <v>112.71</v>
      </c>
      <c r="AB21" s="95">
        <v>52481200</v>
      </c>
      <c r="AC21" s="10">
        <v>112.71</v>
      </c>
      <c r="AD21" s="2">
        <f t="shared" si="0"/>
        <v>3.2400000000000091</v>
      </c>
      <c r="AE21" s="138">
        <f t="shared" si="1"/>
        <v>-1.666375850636892E-2</v>
      </c>
    </row>
    <row r="22" spans="1:31" x14ac:dyDescent="0.25">
      <c r="W22" s="133">
        <v>42635</v>
      </c>
      <c r="X22" s="10">
        <v>114.35</v>
      </c>
      <c r="Y22" s="10">
        <v>114.94</v>
      </c>
      <c r="Z22" s="10">
        <v>114</v>
      </c>
      <c r="AA22" s="10">
        <v>114.62</v>
      </c>
      <c r="AB22" s="95">
        <v>31074000</v>
      </c>
      <c r="AC22" s="10">
        <v>114.62</v>
      </c>
      <c r="AD22" s="2">
        <f t="shared" si="0"/>
        <v>0.93999999999999773</v>
      </c>
      <c r="AE22" s="138">
        <f t="shared" si="1"/>
        <v>9.4231616028181975E-3</v>
      </c>
    </row>
    <row r="23" spans="1:31" x14ac:dyDescent="0.25">
      <c r="W23" s="133">
        <v>42634</v>
      </c>
      <c r="X23" s="10">
        <v>113.85</v>
      </c>
      <c r="Y23" s="10">
        <v>113.99</v>
      </c>
      <c r="Z23" s="10">
        <v>112.44</v>
      </c>
      <c r="AA23" s="10">
        <v>113.55</v>
      </c>
      <c r="AB23" s="95">
        <v>36003200</v>
      </c>
      <c r="AC23" s="10">
        <v>113.55</v>
      </c>
      <c r="AD23" s="2">
        <f t="shared" si="0"/>
        <v>1.5499999999999972</v>
      </c>
      <c r="AE23" s="138">
        <f t="shared" si="1"/>
        <v>-1.7610284406088805E-4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42633</v>
      </c>
      <c r="X24" s="10">
        <v>113.05</v>
      </c>
      <c r="Y24" s="10">
        <v>114.12</v>
      </c>
      <c r="Z24" s="10">
        <v>112.51</v>
      </c>
      <c r="AA24" s="10">
        <v>113.57</v>
      </c>
      <c r="AB24" s="95">
        <v>34514300</v>
      </c>
      <c r="AC24" s="10">
        <v>113.57</v>
      </c>
      <c r="AD24" s="2">
        <f t="shared" si="0"/>
        <v>1.6099999999999994</v>
      </c>
      <c r="AE24" s="138">
        <f t="shared" si="1"/>
        <v>-8.8043669660198276E-5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42632</v>
      </c>
      <c r="X25" s="10">
        <v>115.19</v>
      </c>
      <c r="Y25" s="10">
        <v>116.18</v>
      </c>
      <c r="Z25" s="10">
        <v>113.25</v>
      </c>
      <c r="AA25" s="10">
        <v>113.58</v>
      </c>
      <c r="AB25" s="95">
        <v>47023000</v>
      </c>
      <c r="AC25" s="10">
        <v>113.58</v>
      </c>
      <c r="AD25" s="2">
        <f t="shared" si="0"/>
        <v>2.9300000000000068</v>
      </c>
      <c r="AE25" s="138">
        <f t="shared" si="1"/>
        <v>-1.1660285415941551E-2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42629</v>
      </c>
      <c r="X26" s="10">
        <v>115.12</v>
      </c>
      <c r="Y26" s="10">
        <v>116.13</v>
      </c>
      <c r="Z26" s="10">
        <v>114.04</v>
      </c>
      <c r="AA26" s="10">
        <v>114.92</v>
      </c>
      <c r="AB26" s="95">
        <v>79886900</v>
      </c>
      <c r="AC26" s="10">
        <v>114.92</v>
      </c>
      <c r="AD26" s="2">
        <f t="shared" si="0"/>
        <v>2.0899999999999892</v>
      </c>
      <c r="AE26" s="138">
        <f t="shared" si="1"/>
        <v>-5.6242969628795825E-3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42628</v>
      </c>
      <c r="X27" s="10">
        <v>113.86</v>
      </c>
      <c r="Y27" s="10">
        <v>115.73</v>
      </c>
      <c r="Z27" s="10">
        <v>113.49</v>
      </c>
      <c r="AA27" s="10">
        <v>115.57</v>
      </c>
      <c r="AB27" s="95">
        <v>89983600</v>
      </c>
      <c r="AC27" s="10">
        <v>115.57</v>
      </c>
      <c r="AD27" s="2">
        <f t="shared" si="0"/>
        <v>2.2400000000000091</v>
      </c>
      <c r="AE27" s="138">
        <f t="shared" si="1"/>
        <v>3.3998389549968699E-2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42627</v>
      </c>
      <c r="X28" s="10">
        <v>108.73</v>
      </c>
      <c r="Y28" s="10">
        <v>113.03</v>
      </c>
      <c r="Z28" s="10">
        <v>108.6</v>
      </c>
      <c r="AA28" s="10">
        <v>111.77</v>
      </c>
      <c r="AB28" s="95">
        <v>110888700</v>
      </c>
      <c r="AC28" s="10">
        <v>111.77</v>
      </c>
      <c r="AD28" s="2">
        <f t="shared" si="0"/>
        <v>4.4300000000000068</v>
      </c>
      <c r="AE28" s="138">
        <f t="shared" si="1"/>
        <v>3.5386753126447346E-2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42626</v>
      </c>
      <c r="X29" s="10">
        <v>107.51</v>
      </c>
      <c r="Y29" s="10">
        <v>108.79</v>
      </c>
      <c r="Z29" s="10">
        <v>107.24</v>
      </c>
      <c r="AA29" s="10">
        <v>107.95</v>
      </c>
      <c r="AB29" s="95">
        <v>62176200</v>
      </c>
      <c r="AC29" s="10">
        <v>107.95</v>
      </c>
      <c r="AD29" s="2">
        <f t="shared" si="0"/>
        <v>1.5500000000000114</v>
      </c>
      <c r="AE29" s="138">
        <f t="shared" si="1"/>
        <v>2.3805007587253568E-2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42625</v>
      </c>
      <c r="X30" s="10">
        <v>102.65</v>
      </c>
      <c r="Y30" s="10">
        <v>105.72</v>
      </c>
      <c r="Z30" s="10">
        <v>102.53</v>
      </c>
      <c r="AA30" s="10">
        <v>105.44</v>
      </c>
      <c r="AB30" s="95">
        <v>45292800</v>
      </c>
      <c r="AC30" s="10">
        <v>105.44</v>
      </c>
      <c r="AD30" s="2">
        <f t="shared" si="0"/>
        <v>3.1899999999999977</v>
      </c>
      <c r="AE30" s="138">
        <f t="shared" si="1"/>
        <v>2.2398913992048852E-2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42622</v>
      </c>
      <c r="X31" s="10">
        <v>104.64</v>
      </c>
      <c r="Y31" s="10">
        <v>105.72</v>
      </c>
      <c r="Z31" s="10">
        <v>103.13</v>
      </c>
      <c r="AA31" s="10">
        <v>103.13</v>
      </c>
      <c r="AB31" s="95">
        <v>46557000</v>
      </c>
      <c r="AC31" s="10">
        <v>103.13</v>
      </c>
      <c r="AD31" s="2">
        <f t="shared" si="0"/>
        <v>2.5900000000000034</v>
      </c>
      <c r="AE31" s="138">
        <f t="shared" si="1"/>
        <v>-2.2649734647460229E-2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42621</v>
      </c>
      <c r="X32" s="10">
        <v>107.25</v>
      </c>
      <c r="Y32" s="10">
        <v>107.27</v>
      </c>
      <c r="Z32" s="10">
        <v>105.24</v>
      </c>
      <c r="AA32" s="10">
        <v>105.52</v>
      </c>
      <c r="AB32" s="95">
        <v>53002000</v>
      </c>
      <c r="AC32" s="10">
        <v>105.52</v>
      </c>
      <c r="AD32" s="2">
        <f t="shared" si="0"/>
        <v>2.0300000000000011</v>
      </c>
      <c r="AE32" s="138">
        <f t="shared" si="1"/>
        <v>-2.6208933185677408E-2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42620</v>
      </c>
      <c r="X33" s="10">
        <v>107.83</v>
      </c>
      <c r="Y33" s="10">
        <v>108.76</v>
      </c>
      <c r="Z33" s="10">
        <v>107.07</v>
      </c>
      <c r="AA33" s="10">
        <v>108.36</v>
      </c>
      <c r="AB33" s="95">
        <v>42364300</v>
      </c>
      <c r="AC33" s="10">
        <v>108.36</v>
      </c>
      <c r="AD33" s="2">
        <f t="shared" si="0"/>
        <v>1.6900000000000119</v>
      </c>
      <c r="AE33" s="138">
        <f t="shared" si="1"/>
        <v>6.1281337047354167E-3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42619</v>
      </c>
      <c r="X34" s="10">
        <v>107.9</v>
      </c>
      <c r="Y34" s="10">
        <v>108.3</v>
      </c>
      <c r="Z34" s="10">
        <v>107.51</v>
      </c>
      <c r="AA34" s="10">
        <v>107.7</v>
      </c>
      <c r="AB34" s="95">
        <v>26880400</v>
      </c>
      <c r="AC34" s="10">
        <v>107.7</v>
      </c>
      <c r="AD34" s="2">
        <f t="shared" si="0"/>
        <v>0.78999999999999204</v>
      </c>
      <c r="AE34" s="138">
        <f t="shared" si="1"/>
        <v>-2.784739626845445E-4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42615</v>
      </c>
      <c r="X35" s="10">
        <v>107.7</v>
      </c>
      <c r="Y35" s="10">
        <v>108</v>
      </c>
      <c r="Z35" s="10">
        <v>106.82</v>
      </c>
      <c r="AA35" s="10">
        <v>107.73</v>
      </c>
      <c r="AB35" s="95">
        <v>26802500</v>
      </c>
      <c r="AC35" s="10">
        <v>107.73</v>
      </c>
      <c r="AD35" s="2">
        <f t="shared" si="0"/>
        <v>1.1800000000000068</v>
      </c>
      <c r="AE35" s="138">
        <f t="shared" si="1"/>
        <v>9.3694368968424424E-3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42614</v>
      </c>
      <c r="X36" s="10">
        <v>106.14</v>
      </c>
      <c r="Y36" s="10">
        <v>106.8</v>
      </c>
      <c r="Z36" s="10">
        <v>105.62</v>
      </c>
      <c r="AA36" s="10">
        <v>106.73</v>
      </c>
      <c r="AB36" s="95">
        <v>26701500</v>
      </c>
      <c r="AC36" s="10">
        <v>106.73</v>
      </c>
      <c r="AD36" s="2">
        <f t="shared" si="0"/>
        <v>1.1799999999999926</v>
      </c>
      <c r="AE36" s="138">
        <f t="shared" si="1"/>
        <v>5.9377945334591065E-3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42613</v>
      </c>
      <c r="X37" s="10">
        <v>105.66</v>
      </c>
      <c r="Y37" s="10">
        <v>106.57</v>
      </c>
      <c r="Z37" s="10">
        <v>105.64</v>
      </c>
      <c r="AA37" s="10">
        <v>106.1</v>
      </c>
      <c r="AB37" s="95">
        <v>29662400</v>
      </c>
      <c r="AC37" s="10">
        <v>106.1</v>
      </c>
      <c r="AD37" s="2">
        <f t="shared" si="0"/>
        <v>0.92999999999999261</v>
      </c>
      <c r="AE37" s="138">
        <f t="shared" si="1"/>
        <v>9.4339622641514964E-4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42612</v>
      </c>
      <c r="X38" s="10">
        <v>105.8</v>
      </c>
      <c r="Y38" s="10">
        <v>106.5</v>
      </c>
      <c r="Z38" s="10">
        <v>105.5</v>
      </c>
      <c r="AA38" s="10">
        <v>106</v>
      </c>
      <c r="AB38" s="95">
        <v>24863900</v>
      </c>
      <c r="AC38" s="10">
        <v>106</v>
      </c>
      <c r="AD38" s="2">
        <f t="shared" si="0"/>
        <v>1</v>
      </c>
      <c r="AE38" s="138">
        <f t="shared" si="1"/>
        <v>-7.6764650814453717E-3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42611</v>
      </c>
      <c r="X39" s="10">
        <v>106.62</v>
      </c>
      <c r="Y39" s="10">
        <v>107.44</v>
      </c>
      <c r="Z39" s="10">
        <v>106.29</v>
      </c>
      <c r="AA39" s="10">
        <v>106.82</v>
      </c>
      <c r="AB39" s="95">
        <v>24970300</v>
      </c>
      <c r="AC39" s="10">
        <v>106.82</v>
      </c>
      <c r="AD39" s="2">
        <f t="shared" si="0"/>
        <v>1.1499999999999915</v>
      </c>
      <c r="AE39" s="138">
        <f t="shared" si="1"/>
        <v>-1.1221245558257209E-3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117.12</v>
      </c>
      <c r="W40" s="133">
        <v>42608</v>
      </c>
      <c r="X40" s="10">
        <v>107.41</v>
      </c>
      <c r="Y40" s="10">
        <v>107.95</v>
      </c>
      <c r="Z40" s="10">
        <v>106.31</v>
      </c>
      <c r="AA40" s="10">
        <v>106.94</v>
      </c>
      <c r="AB40" s="95">
        <v>27766300</v>
      </c>
      <c r="AC40" s="10">
        <v>106.94</v>
      </c>
      <c r="AD40" s="2">
        <f t="shared" si="0"/>
        <v>1.6400000000000006</v>
      </c>
      <c r="AE40" s="138">
        <f t="shared" si="1"/>
        <v>-5.8566514827553817E-3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289</v>
      </c>
      <c r="T41" s="108" t="s">
        <v>99</v>
      </c>
      <c r="U41" s="371">
        <v>116.86</v>
      </c>
      <c r="W41" s="133">
        <v>42607</v>
      </c>
      <c r="X41" s="10">
        <v>107.39</v>
      </c>
      <c r="Y41" s="10">
        <v>107.88</v>
      </c>
      <c r="Z41" s="10">
        <v>106.68</v>
      </c>
      <c r="AA41" s="10">
        <v>107.57</v>
      </c>
      <c r="AB41" s="95">
        <v>25086200</v>
      </c>
      <c r="AC41" s="10">
        <v>107.57</v>
      </c>
      <c r="AD41" s="2">
        <f t="shared" si="0"/>
        <v>1.1999999999999886</v>
      </c>
      <c r="AE41" s="138">
        <f t="shared" si="1"/>
        <v>-4.2580764602425658E-3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6" t="s">
        <v>78</v>
      </c>
      <c r="P42" s="586"/>
      <c r="T42" s="108" t="s">
        <v>100</v>
      </c>
      <c r="U42" s="371" t="s">
        <v>584</v>
      </c>
      <c r="W42" s="133">
        <v>42606</v>
      </c>
      <c r="X42" s="10">
        <v>108.57</v>
      </c>
      <c r="Y42" s="10">
        <v>108.75</v>
      </c>
      <c r="Z42" s="10">
        <v>107.68</v>
      </c>
      <c r="AA42" s="10">
        <v>108.03</v>
      </c>
      <c r="AB42" s="95">
        <v>23675100</v>
      </c>
      <c r="AC42" s="10">
        <v>108.03</v>
      </c>
      <c r="AD42" s="2">
        <f t="shared" si="0"/>
        <v>1.0699999999999932</v>
      </c>
      <c r="AE42" s="138">
        <f t="shared" si="1"/>
        <v>-7.5333027101515126E-3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127.14900000000002</v>
      </c>
      <c r="Q43" s="2"/>
      <c r="T43" s="108" t="s">
        <v>101</v>
      </c>
      <c r="U43" s="371" t="s">
        <v>585</v>
      </c>
      <c r="W43" s="133">
        <v>42605</v>
      </c>
      <c r="X43" s="10">
        <v>108.59</v>
      </c>
      <c r="Y43" s="10">
        <v>109.32</v>
      </c>
      <c r="Z43" s="10">
        <v>108.53</v>
      </c>
      <c r="AA43" s="10">
        <v>108.85</v>
      </c>
      <c r="AB43" s="95">
        <v>21257700</v>
      </c>
      <c r="AC43" s="10">
        <v>108.85</v>
      </c>
      <c r="AD43" s="2">
        <f t="shared" si="0"/>
        <v>0.78999999999999204</v>
      </c>
      <c r="AE43" s="138">
        <f t="shared" si="1"/>
        <v>3.1333517648142184E-3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125.99310000000001</v>
      </c>
      <c r="Q44" s="2"/>
      <c r="T44" s="108" t="s">
        <v>102</v>
      </c>
      <c r="U44" s="371">
        <v>128.32</v>
      </c>
      <c r="W44" s="133">
        <v>42604</v>
      </c>
      <c r="X44" s="10">
        <v>108.86</v>
      </c>
      <c r="Y44" s="10">
        <v>109.1</v>
      </c>
      <c r="Z44" s="10">
        <v>107.85</v>
      </c>
      <c r="AA44" s="10">
        <v>108.51</v>
      </c>
      <c r="AB44" s="95">
        <v>25820200</v>
      </c>
      <c r="AC44" s="10">
        <v>108.51</v>
      </c>
      <c r="AD44" s="2">
        <f t="shared" si="0"/>
        <v>1.25</v>
      </c>
      <c r="AE44" s="138">
        <f t="shared" si="1"/>
        <v>-7.7724945135332346E-3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124.83720000000001</v>
      </c>
      <c r="Q45" s="2"/>
      <c r="T45" s="108" t="s">
        <v>103</v>
      </c>
      <c r="U45" s="371">
        <v>1.5461</v>
      </c>
      <c r="W45" s="133">
        <v>42601</v>
      </c>
      <c r="X45" s="10">
        <v>108.77</v>
      </c>
      <c r="Y45" s="10">
        <v>109.69</v>
      </c>
      <c r="Z45" s="10">
        <v>108.36</v>
      </c>
      <c r="AA45" s="10">
        <v>109.36</v>
      </c>
      <c r="AB45" s="95">
        <v>25368100</v>
      </c>
      <c r="AC45" s="10">
        <v>109.36</v>
      </c>
      <c r="AD45" s="2">
        <f t="shared" si="0"/>
        <v>1.3299999999999983</v>
      </c>
      <c r="AE45" s="138">
        <f t="shared" si="1"/>
        <v>2.5669233590026597E-3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123.68130000000001</v>
      </c>
      <c r="Q46" s="2"/>
      <c r="T46" s="108" t="s">
        <v>104</v>
      </c>
      <c r="U46" s="371" t="s">
        <v>422</v>
      </c>
      <c r="W46" s="133">
        <v>42600</v>
      </c>
      <c r="X46" s="10">
        <v>109.23</v>
      </c>
      <c r="Y46" s="10">
        <v>109.6</v>
      </c>
      <c r="Z46" s="10">
        <v>109.02</v>
      </c>
      <c r="AA46" s="10">
        <v>109.08</v>
      </c>
      <c r="AB46" s="95">
        <v>21984700</v>
      </c>
      <c r="AC46" s="10">
        <v>109.08</v>
      </c>
      <c r="AD46" s="2">
        <f t="shared" si="0"/>
        <v>0.57999999999999829</v>
      </c>
      <c r="AE46" s="138">
        <f t="shared" si="1"/>
        <v>-1.281816517121448E-3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122.5254</v>
      </c>
      <c r="Q47" s="2"/>
      <c r="T47" s="108"/>
      <c r="U47" s="371"/>
      <c r="W47" s="133">
        <v>42599</v>
      </c>
      <c r="X47" s="10">
        <v>109.1</v>
      </c>
      <c r="Y47" s="10">
        <v>109.37</v>
      </c>
      <c r="Z47" s="10">
        <v>108.34</v>
      </c>
      <c r="AA47" s="10">
        <v>109.22</v>
      </c>
      <c r="AB47" s="95">
        <v>25356000</v>
      </c>
      <c r="AC47" s="10">
        <v>109.22</v>
      </c>
      <c r="AD47" s="2">
        <f t="shared" si="0"/>
        <v>1.0300000000000011</v>
      </c>
      <c r="AE47" s="138">
        <f t="shared" si="1"/>
        <v>-1.4627902724446695E-3</v>
      </c>
    </row>
    <row r="48" spans="2:31" x14ac:dyDescent="0.25">
      <c r="O48" s="83">
        <v>1.05</v>
      </c>
      <c r="P48" s="83">
        <f t="shared" si="25"/>
        <v>121.3695</v>
      </c>
      <c r="Q48" s="2"/>
      <c r="T48" s="108" t="s">
        <v>105</v>
      </c>
      <c r="U48" s="371" t="s">
        <v>586</v>
      </c>
      <c r="W48" s="133">
        <v>42598</v>
      </c>
      <c r="X48" s="10">
        <v>109.63</v>
      </c>
      <c r="Y48" s="10">
        <v>110.23</v>
      </c>
      <c r="Z48" s="10">
        <v>109.21</v>
      </c>
      <c r="AA48" s="10">
        <v>109.38</v>
      </c>
      <c r="AB48" s="95">
        <v>33794400</v>
      </c>
      <c r="AC48" s="10">
        <v>109.38</v>
      </c>
      <c r="AD48" s="2">
        <f t="shared" si="0"/>
        <v>1.0200000000000102</v>
      </c>
      <c r="AE48" s="138">
        <f t="shared" si="1"/>
        <v>-9.1340884179769155E-4</v>
      </c>
    </row>
    <row r="49" spans="1:31" x14ac:dyDescent="0.25">
      <c r="O49" s="83">
        <v>1.04</v>
      </c>
      <c r="P49" s="83">
        <f t="shared" si="25"/>
        <v>120.21360000000001</v>
      </c>
      <c r="Q49" s="2"/>
      <c r="T49" s="108" t="s">
        <v>106</v>
      </c>
      <c r="U49" s="371" t="s">
        <v>291</v>
      </c>
      <c r="W49" s="133">
        <v>42597</v>
      </c>
      <c r="X49" s="10">
        <v>108.14</v>
      </c>
      <c r="Y49" s="10">
        <v>109.54</v>
      </c>
      <c r="Z49" s="10">
        <v>108.08</v>
      </c>
      <c r="AA49" s="10">
        <v>109.48</v>
      </c>
      <c r="AB49" s="95">
        <v>25868200</v>
      </c>
      <c r="AC49" s="10">
        <v>109.48</v>
      </c>
      <c r="AD49" s="2">
        <f t="shared" si="0"/>
        <v>1.460000000000008</v>
      </c>
      <c r="AE49" s="138">
        <f t="shared" si="1"/>
        <v>1.2017008689221731E-2</v>
      </c>
    </row>
    <row r="50" spans="1:31" x14ac:dyDescent="0.25">
      <c r="O50" s="83">
        <v>1.03</v>
      </c>
      <c r="P50" s="83">
        <f t="shared" si="25"/>
        <v>119.05770000000001</v>
      </c>
      <c r="Q50" s="2"/>
      <c r="T50" s="108" t="s">
        <v>107</v>
      </c>
      <c r="U50" s="372">
        <v>24125801</v>
      </c>
      <c r="W50" s="133">
        <v>42594</v>
      </c>
      <c r="X50" s="10">
        <v>107.78</v>
      </c>
      <c r="Y50" s="10">
        <v>108.44</v>
      </c>
      <c r="Z50" s="10">
        <v>107.78</v>
      </c>
      <c r="AA50" s="10">
        <v>108.18</v>
      </c>
      <c r="AB50" s="95">
        <v>18660400</v>
      </c>
      <c r="AC50" s="10">
        <v>108.18</v>
      </c>
      <c r="AD50" s="2">
        <f t="shared" si="0"/>
        <v>0.65999999999999659</v>
      </c>
      <c r="AE50" s="138">
        <f t="shared" si="1"/>
        <v>2.316316130825502E-3</v>
      </c>
    </row>
    <row r="51" spans="1:31" x14ac:dyDescent="0.25">
      <c r="O51" s="83">
        <v>1.02</v>
      </c>
      <c r="P51" s="83">
        <f t="shared" si="25"/>
        <v>117.90180000000001</v>
      </c>
      <c r="Q51" s="2"/>
      <c r="T51" s="108" t="s">
        <v>110</v>
      </c>
      <c r="U51" s="372">
        <v>36042200</v>
      </c>
      <c r="W51" s="133">
        <v>42593</v>
      </c>
      <c r="X51" s="10">
        <v>108.52</v>
      </c>
      <c r="Y51" s="10">
        <v>108.93</v>
      </c>
      <c r="Z51" s="10">
        <v>107.85</v>
      </c>
      <c r="AA51" s="10">
        <v>107.93</v>
      </c>
      <c r="AB51" s="95">
        <v>27484500</v>
      </c>
      <c r="AC51" s="10">
        <v>107.93</v>
      </c>
      <c r="AD51" s="2">
        <f t="shared" si="0"/>
        <v>1.0800000000000125</v>
      </c>
      <c r="AE51" s="138">
        <f t="shared" si="1"/>
        <v>-6.4814814814806443E-4</v>
      </c>
    </row>
    <row r="52" spans="1:31" x14ac:dyDescent="0.25">
      <c r="O52" s="83">
        <v>1.01</v>
      </c>
      <c r="P52" s="83">
        <f t="shared" si="25"/>
        <v>116.74590000000001</v>
      </c>
      <c r="Q52" s="2"/>
      <c r="T52" s="108" t="s">
        <v>108</v>
      </c>
      <c r="U52" s="371" t="s">
        <v>587</v>
      </c>
      <c r="W52" s="133">
        <v>42592</v>
      </c>
      <c r="X52" s="10">
        <v>108.71</v>
      </c>
      <c r="Y52" s="10">
        <v>108.9</v>
      </c>
      <c r="Z52" s="10">
        <v>107.76</v>
      </c>
      <c r="AA52" s="10">
        <v>108</v>
      </c>
      <c r="AB52" s="95">
        <v>24008500</v>
      </c>
      <c r="AC52" s="10">
        <v>108</v>
      </c>
      <c r="AD52" s="2">
        <f t="shared" si="0"/>
        <v>1.1400000000000006</v>
      </c>
      <c r="AE52" s="138">
        <f t="shared" si="1"/>
        <v>-7.4441687344913854E-3</v>
      </c>
    </row>
    <row r="53" spans="1:31" x14ac:dyDescent="0.25">
      <c r="O53" s="83">
        <v>1</v>
      </c>
      <c r="P53" s="83">
        <f t="shared" si="25"/>
        <v>115.59</v>
      </c>
      <c r="Q53" s="2"/>
      <c r="T53" s="108" t="s">
        <v>111</v>
      </c>
      <c r="U53" s="371">
        <v>13.65</v>
      </c>
      <c r="W53" s="133">
        <v>42591</v>
      </c>
      <c r="X53" s="10">
        <v>108.23</v>
      </c>
      <c r="Y53" s="10">
        <v>108.94</v>
      </c>
      <c r="Z53" s="10">
        <v>108.01</v>
      </c>
      <c r="AA53" s="10">
        <v>108.81</v>
      </c>
      <c r="AB53" s="95">
        <v>26315200</v>
      </c>
      <c r="AC53" s="10">
        <v>108.81</v>
      </c>
      <c r="AD53" s="2">
        <f t="shared" si="0"/>
        <v>0.92999999999999261</v>
      </c>
      <c r="AE53" s="138">
        <f t="shared" si="1"/>
        <v>4.0601642520992076E-3</v>
      </c>
    </row>
    <row r="54" spans="1:31" x14ac:dyDescent="0.25">
      <c r="O54" s="83">
        <v>0.99</v>
      </c>
      <c r="P54" s="83">
        <f t="shared" si="25"/>
        <v>114.4341</v>
      </c>
      <c r="Q54" s="2"/>
      <c r="T54" s="108" t="s">
        <v>112</v>
      </c>
      <c r="U54" s="371">
        <v>8.58</v>
      </c>
      <c r="W54" s="133">
        <v>42590</v>
      </c>
      <c r="X54" s="10">
        <v>107.52</v>
      </c>
      <c r="Y54" s="10">
        <v>108.37</v>
      </c>
      <c r="Z54" s="10">
        <v>107.16</v>
      </c>
      <c r="AA54" s="10">
        <v>108.37</v>
      </c>
      <c r="AB54" s="95">
        <v>28037200</v>
      </c>
      <c r="AC54" s="10">
        <v>108.37</v>
      </c>
      <c r="AD54" s="2">
        <f t="shared" si="0"/>
        <v>1.210000000000008</v>
      </c>
      <c r="AE54" s="138">
        <f t="shared" si="1"/>
        <v>8.2806103461108282E-3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113.2782</v>
      </c>
      <c r="Q55" s="2"/>
      <c r="T55" s="108" t="s">
        <v>109</v>
      </c>
      <c r="U55" s="371" t="s">
        <v>445</v>
      </c>
      <c r="W55" s="133">
        <v>42587</v>
      </c>
      <c r="X55" s="10">
        <v>106.27</v>
      </c>
      <c r="Y55" s="10">
        <v>107.65</v>
      </c>
      <c r="Z55" s="10">
        <v>106.18</v>
      </c>
      <c r="AA55" s="10">
        <v>107.48</v>
      </c>
      <c r="AB55" s="95">
        <v>40553400</v>
      </c>
      <c r="AC55" s="10">
        <v>107.48</v>
      </c>
      <c r="AD55" s="2">
        <f t="shared" si="0"/>
        <v>1.4699999999999989</v>
      </c>
      <c r="AE55" s="138">
        <f t="shared" si="1"/>
        <v>1.5207329744025611E-2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112.1223</v>
      </c>
      <c r="W56" s="133">
        <v>42586</v>
      </c>
      <c r="X56" s="10">
        <v>105.58</v>
      </c>
      <c r="Y56" s="10">
        <v>106</v>
      </c>
      <c r="Z56" s="10">
        <v>105.28</v>
      </c>
      <c r="AA56" s="10">
        <v>105.87</v>
      </c>
      <c r="AB56" s="95">
        <v>27408700</v>
      </c>
      <c r="AC56" s="10">
        <v>105.87</v>
      </c>
      <c r="AD56" s="2">
        <f t="shared" si="0"/>
        <v>0.71999999999999886</v>
      </c>
      <c r="AE56" s="138" t="e">
        <f t="shared" si="1"/>
        <v>#DIV/0!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110.96639999999999</v>
      </c>
      <c r="W57" s="133">
        <v>42586</v>
      </c>
      <c r="X57" s="10" t="s">
        <v>216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109.8105</v>
      </c>
      <c r="W58" s="133">
        <v>42585</v>
      </c>
      <c r="X58" s="10">
        <v>104.81</v>
      </c>
      <c r="Y58" s="10">
        <v>105.84</v>
      </c>
      <c r="Z58" s="10">
        <v>104.77</v>
      </c>
      <c r="AA58" s="10">
        <v>105.79</v>
      </c>
      <c r="AB58" s="95">
        <v>30202600</v>
      </c>
      <c r="AC58" s="10">
        <v>105.22</v>
      </c>
      <c r="AD58" s="2">
        <f t="shared" si="0"/>
        <v>1.0700000000000074</v>
      </c>
      <c r="AE58" s="138">
        <f t="shared" si="1"/>
        <v>1.2509622786758934E-2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108.6546</v>
      </c>
      <c r="W59" s="133">
        <v>42584</v>
      </c>
      <c r="X59" s="10">
        <v>106.05</v>
      </c>
      <c r="Y59" s="10">
        <v>106.07</v>
      </c>
      <c r="Z59" s="10">
        <v>104</v>
      </c>
      <c r="AA59" s="10">
        <v>104.48</v>
      </c>
      <c r="AB59" s="95">
        <v>33816600</v>
      </c>
      <c r="AC59" s="10">
        <v>103.92</v>
      </c>
      <c r="AD59" s="2">
        <f t="shared" si="0"/>
        <v>2.0699999999999932</v>
      </c>
      <c r="AE59" s="138">
        <f t="shared" si="1"/>
        <v>-1.4789533560864654E-2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107.49870000000001</v>
      </c>
      <c r="W60" s="133">
        <v>42583</v>
      </c>
      <c r="X60" s="10">
        <v>104.41</v>
      </c>
      <c r="Y60" s="10">
        <v>106.15</v>
      </c>
      <c r="Z60" s="10">
        <v>104.41</v>
      </c>
      <c r="AA60" s="10">
        <v>106.05</v>
      </c>
      <c r="AB60" s="95">
        <v>38167900</v>
      </c>
      <c r="AC60" s="10">
        <v>105.48</v>
      </c>
      <c r="AD60" s="2">
        <f t="shared" si="0"/>
        <v>1.7400000000000091</v>
      </c>
      <c r="AE60" s="138">
        <f t="shared" si="1"/>
        <v>1.7655571635311063E-2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106.34280000000001</v>
      </c>
      <c r="W61" s="133">
        <v>42580</v>
      </c>
      <c r="X61" s="10">
        <v>104.19</v>
      </c>
      <c r="Y61" s="10">
        <v>104.55</v>
      </c>
      <c r="Z61" s="10">
        <v>103.68</v>
      </c>
      <c r="AA61" s="10">
        <v>104.21</v>
      </c>
      <c r="AB61" s="95">
        <v>27733700</v>
      </c>
      <c r="AC61" s="10">
        <v>103.65</v>
      </c>
      <c r="AD61" s="2">
        <f t="shared" si="0"/>
        <v>0.86999999999999034</v>
      </c>
      <c r="AE61" s="138">
        <f t="shared" si="1"/>
        <v>-1.2526498361918881E-3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105.18690000000001</v>
      </c>
      <c r="W62" s="133">
        <v>42579</v>
      </c>
      <c r="X62" s="10">
        <v>102.83</v>
      </c>
      <c r="Y62" s="10">
        <v>104.45</v>
      </c>
      <c r="Z62" s="10">
        <v>102.82</v>
      </c>
      <c r="AA62" s="10">
        <v>104.34</v>
      </c>
      <c r="AB62" s="95">
        <v>39869800</v>
      </c>
      <c r="AC62" s="10">
        <v>103.78</v>
      </c>
      <c r="AD62" s="2">
        <f t="shared" si="0"/>
        <v>1.6300000000000097</v>
      </c>
      <c r="AE62" s="138">
        <f t="shared" si="1"/>
        <v>1.3476562499999956E-2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104.03100000000001</v>
      </c>
      <c r="W63" s="133">
        <v>42578</v>
      </c>
      <c r="X63" s="10">
        <v>104.27</v>
      </c>
      <c r="Y63" s="10">
        <v>104.35</v>
      </c>
      <c r="Z63" s="10">
        <v>102.75</v>
      </c>
      <c r="AA63" s="10">
        <v>102.95</v>
      </c>
      <c r="AB63" s="95">
        <v>92344800</v>
      </c>
      <c r="AC63" s="10">
        <v>102.4</v>
      </c>
      <c r="AD63" s="2">
        <f t="shared" si="0"/>
        <v>1.5999999999999943</v>
      </c>
      <c r="AE63" s="138">
        <f t="shared" si="1"/>
        <v>6.5002600104004049E-2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42577</v>
      </c>
      <c r="X64" s="10">
        <v>96.82</v>
      </c>
      <c r="Y64" s="10">
        <v>97.97</v>
      </c>
      <c r="Z64" s="10">
        <v>96.42</v>
      </c>
      <c r="AA64" s="10">
        <v>96.67</v>
      </c>
      <c r="AB64" s="95">
        <v>56239800</v>
      </c>
      <c r="AC64" s="10">
        <v>96.15</v>
      </c>
      <c r="AD64" s="2">
        <f t="shared" si="0"/>
        <v>1.5499999999999972</v>
      </c>
      <c r="AE64" s="138">
        <f t="shared" si="1"/>
        <v>-6.9200578392892842E-3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42576</v>
      </c>
      <c r="X65" s="10">
        <v>98.25</v>
      </c>
      <c r="Y65" s="10">
        <v>98.84</v>
      </c>
      <c r="Z65" s="10">
        <v>96.92</v>
      </c>
      <c r="AA65" s="10">
        <v>97.34</v>
      </c>
      <c r="AB65" s="95">
        <v>40382900</v>
      </c>
      <c r="AC65" s="10">
        <v>96.82</v>
      </c>
      <c r="AD65" s="2">
        <f t="shared" si="0"/>
        <v>1.9200000000000017</v>
      </c>
      <c r="AE65" s="138">
        <f t="shared" si="1"/>
        <v>-1.3349638234994465E-2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42573</v>
      </c>
      <c r="X66" s="10">
        <v>99.26</v>
      </c>
      <c r="Y66" s="10">
        <v>99.3</v>
      </c>
      <c r="Z66" s="10">
        <v>98.31</v>
      </c>
      <c r="AA66" s="10">
        <v>98.66</v>
      </c>
      <c r="AB66" s="95">
        <v>28313700</v>
      </c>
      <c r="AC66" s="10">
        <v>98.13</v>
      </c>
      <c r="AD66" s="2">
        <f t="shared" si="0"/>
        <v>0.98999999999999488</v>
      </c>
      <c r="AE66" s="138">
        <f t="shared" si="1"/>
        <v>-7.6853069066640245E-3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42572</v>
      </c>
      <c r="X67" s="10">
        <v>99.83</v>
      </c>
      <c r="Y67" s="10">
        <v>101</v>
      </c>
      <c r="Z67" s="10">
        <v>99.13</v>
      </c>
      <c r="AA67" s="10">
        <v>99.43</v>
      </c>
      <c r="AB67" s="95">
        <v>32702000</v>
      </c>
      <c r="AC67" s="10">
        <v>98.89</v>
      </c>
      <c r="AD67" s="2">
        <f>Y67-Z67</f>
        <v>1.8700000000000045</v>
      </c>
      <c r="AE67" s="138">
        <f>AC67/AC68-1</f>
        <v>-5.3309193321263715E-3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42571</v>
      </c>
      <c r="X68" s="10">
        <v>100</v>
      </c>
      <c r="Y68" s="10">
        <v>100.46</v>
      </c>
      <c r="Z68" s="10">
        <v>99.74</v>
      </c>
      <c r="AA68" s="10">
        <v>99.96</v>
      </c>
      <c r="AB68" s="95">
        <v>26276000</v>
      </c>
      <c r="AC68" s="10">
        <v>99.42</v>
      </c>
      <c r="AD68" s="2">
        <f>Y68-Z68</f>
        <v>0.71999999999999886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61" priority="35">
      <formula>N19&gt;0</formula>
    </cfRule>
    <cfRule type="expression" dxfId="76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59" priority="21">
      <formula>F25&gt;0</formula>
    </cfRule>
    <cfRule type="expression" dxfId="758" priority="22">
      <formula>F25&lt;0</formula>
    </cfRule>
  </conditionalFormatting>
  <conditionalFormatting sqref="H25:H47">
    <cfRule type="expression" dxfId="757" priority="19">
      <formula>H25&gt;0</formula>
    </cfRule>
    <cfRule type="expression" dxfId="756" priority="20">
      <formula>H25&lt;0</formula>
    </cfRule>
  </conditionalFormatting>
  <conditionalFormatting sqref="I25:I27">
    <cfRule type="expression" dxfId="755" priority="15">
      <formula>I25&gt;0</formula>
    </cfRule>
    <cfRule type="expression" dxfId="754" priority="16">
      <formula>I25&lt;0</formula>
    </cfRule>
  </conditionalFormatting>
  <conditionalFormatting sqref="Q7">
    <cfRule type="expression" dxfId="753" priority="5">
      <formula>Q7&gt;0</formula>
    </cfRule>
    <cfRule type="expression" dxfId="752" priority="6">
      <formula>Q7&lt;0</formula>
    </cfRule>
  </conditionalFormatting>
  <conditionalFormatting sqref="Q8">
    <cfRule type="expression" dxfId="751" priority="3">
      <formula>Q8&gt;0</formula>
    </cfRule>
    <cfRule type="expression" dxfId="75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283</v>
      </c>
      <c r="W2" s="133">
        <v>42663</v>
      </c>
      <c r="X2" s="10">
        <v>65.34</v>
      </c>
      <c r="Y2" s="10">
        <v>67.78</v>
      </c>
      <c r="Z2" s="10">
        <v>64.75</v>
      </c>
      <c r="AA2" s="10">
        <v>66.78</v>
      </c>
      <c r="AB2" s="95">
        <v>25460200</v>
      </c>
      <c r="AC2" s="10">
        <v>66.78</v>
      </c>
      <c r="AD2" s="2">
        <f>Y2-Z2</f>
        <v>3.0300000000000011</v>
      </c>
      <c r="AE2" s="138">
        <f>AC2/AC3-1</f>
        <v>9.0285714285714302E-2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66.8</v>
      </c>
      <c r="T3" s="1">
        <v>42572</v>
      </c>
      <c r="U3" t="s">
        <v>274</v>
      </c>
      <c r="W3" s="133">
        <v>42662</v>
      </c>
      <c r="X3" s="10">
        <v>60.42</v>
      </c>
      <c r="Y3" s="10">
        <v>61.68</v>
      </c>
      <c r="Z3" s="10">
        <v>60.27</v>
      </c>
      <c r="AA3" s="10">
        <v>61.25</v>
      </c>
      <c r="AB3" s="95">
        <v>6913500</v>
      </c>
      <c r="AC3" s="10">
        <v>61.25</v>
      </c>
      <c r="AD3" s="2">
        <f t="shared" ref="AD3:AD66" si="0">Y3-Z3</f>
        <v>1.4099999999999966</v>
      </c>
      <c r="AE3" s="138">
        <f t="shared" ref="AE3:AE66" si="1">AC3/AC4-1</f>
        <v>1.9474034620506009E-2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66.8</v>
      </c>
      <c r="R4" s="527">
        <v>8.9999999999999998E-4</v>
      </c>
      <c r="T4" s="163"/>
      <c r="U4" s="1"/>
      <c r="W4" s="133">
        <v>42661</v>
      </c>
      <c r="X4" s="10">
        <v>60.52</v>
      </c>
      <c r="Y4" s="10">
        <v>60.57</v>
      </c>
      <c r="Z4" s="10">
        <v>59.88</v>
      </c>
      <c r="AA4" s="10">
        <v>60.08</v>
      </c>
      <c r="AB4" s="95">
        <v>3416600</v>
      </c>
      <c r="AC4" s="10">
        <v>60.08</v>
      </c>
      <c r="AD4" s="2">
        <f t="shared" si="0"/>
        <v>0.68999999999999773</v>
      </c>
      <c r="AE4" s="138">
        <f t="shared" si="1"/>
        <v>3.0050083472454858E-3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60.27</v>
      </c>
      <c r="Y5" s="10">
        <v>60.42</v>
      </c>
      <c r="Z5" s="10">
        <v>59.78</v>
      </c>
      <c r="AA5" s="10">
        <v>59.9</v>
      </c>
      <c r="AB5" s="95">
        <v>3903900</v>
      </c>
      <c r="AC5" s="10">
        <v>59.9</v>
      </c>
      <c r="AD5" s="2">
        <f t="shared" si="0"/>
        <v>0.64000000000000057</v>
      </c>
      <c r="AE5" s="138">
        <f t="shared" si="1"/>
        <v>-4.1562759767248547E-3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61.01</v>
      </c>
      <c r="Y6" s="10">
        <v>61.2</v>
      </c>
      <c r="Z6" s="10">
        <v>60.1</v>
      </c>
      <c r="AA6" s="10">
        <v>60.15</v>
      </c>
      <c r="AB6" s="95">
        <v>4963800</v>
      </c>
      <c r="AC6" s="10">
        <v>60.15</v>
      </c>
      <c r="AD6" s="2">
        <f t="shared" si="0"/>
        <v>1.1000000000000014</v>
      </c>
      <c r="AE6" s="138">
        <f t="shared" si="1"/>
        <v>-4.3039231915245058E-3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42656</v>
      </c>
      <c r="X7" s="10">
        <v>60.23</v>
      </c>
      <c r="Y7" s="10">
        <v>60.56</v>
      </c>
      <c r="Z7" s="10">
        <v>59.5</v>
      </c>
      <c r="AA7" s="10">
        <v>60.41</v>
      </c>
      <c r="AB7" s="95">
        <v>4220500</v>
      </c>
      <c r="AC7" s="10">
        <v>60.41</v>
      </c>
      <c r="AD7" s="2">
        <f t="shared" si="0"/>
        <v>1.0600000000000023</v>
      </c>
      <c r="AE7" s="138">
        <f t="shared" si="1"/>
        <v>-4.6136101499423265E-3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60.82</v>
      </c>
      <c r="Y8" s="10">
        <v>61.05</v>
      </c>
      <c r="Z8" s="10">
        <v>60.58</v>
      </c>
      <c r="AA8" s="10">
        <v>60.69</v>
      </c>
      <c r="AB8" s="95">
        <v>3293800</v>
      </c>
      <c r="AC8" s="10">
        <v>60.69</v>
      </c>
      <c r="AD8" s="2">
        <f t="shared" si="0"/>
        <v>0.46999999999999886</v>
      </c>
      <c r="AE8" s="138">
        <f t="shared" si="1"/>
        <v>-2.7932960893854997E-3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42654</v>
      </c>
      <c r="X9" s="10">
        <v>61.53</v>
      </c>
      <c r="Y9" s="10">
        <v>61.7</v>
      </c>
      <c r="Z9" s="10">
        <v>60.55</v>
      </c>
      <c r="AA9" s="10">
        <v>60.86</v>
      </c>
      <c r="AB9" s="95">
        <v>3926500</v>
      </c>
      <c r="AC9" s="10">
        <v>60.86</v>
      </c>
      <c r="AD9" s="2">
        <f t="shared" si="0"/>
        <v>1.1500000000000057</v>
      </c>
      <c r="AE9" s="138">
        <f t="shared" si="1"/>
        <v>-1.6801292407108259E-2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42653</v>
      </c>
      <c r="X10" s="10">
        <v>62.15</v>
      </c>
      <c r="Y10" s="10">
        <v>62.49</v>
      </c>
      <c r="Z10" s="10">
        <v>61.87</v>
      </c>
      <c r="AA10" s="10">
        <v>61.9</v>
      </c>
      <c r="AB10" s="95">
        <v>2522900</v>
      </c>
      <c r="AC10" s="10">
        <v>61.9</v>
      </c>
      <c r="AD10" s="2">
        <f t="shared" si="0"/>
        <v>0.62000000000000455</v>
      </c>
      <c r="AE10" s="138">
        <f t="shared" si="1"/>
        <v>2.26683937823835E-3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2.1299999999999999E-2</v>
      </c>
      <c r="W11" s="133">
        <v>42650</v>
      </c>
      <c r="X11" s="10">
        <v>62.11</v>
      </c>
      <c r="Y11" s="10">
        <v>62.27</v>
      </c>
      <c r="Z11" s="10">
        <v>61.48</v>
      </c>
      <c r="AA11" s="10">
        <v>61.76</v>
      </c>
      <c r="AB11" s="95">
        <v>4217400</v>
      </c>
      <c r="AC11" s="10">
        <v>61.76</v>
      </c>
      <c r="AD11" s="2">
        <f t="shared" si="0"/>
        <v>0.79000000000000625</v>
      </c>
      <c r="AE11" s="138">
        <f t="shared" si="1"/>
        <v>-2.9060381013884529E-3</v>
      </c>
    </row>
    <row r="12" spans="1:31" x14ac:dyDescent="0.25">
      <c r="H12" s="72"/>
      <c r="W12" s="133">
        <v>42649</v>
      </c>
      <c r="X12" s="10">
        <v>63.56</v>
      </c>
      <c r="Y12" s="10">
        <v>63.68</v>
      </c>
      <c r="Z12" s="10">
        <v>61.76</v>
      </c>
      <c r="AA12" s="10">
        <v>61.94</v>
      </c>
      <c r="AB12" s="95">
        <v>7975900</v>
      </c>
      <c r="AC12" s="10">
        <v>61.94</v>
      </c>
      <c r="AD12" s="2">
        <f t="shared" si="0"/>
        <v>1.9200000000000017</v>
      </c>
      <c r="AE12" s="138">
        <f t="shared" si="1"/>
        <v>-3.7600994406463695E-2</v>
      </c>
    </row>
    <row r="13" spans="1:31" x14ac:dyDescent="0.25">
      <c r="H13" s="72"/>
      <c r="W13" s="133">
        <v>42648</v>
      </c>
      <c r="X13" s="10">
        <v>63.77</v>
      </c>
      <c r="Y13" s="10">
        <v>64.53</v>
      </c>
      <c r="Z13" s="10">
        <v>63.69</v>
      </c>
      <c r="AA13" s="10">
        <v>64.36</v>
      </c>
      <c r="AB13" s="95">
        <v>3345000</v>
      </c>
      <c r="AC13" s="10">
        <v>64.36</v>
      </c>
      <c r="AD13" s="2">
        <f t="shared" si="0"/>
        <v>0.84000000000000341</v>
      </c>
      <c r="AE13" s="138" t="e">
        <f t="shared" si="1"/>
        <v>#DIV/0!</v>
      </c>
    </row>
    <row r="14" spans="1:31" x14ac:dyDescent="0.25">
      <c r="H14" s="72"/>
      <c r="W14" s="133">
        <v>42648</v>
      </c>
      <c r="X14" s="10" t="s">
        <v>405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42647</v>
      </c>
      <c r="X15" s="10">
        <v>63.84</v>
      </c>
      <c r="Y15" s="10">
        <v>64.38</v>
      </c>
      <c r="Z15" s="10">
        <v>63.71</v>
      </c>
      <c r="AA15" s="10">
        <v>63.91</v>
      </c>
      <c r="AB15" s="95">
        <v>3709400</v>
      </c>
      <c r="AC15" s="10">
        <v>63.59</v>
      </c>
      <c r="AD15" s="2">
        <f t="shared" si="0"/>
        <v>0.6699999999999946</v>
      </c>
      <c r="AE15" s="138">
        <f t="shared" si="1"/>
        <v>1.5750511891636787E-3</v>
      </c>
    </row>
    <row r="16" spans="1:31" x14ac:dyDescent="0.25">
      <c r="H16" s="72"/>
      <c r="W16" s="133">
        <v>42646</v>
      </c>
      <c r="X16" s="10">
        <v>63.83</v>
      </c>
      <c r="Y16" s="10">
        <v>64.05</v>
      </c>
      <c r="Z16" s="10">
        <v>63.54</v>
      </c>
      <c r="AA16" s="10">
        <v>63.81</v>
      </c>
      <c r="AB16" s="95">
        <v>2770000</v>
      </c>
      <c r="AC16" s="10">
        <v>63.49</v>
      </c>
      <c r="AD16" s="2">
        <f t="shared" si="0"/>
        <v>0.50999999999999801</v>
      </c>
      <c r="AE16" s="138">
        <f t="shared" si="1"/>
        <v>-3.6095417451349476E-3</v>
      </c>
    </row>
    <row r="17" spans="1:31" x14ac:dyDescent="0.25">
      <c r="W17" s="133">
        <v>42643</v>
      </c>
      <c r="X17" s="10">
        <v>63.78</v>
      </c>
      <c r="Y17" s="10">
        <v>64.37</v>
      </c>
      <c r="Z17" s="10">
        <v>63.63</v>
      </c>
      <c r="AA17" s="10">
        <v>64.040000000000006</v>
      </c>
      <c r="AB17" s="95">
        <v>4307000</v>
      </c>
      <c r="AC17" s="10">
        <v>63.72</v>
      </c>
      <c r="AD17" s="2">
        <f t="shared" si="0"/>
        <v>0.74000000000000199</v>
      </c>
      <c r="AE17" s="138">
        <f t="shared" si="1"/>
        <v>1.0626486915146671E-2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42642</v>
      </c>
      <c r="X18" s="10">
        <v>64.209999999999994</v>
      </c>
      <c r="Y18" s="10">
        <v>64.81</v>
      </c>
      <c r="Z18" s="10">
        <v>62.96</v>
      </c>
      <c r="AA18" s="10">
        <v>63.37</v>
      </c>
      <c r="AB18" s="95">
        <v>4132500</v>
      </c>
      <c r="AC18" s="10">
        <v>63.05</v>
      </c>
      <c r="AD18" s="2">
        <f t="shared" si="0"/>
        <v>1.8500000000000014</v>
      </c>
      <c r="AE18" s="138">
        <f t="shared" si="1"/>
        <v>-1.3302034428794962E-2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42641</v>
      </c>
      <c r="X19" s="10">
        <v>64.27</v>
      </c>
      <c r="Y19" s="10">
        <v>64.5</v>
      </c>
      <c r="Z19" s="10">
        <v>63.73</v>
      </c>
      <c r="AA19" s="10">
        <v>64.22</v>
      </c>
      <c r="AB19" s="95">
        <v>3580100</v>
      </c>
      <c r="AC19" s="10">
        <v>63.9</v>
      </c>
      <c r="AD19" s="2">
        <f t="shared" si="0"/>
        <v>0.77000000000000313</v>
      </c>
      <c r="AE19" s="138">
        <f t="shared" si="1"/>
        <v>-9.3808630393998893E-4</v>
      </c>
    </row>
    <row r="20" spans="1:31" x14ac:dyDescent="0.25">
      <c r="W20" s="133">
        <v>42640</v>
      </c>
      <c r="X20" s="10">
        <v>63.93</v>
      </c>
      <c r="Y20" s="10">
        <v>64.42</v>
      </c>
      <c r="Z20" s="10">
        <v>63.58</v>
      </c>
      <c r="AA20" s="10">
        <v>64.28</v>
      </c>
      <c r="AB20" s="95">
        <v>3916300</v>
      </c>
      <c r="AC20" s="10">
        <v>63.96</v>
      </c>
      <c r="AD20" s="2">
        <f t="shared" si="0"/>
        <v>0.84000000000000341</v>
      </c>
      <c r="AE20" s="138">
        <f t="shared" si="1"/>
        <v>1.3629160063391543E-2</v>
      </c>
    </row>
    <row r="21" spans="1:31" x14ac:dyDescent="0.25">
      <c r="W21" s="133">
        <v>42639</v>
      </c>
      <c r="X21" s="10">
        <v>63.44</v>
      </c>
      <c r="Y21" s="10">
        <v>64.13</v>
      </c>
      <c r="Z21" s="10">
        <v>62.85</v>
      </c>
      <c r="AA21" s="10">
        <v>63.42</v>
      </c>
      <c r="AB21" s="95">
        <v>6946600</v>
      </c>
      <c r="AC21" s="10">
        <v>63.1</v>
      </c>
      <c r="AD21" s="2">
        <f t="shared" si="0"/>
        <v>1.279999999999994</v>
      </c>
      <c r="AE21" s="138">
        <f t="shared" si="1"/>
        <v>-6.768455847631083E-3</v>
      </c>
    </row>
    <row r="22" spans="1:31" x14ac:dyDescent="0.25">
      <c r="W22" s="133">
        <v>42636</v>
      </c>
      <c r="X22" s="10">
        <v>64.510000000000005</v>
      </c>
      <c r="Y22" s="10">
        <v>64.83</v>
      </c>
      <c r="Z22" s="10">
        <v>63.79</v>
      </c>
      <c r="AA22" s="10">
        <v>63.85</v>
      </c>
      <c r="AB22" s="95">
        <v>5083900</v>
      </c>
      <c r="AC22" s="10">
        <v>63.53</v>
      </c>
      <c r="AD22" s="2">
        <f t="shared" si="0"/>
        <v>1.0399999999999991</v>
      </c>
      <c r="AE22" s="138">
        <f t="shared" si="1"/>
        <v>-1.2128751360597101E-2</v>
      </c>
    </row>
    <row r="23" spans="1:31" x14ac:dyDescent="0.25">
      <c r="W23" s="133">
        <v>42635</v>
      </c>
      <c r="X23" s="10">
        <v>64.349999999999994</v>
      </c>
      <c r="Y23" s="10">
        <v>65.08</v>
      </c>
      <c r="Z23" s="10">
        <v>64.33</v>
      </c>
      <c r="AA23" s="10">
        <v>64.63</v>
      </c>
      <c r="AB23" s="95">
        <v>3213700</v>
      </c>
      <c r="AC23" s="10">
        <v>64.31</v>
      </c>
      <c r="AD23" s="2">
        <f t="shared" si="0"/>
        <v>0.75</v>
      </c>
      <c r="AE23" s="138">
        <f t="shared" si="1"/>
        <v>5.4721701063165096E-3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42634</v>
      </c>
      <c r="X24" s="10">
        <v>63.99</v>
      </c>
      <c r="Y24" s="10">
        <v>64.5</v>
      </c>
      <c r="Z24" s="10">
        <v>63.72</v>
      </c>
      <c r="AA24" s="10">
        <v>64.28</v>
      </c>
      <c r="AB24" s="95">
        <v>3849300</v>
      </c>
      <c r="AC24" s="10">
        <v>63.96</v>
      </c>
      <c r="AD24" s="2">
        <f t="shared" si="0"/>
        <v>0.78000000000000114</v>
      </c>
      <c r="AE24" s="138">
        <f t="shared" si="1"/>
        <v>8.8328075709780407E-3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42633</v>
      </c>
      <c r="X25" s="10">
        <v>64.52</v>
      </c>
      <c r="Y25" s="10">
        <v>64.64</v>
      </c>
      <c r="Z25" s="10">
        <v>63.7</v>
      </c>
      <c r="AA25" s="10">
        <v>63.72</v>
      </c>
      <c r="AB25" s="95">
        <v>2927600</v>
      </c>
      <c r="AC25" s="10">
        <v>63.4</v>
      </c>
      <c r="AD25" s="2">
        <f t="shared" si="0"/>
        <v>0.93999999999999773</v>
      </c>
      <c r="AE25" s="138">
        <f t="shared" si="1"/>
        <v>-5.3341700658927627E-3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42632</v>
      </c>
      <c r="X26" s="10">
        <v>63.96</v>
      </c>
      <c r="Y26" s="10">
        <v>64.58</v>
      </c>
      <c r="Z26" s="10">
        <v>63.67</v>
      </c>
      <c r="AA26" s="10">
        <v>64.06</v>
      </c>
      <c r="AB26" s="95">
        <v>3388600</v>
      </c>
      <c r="AC26" s="10">
        <v>63.74</v>
      </c>
      <c r="AD26" s="2">
        <f t="shared" si="0"/>
        <v>0.90999999999999659</v>
      </c>
      <c r="AE26" s="138">
        <f t="shared" si="1"/>
        <v>6.3151247237132058E-3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42629</v>
      </c>
      <c r="X27" s="10">
        <v>63.37</v>
      </c>
      <c r="Y27" s="10">
        <v>63.95</v>
      </c>
      <c r="Z27" s="10">
        <v>63.16</v>
      </c>
      <c r="AA27" s="10">
        <v>63.66</v>
      </c>
      <c r="AB27" s="95">
        <v>10475800</v>
      </c>
      <c r="AC27" s="10">
        <v>63.34</v>
      </c>
      <c r="AD27" s="2">
        <f t="shared" si="0"/>
        <v>0.79000000000000625</v>
      </c>
      <c r="AE27" s="138">
        <f t="shared" si="1"/>
        <v>-2.6767438198708193E-3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42628</v>
      </c>
      <c r="X28" s="10">
        <v>63.4</v>
      </c>
      <c r="Y28" s="10">
        <v>64.17</v>
      </c>
      <c r="Z28" s="10">
        <v>63.26</v>
      </c>
      <c r="AA28" s="10">
        <v>63.83</v>
      </c>
      <c r="AB28" s="95">
        <v>4634300</v>
      </c>
      <c r="AC28" s="10">
        <v>63.51</v>
      </c>
      <c r="AD28" s="2">
        <f t="shared" si="0"/>
        <v>0.91000000000000369</v>
      </c>
      <c r="AE28" s="138">
        <f t="shared" si="1"/>
        <v>5.5414819506016677E-3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42627</v>
      </c>
      <c r="X29" s="10">
        <v>64.36</v>
      </c>
      <c r="Y29" s="10">
        <v>64.36</v>
      </c>
      <c r="Z29" s="10">
        <v>63.34</v>
      </c>
      <c r="AA29" s="10">
        <v>63.48</v>
      </c>
      <c r="AB29" s="95">
        <v>5403300</v>
      </c>
      <c r="AC29" s="10">
        <v>63.16</v>
      </c>
      <c r="AD29" s="2">
        <f t="shared" si="0"/>
        <v>1.019999999999996</v>
      </c>
      <c r="AE29" s="138">
        <f t="shared" si="1"/>
        <v>-1.3741411617739008E-2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42626</v>
      </c>
      <c r="X30" s="10">
        <v>65.22</v>
      </c>
      <c r="Y30" s="10">
        <v>65.319999999999993</v>
      </c>
      <c r="Z30" s="10">
        <v>64.040000000000006</v>
      </c>
      <c r="AA30" s="10">
        <v>64.36</v>
      </c>
      <c r="AB30" s="95">
        <v>5620300</v>
      </c>
      <c r="AC30" s="10">
        <v>64.040000000000006</v>
      </c>
      <c r="AD30" s="2">
        <f t="shared" si="0"/>
        <v>1.2799999999999869</v>
      </c>
      <c r="AE30" s="138">
        <f t="shared" si="1"/>
        <v>-2.3333841695897362E-2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42625</v>
      </c>
      <c r="X31" s="10">
        <v>64.72</v>
      </c>
      <c r="Y31" s="10">
        <v>66.09</v>
      </c>
      <c r="Z31" s="10">
        <v>64.14</v>
      </c>
      <c r="AA31" s="10">
        <v>65.900000000000006</v>
      </c>
      <c r="AB31" s="95">
        <v>4923200</v>
      </c>
      <c r="AC31" s="10">
        <v>65.569999999999993</v>
      </c>
      <c r="AD31" s="2">
        <f t="shared" si="0"/>
        <v>1.9500000000000028</v>
      </c>
      <c r="AE31" s="138">
        <f t="shared" si="1"/>
        <v>1.2038894891186702E-2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282</v>
      </c>
      <c r="W32" s="133">
        <v>42622</v>
      </c>
      <c r="X32" s="10">
        <v>65.739999999999995</v>
      </c>
      <c r="Y32" s="10">
        <v>66.02</v>
      </c>
      <c r="Z32" s="10">
        <v>65.12</v>
      </c>
      <c r="AA32" s="10">
        <v>65.12</v>
      </c>
      <c r="AB32" s="95">
        <v>5144900</v>
      </c>
      <c r="AC32" s="10">
        <v>64.790000000000006</v>
      </c>
      <c r="AD32" s="2">
        <f t="shared" si="0"/>
        <v>0.89999999999999147</v>
      </c>
      <c r="AE32" s="138">
        <f t="shared" si="1"/>
        <v>-1.6992869063874871E-2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42621</v>
      </c>
      <c r="X33" s="10">
        <v>66.150000000000006</v>
      </c>
      <c r="Y33" s="10">
        <v>66.709999999999994</v>
      </c>
      <c r="Z33" s="10">
        <v>66.05</v>
      </c>
      <c r="AA33" s="10">
        <v>66.239999999999995</v>
      </c>
      <c r="AB33" s="95">
        <v>4078900</v>
      </c>
      <c r="AC33" s="10">
        <v>65.91</v>
      </c>
      <c r="AD33" s="2">
        <f t="shared" si="0"/>
        <v>0.65999999999999659</v>
      </c>
      <c r="AE33" s="138">
        <f t="shared" si="1"/>
        <v>7.5918615244452425E-4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42620</v>
      </c>
      <c r="X34" s="10">
        <v>65.489999999999995</v>
      </c>
      <c r="Y34" s="10">
        <v>66.2</v>
      </c>
      <c r="Z34" s="10">
        <v>65.31</v>
      </c>
      <c r="AA34" s="10">
        <v>66.19</v>
      </c>
      <c r="AB34" s="95">
        <v>3200700</v>
      </c>
      <c r="AC34" s="10">
        <v>65.86</v>
      </c>
      <c r="AD34" s="2">
        <f t="shared" si="0"/>
        <v>0.89000000000000057</v>
      </c>
      <c r="AE34" s="138">
        <f t="shared" si="1"/>
        <v>6.5719089102855843E-3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42619</v>
      </c>
      <c r="X35" s="10">
        <v>65.16</v>
      </c>
      <c r="Y35" s="10">
        <v>65.77</v>
      </c>
      <c r="Z35" s="10">
        <v>65.05</v>
      </c>
      <c r="AA35" s="10">
        <v>65.760000000000005</v>
      </c>
      <c r="AB35" s="95">
        <v>3956400</v>
      </c>
      <c r="AC35" s="10">
        <v>65.430000000000007</v>
      </c>
      <c r="AD35" s="2">
        <f t="shared" si="0"/>
        <v>0.71999999999999886</v>
      </c>
      <c r="AE35" s="138">
        <f t="shared" si="1"/>
        <v>8.7881591119334246E-3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42615</v>
      </c>
      <c r="X36" s="10">
        <v>65.06</v>
      </c>
      <c r="Y36" s="10">
        <v>65.67</v>
      </c>
      <c r="Z36" s="10">
        <v>64.86</v>
      </c>
      <c r="AA36" s="10">
        <v>65.19</v>
      </c>
      <c r="AB36" s="95">
        <v>3131700</v>
      </c>
      <c r="AC36" s="10">
        <v>64.86</v>
      </c>
      <c r="AD36" s="2">
        <f t="shared" si="0"/>
        <v>0.81000000000000227</v>
      </c>
      <c r="AE36" s="138">
        <f t="shared" si="1"/>
        <v>4.9581654787727025E-3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42614</v>
      </c>
      <c r="X37" s="10">
        <v>65.55</v>
      </c>
      <c r="Y37" s="10">
        <v>65.64</v>
      </c>
      <c r="Z37" s="10">
        <v>64.42</v>
      </c>
      <c r="AA37" s="10">
        <v>64.86</v>
      </c>
      <c r="AB37" s="95">
        <v>3657700</v>
      </c>
      <c r="AC37" s="10">
        <v>64.540000000000006</v>
      </c>
      <c r="AD37" s="2">
        <f t="shared" si="0"/>
        <v>1.2199999999999989</v>
      </c>
      <c r="AE37" s="138">
        <f t="shared" si="1"/>
        <v>-1.0881226053639725E-2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42613</v>
      </c>
      <c r="X38" s="10">
        <v>65.47</v>
      </c>
      <c r="Y38" s="10">
        <v>65.72</v>
      </c>
      <c r="Z38" s="10">
        <v>64.86</v>
      </c>
      <c r="AA38" s="10">
        <v>65.58</v>
      </c>
      <c r="AB38" s="95">
        <v>4783600</v>
      </c>
      <c r="AC38" s="10">
        <v>65.25</v>
      </c>
      <c r="AD38" s="2">
        <f t="shared" si="0"/>
        <v>0.85999999999999943</v>
      </c>
      <c r="AE38" s="138">
        <f t="shared" si="1"/>
        <v>1.996314496314433E-3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65.77</v>
      </c>
      <c r="Y39" s="10">
        <v>65.97</v>
      </c>
      <c r="Z39" s="10">
        <v>65.099999999999994</v>
      </c>
      <c r="AA39" s="10">
        <v>65.45</v>
      </c>
      <c r="AB39" s="95">
        <v>3775800</v>
      </c>
      <c r="AC39" s="10">
        <v>65.12</v>
      </c>
      <c r="AD39" s="2">
        <f t="shared" si="0"/>
        <v>0.87000000000000455</v>
      </c>
      <c r="AE39" s="138">
        <f t="shared" si="1"/>
        <v>-1.0737843227487387E-3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42611</v>
      </c>
      <c r="X40" s="10">
        <v>65</v>
      </c>
      <c r="Y40" s="10">
        <v>65.77</v>
      </c>
      <c r="Z40" s="10">
        <v>64.8</v>
      </c>
      <c r="AA40" s="10">
        <v>65.52</v>
      </c>
      <c r="AB40" s="95">
        <v>4173800</v>
      </c>
      <c r="AC40" s="10">
        <v>65.19</v>
      </c>
      <c r="AD40" s="2">
        <f t="shared" si="0"/>
        <v>0.96999999999999886</v>
      </c>
      <c r="AE40" s="138">
        <f t="shared" si="1"/>
        <v>1.1167985109353129E-2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73.48</v>
      </c>
      <c r="Q41" s="2"/>
      <c r="W41" s="133">
        <v>42608</v>
      </c>
      <c r="X41" s="10">
        <v>65.27</v>
      </c>
      <c r="Y41" s="10">
        <v>65.489999999999995</v>
      </c>
      <c r="Z41" s="10">
        <v>64.52</v>
      </c>
      <c r="AA41" s="10">
        <v>64.790000000000006</v>
      </c>
      <c r="AB41" s="95">
        <v>3623600</v>
      </c>
      <c r="AC41" s="10">
        <v>64.47</v>
      </c>
      <c r="AD41" s="2">
        <f t="shared" si="0"/>
        <v>0.96999999999999886</v>
      </c>
      <c r="AE41" s="138">
        <f t="shared" si="1"/>
        <v>-3.0926240915417624E-3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72.811999999999998</v>
      </c>
      <c r="Q42" s="2"/>
      <c r="T42" s="91" t="s">
        <v>113</v>
      </c>
      <c r="W42" s="133">
        <v>42607</v>
      </c>
      <c r="X42" s="10">
        <v>65</v>
      </c>
      <c r="Y42" s="10">
        <v>65.150000000000006</v>
      </c>
      <c r="Z42" s="10">
        <v>64.760000000000005</v>
      </c>
      <c r="AA42" s="10">
        <v>65</v>
      </c>
      <c r="AB42" s="95">
        <v>4243800</v>
      </c>
      <c r="AC42" s="10">
        <v>64.67</v>
      </c>
      <c r="AD42" s="2">
        <f t="shared" si="0"/>
        <v>0.39000000000000057</v>
      </c>
      <c r="AE42" s="138">
        <f t="shared" si="1"/>
        <v>-2.4679932130186044E-3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72.144000000000005</v>
      </c>
      <c r="Q43" s="2"/>
      <c r="T43" s="128" t="s">
        <v>98</v>
      </c>
      <c r="U43" s="129">
        <v>61.25</v>
      </c>
      <c r="W43" s="133">
        <v>42606</v>
      </c>
      <c r="X43" s="10">
        <v>65.849999999999994</v>
      </c>
      <c r="Y43" s="10">
        <v>66.12</v>
      </c>
      <c r="Z43" s="10">
        <v>65.05</v>
      </c>
      <c r="AA43" s="10">
        <v>65.16</v>
      </c>
      <c r="AB43" s="95">
        <v>4128200</v>
      </c>
      <c r="AC43" s="10">
        <v>64.83</v>
      </c>
      <c r="AD43" s="2">
        <f t="shared" si="0"/>
        <v>1.0700000000000074</v>
      </c>
      <c r="AE43" s="138">
        <f t="shared" si="1"/>
        <v>-7.9571537872991094E-3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71.475999999999999</v>
      </c>
      <c r="Q44" s="2"/>
      <c r="T44" s="93" t="s">
        <v>99</v>
      </c>
      <c r="U44" s="130">
        <v>65.34</v>
      </c>
      <c r="W44" s="133">
        <v>42605</v>
      </c>
      <c r="X44" s="10">
        <v>65.73</v>
      </c>
      <c r="Y44" s="10">
        <v>66.28</v>
      </c>
      <c r="Z44" s="10">
        <v>65.680000000000007</v>
      </c>
      <c r="AA44" s="10">
        <v>65.680000000000007</v>
      </c>
      <c r="AB44" s="95">
        <v>3551700</v>
      </c>
      <c r="AC44" s="10">
        <v>65.349999999999994</v>
      </c>
      <c r="AD44" s="2">
        <f t="shared" si="0"/>
        <v>0.59999999999999432</v>
      </c>
      <c r="AE44" s="138">
        <f t="shared" si="1"/>
        <v>4.9208057819467577E-3</v>
      </c>
    </row>
    <row r="45" spans="2:31" x14ac:dyDescent="0.25">
      <c r="O45" s="83">
        <v>1.06</v>
      </c>
      <c r="P45" s="83">
        <f t="shared" si="36"/>
        <v>70.808000000000007</v>
      </c>
      <c r="Q45" s="2"/>
      <c r="T45" s="93" t="s">
        <v>100</v>
      </c>
      <c r="U45" s="130" t="s">
        <v>588</v>
      </c>
      <c r="W45" s="133">
        <v>42604</v>
      </c>
      <c r="X45" s="10">
        <v>65.53</v>
      </c>
      <c r="Y45" s="10">
        <v>65.540000000000006</v>
      </c>
      <c r="Z45" s="10">
        <v>64.959999999999994</v>
      </c>
      <c r="AA45" s="10">
        <v>65.36</v>
      </c>
      <c r="AB45" s="95">
        <v>3230700</v>
      </c>
      <c r="AC45" s="10">
        <v>65.03</v>
      </c>
      <c r="AD45" s="2">
        <f t="shared" si="0"/>
        <v>0.58000000000001251</v>
      </c>
      <c r="AE45" s="138">
        <f t="shared" si="1"/>
        <v>-2.6073619631902245E-3</v>
      </c>
    </row>
    <row r="46" spans="2:31" x14ac:dyDescent="0.25">
      <c r="O46" s="83">
        <v>1.05</v>
      </c>
      <c r="P46" s="83">
        <f t="shared" si="36"/>
        <v>70.14</v>
      </c>
      <c r="Q46" s="2"/>
      <c r="T46" s="93" t="s">
        <v>101</v>
      </c>
      <c r="U46" s="130" t="s">
        <v>589</v>
      </c>
      <c r="W46" s="133">
        <v>42601</v>
      </c>
      <c r="X46" s="10">
        <v>65.47</v>
      </c>
      <c r="Y46" s="10">
        <v>65.680000000000007</v>
      </c>
      <c r="Z46" s="10">
        <v>65.069999999999993</v>
      </c>
      <c r="AA46" s="10">
        <v>65.53</v>
      </c>
      <c r="AB46" s="95">
        <v>2783200</v>
      </c>
      <c r="AC46" s="10">
        <v>65.2</v>
      </c>
      <c r="AD46" s="2">
        <f t="shared" si="0"/>
        <v>0.61000000000001364</v>
      </c>
      <c r="AE46" s="138">
        <f t="shared" si="1"/>
        <v>-1.5313935681469104E-3</v>
      </c>
    </row>
    <row r="47" spans="2:31" x14ac:dyDescent="0.25">
      <c r="O47" s="83">
        <v>1.04</v>
      </c>
      <c r="P47" s="83">
        <f t="shared" si="36"/>
        <v>69.471999999999994</v>
      </c>
      <c r="Q47" s="2"/>
      <c r="T47" s="93" t="s">
        <v>102</v>
      </c>
      <c r="U47" s="130">
        <v>67.180000000000007</v>
      </c>
      <c r="W47" s="133">
        <v>42600</v>
      </c>
      <c r="X47" s="10">
        <v>65.52</v>
      </c>
      <c r="Y47" s="10">
        <v>65.78</v>
      </c>
      <c r="Z47" s="10">
        <v>65.27</v>
      </c>
      <c r="AA47" s="10">
        <v>65.63</v>
      </c>
      <c r="AB47" s="95">
        <v>2807500</v>
      </c>
      <c r="AC47" s="10">
        <v>65.3</v>
      </c>
      <c r="AD47" s="2">
        <f t="shared" si="0"/>
        <v>0.51000000000000512</v>
      </c>
      <c r="AE47" s="138">
        <f t="shared" si="1"/>
        <v>-7.6511094108644429E-4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68.804000000000002</v>
      </c>
      <c r="Q48" s="2"/>
      <c r="T48" s="93" t="s">
        <v>103</v>
      </c>
      <c r="U48" s="130">
        <v>1.2839</v>
      </c>
      <c r="W48" s="133">
        <v>42599</v>
      </c>
      <c r="X48" s="10">
        <v>65.400000000000006</v>
      </c>
      <c r="Y48" s="10">
        <v>65.849999999999994</v>
      </c>
      <c r="Z48" s="10">
        <v>65.09</v>
      </c>
      <c r="AA48" s="10">
        <v>65.680000000000007</v>
      </c>
      <c r="AB48" s="95">
        <v>3054500</v>
      </c>
      <c r="AC48" s="10">
        <v>65.349999999999994</v>
      </c>
      <c r="AD48" s="2">
        <f t="shared" si="0"/>
        <v>0.75999999999999091</v>
      </c>
      <c r="AE48" s="138">
        <f t="shared" si="1"/>
        <v>5.8488533169154255E-3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68.135999999999996</v>
      </c>
      <c r="Q49" s="2"/>
      <c r="T49" s="93" t="s">
        <v>104</v>
      </c>
      <c r="U49" s="130" t="s">
        <v>129</v>
      </c>
      <c r="W49" s="133">
        <v>42598</v>
      </c>
      <c r="X49" s="10">
        <v>65.61</v>
      </c>
      <c r="Y49" s="10">
        <v>65.67</v>
      </c>
      <c r="Z49" s="10">
        <v>65.28</v>
      </c>
      <c r="AA49" s="10">
        <v>65.3</v>
      </c>
      <c r="AB49" s="95">
        <v>2805600</v>
      </c>
      <c r="AC49" s="10">
        <v>64.97</v>
      </c>
      <c r="AD49" s="2">
        <f t="shared" si="0"/>
        <v>0.39000000000000057</v>
      </c>
      <c r="AE49" s="138">
        <f t="shared" si="1"/>
        <v>-5.053598774885093E-3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67.468000000000004</v>
      </c>
      <c r="Q50" s="2"/>
      <c r="T50" s="93"/>
      <c r="U50" s="130"/>
      <c r="W50" s="133">
        <v>42597</v>
      </c>
      <c r="X50" s="10">
        <v>65.27</v>
      </c>
      <c r="Y50" s="10">
        <v>65.819999999999993</v>
      </c>
      <c r="Z50" s="10">
        <v>65.27</v>
      </c>
      <c r="AA50" s="10">
        <v>65.63</v>
      </c>
      <c r="AB50" s="95">
        <v>3136700</v>
      </c>
      <c r="AC50" s="10">
        <v>65.3</v>
      </c>
      <c r="AD50" s="2">
        <f t="shared" si="0"/>
        <v>0.54999999999999716</v>
      </c>
      <c r="AE50" s="138">
        <f t="shared" si="1"/>
        <v>3.8431975403536711E-3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66.8</v>
      </c>
      <c r="Q51" s="2"/>
      <c r="T51" s="93" t="s">
        <v>105</v>
      </c>
      <c r="U51" s="130" t="s">
        <v>590</v>
      </c>
      <c r="W51" s="133">
        <v>42594</v>
      </c>
      <c r="X51" s="10">
        <v>65.16</v>
      </c>
      <c r="Y51" s="10">
        <v>65.510000000000005</v>
      </c>
      <c r="Z51" s="10">
        <v>65.010000000000005</v>
      </c>
      <c r="AA51" s="10">
        <v>65.38</v>
      </c>
      <c r="AB51" s="95">
        <v>2103800</v>
      </c>
      <c r="AC51" s="10">
        <v>65.05</v>
      </c>
      <c r="AD51" s="2">
        <f t="shared" si="0"/>
        <v>0.5</v>
      </c>
      <c r="AE51" s="138">
        <f t="shared" si="1"/>
        <v>-1.5349194167307845E-3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66.131999999999991</v>
      </c>
      <c r="Q52" s="2"/>
      <c r="T52" s="93" t="s">
        <v>106</v>
      </c>
      <c r="U52" s="130" t="s">
        <v>461</v>
      </c>
      <c r="W52" s="133">
        <v>42593</v>
      </c>
      <c r="X52" s="10">
        <v>65</v>
      </c>
      <c r="Y52" s="10">
        <v>65.66</v>
      </c>
      <c r="Z52" s="10">
        <v>64.89</v>
      </c>
      <c r="AA52" s="10">
        <v>65.48</v>
      </c>
      <c r="AB52" s="95">
        <v>2450100</v>
      </c>
      <c r="AC52" s="10">
        <v>65.150000000000006</v>
      </c>
      <c r="AD52" s="2">
        <f t="shared" si="0"/>
        <v>0.76999999999999602</v>
      </c>
      <c r="AE52" s="138">
        <f t="shared" si="1"/>
        <v>1.133188450791689E-2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65.463999999999999</v>
      </c>
      <c r="Q53" s="2"/>
      <c r="T53" s="93" t="s">
        <v>107</v>
      </c>
      <c r="U53" s="131">
        <v>25870728</v>
      </c>
      <c r="W53" s="133">
        <v>42592</v>
      </c>
      <c r="X53" s="10">
        <v>65.430000000000007</v>
      </c>
      <c r="Y53" s="10">
        <v>65.5</v>
      </c>
      <c r="Z53" s="10">
        <v>64.58</v>
      </c>
      <c r="AA53" s="10">
        <v>64.739999999999995</v>
      </c>
      <c r="AB53" s="95">
        <v>2883000</v>
      </c>
      <c r="AC53" s="10">
        <v>64.42</v>
      </c>
      <c r="AD53" s="2">
        <f t="shared" si="0"/>
        <v>0.92000000000000171</v>
      </c>
      <c r="AE53" s="138">
        <f t="shared" si="1"/>
        <v>-9.8370734706424434E-3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64.795999999999992</v>
      </c>
      <c r="T54" s="93" t="s">
        <v>110</v>
      </c>
      <c r="U54" s="131">
        <v>4369460</v>
      </c>
      <c r="W54" s="133">
        <v>42591</v>
      </c>
      <c r="X54" s="10">
        <v>65.83</v>
      </c>
      <c r="Y54" s="10">
        <v>66.010000000000005</v>
      </c>
      <c r="Z54" s="10">
        <v>65.17</v>
      </c>
      <c r="AA54" s="10">
        <v>65.39</v>
      </c>
      <c r="AB54" s="95">
        <v>3701600</v>
      </c>
      <c r="AC54" s="10">
        <v>65.06</v>
      </c>
      <c r="AD54" s="2">
        <f t="shared" si="0"/>
        <v>0.84000000000000341</v>
      </c>
      <c r="AE54" s="138">
        <f t="shared" si="1"/>
        <v>-6.7175572519083682E-3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64.128</v>
      </c>
      <c r="T55" s="93" t="s">
        <v>108</v>
      </c>
      <c r="U55" s="130" t="s">
        <v>591</v>
      </c>
      <c r="W55" s="133">
        <v>42590</v>
      </c>
      <c r="X55" s="10">
        <v>65.83</v>
      </c>
      <c r="Y55" s="10">
        <v>66.25</v>
      </c>
      <c r="Z55" s="10">
        <v>65.61</v>
      </c>
      <c r="AA55" s="10">
        <v>65.83</v>
      </c>
      <c r="AB55" s="95">
        <v>3253700</v>
      </c>
      <c r="AC55" s="10">
        <v>65.5</v>
      </c>
      <c r="AD55" s="2">
        <f t="shared" si="0"/>
        <v>0.64000000000000057</v>
      </c>
      <c r="AE55" s="138">
        <f t="shared" si="1"/>
        <v>4.7553305721736994E-3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63.459999999999994</v>
      </c>
      <c r="T56" s="93" t="s">
        <v>111</v>
      </c>
      <c r="U56" s="130">
        <v>11.81</v>
      </c>
      <c r="W56" s="133">
        <v>42587</v>
      </c>
      <c r="X56" s="10">
        <v>64.540000000000006</v>
      </c>
      <c r="Y56" s="10">
        <v>65.709999999999994</v>
      </c>
      <c r="Z56" s="10">
        <v>64.349999999999994</v>
      </c>
      <c r="AA56" s="10">
        <v>65.52</v>
      </c>
      <c r="AB56" s="95">
        <v>4863800</v>
      </c>
      <c r="AC56" s="10">
        <v>65.19</v>
      </c>
      <c r="AD56" s="2">
        <f t="shared" si="0"/>
        <v>1.3599999999999994</v>
      </c>
      <c r="AE56" s="138">
        <f t="shared" si="1"/>
        <v>2.4677774284816101E-2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62.791999999999994</v>
      </c>
      <c r="T57" s="93" t="s">
        <v>112</v>
      </c>
      <c r="U57" s="130">
        <v>5.65</v>
      </c>
      <c r="W57" s="133">
        <v>42586</v>
      </c>
      <c r="X57" s="10">
        <v>63.88</v>
      </c>
      <c r="Y57" s="10">
        <v>64.02</v>
      </c>
      <c r="Z57" s="10">
        <v>63.51</v>
      </c>
      <c r="AA57" s="10">
        <v>63.94</v>
      </c>
      <c r="AB57" s="95">
        <v>3680000</v>
      </c>
      <c r="AC57" s="10">
        <v>63.62</v>
      </c>
      <c r="AD57" s="2">
        <f t="shared" si="0"/>
        <v>0.50999999999999801</v>
      </c>
      <c r="AE57" s="138">
        <f t="shared" si="1"/>
        <v>1.7320107069753732E-3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62.124000000000002</v>
      </c>
      <c r="T58" s="93" t="s">
        <v>109</v>
      </c>
      <c r="U58" s="130" t="s">
        <v>446</v>
      </c>
      <c r="W58" s="133">
        <v>42585</v>
      </c>
      <c r="X58" s="10">
        <v>63.5</v>
      </c>
      <c r="Y58" s="10">
        <v>64.02</v>
      </c>
      <c r="Z58" s="10">
        <v>63.47</v>
      </c>
      <c r="AA58" s="10">
        <v>63.83</v>
      </c>
      <c r="AB58" s="95">
        <v>3034500</v>
      </c>
      <c r="AC58" s="10">
        <v>63.51</v>
      </c>
      <c r="AD58" s="2">
        <f t="shared" si="0"/>
        <v>0.54999999999999716</v>
      </c>
      <c r="AE58" s="138">
        <f t="shared" si="1"/>
        <v>5.7007125890735644E-3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61.456000000000003</v>
      </c>
      <c r="W59" s="133">
        <v>42584</v>
      </c>
      <c r="X59" s="10">
        <v>63.96</v>
      </c>
      <c r="Y59" s="10">
        <v>64.22</v>
      </c>
      <c r="Z59" s="10">
        <v>63.2</v>
      </c>
      <c r="AA59" s="10">
        <v>63.47</v>
      </c>
      <c r="AB59" s="95">
        <v>2531000</v>
      </c>
      <c r="AC59" s="10">
        <v>63.15</v>
      </c>
      <c r="AD59" s="2">
        <f t="shared" si="0"/>
        <v>1.019999999999996</v>
      </c>
      <c r="AE59" s="138">
        <f t="shared" si="1"/>
        <v>-1.0343206393982229E-2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60.787999999999997</v>
      </c>
      <c r="W60" s="133">
        <v>42583</v>
      </c>
      <c r="X60" s="10">
        <v>64.489999999999995</v>
      </c>
      <c r="Y60" s="10">
        <v>64.739999999999995</v>
      </c>
      <c r="Z60" s="10">
        <v>63.96</v>
      </c>
      <c r="AA60" s="10">
        <v>64.13</v>
      </c>
      <c r="AB60" s="95">
        <v>2913900</v>
      </c>
      <c r="AC60" s="10">
        <v>63.81</v>
      </c>
      <c r="AD60" s="2">
        <f t="shared" si="0"/>
        <v>0.77999999999999403</v>
      </c>
      <c r="AE60" s="138">
        <f t="shared" si="1"/>
        <v>-5.1449953227314937E-3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60.12</v>
      </c>
      <c r="W61" s="133">
        <v>42580</v>
      </c>
      <c r="X61" s="10">
        <v>64.7</v>
      </c>
      <c r="Y61" s="10">
        <v>64.739999999999995</v>
      </c>
      <c r="Z61" s="10">
        <v>64.17</v>
      </c>
      <c r="AA61" s="10">
        <v>64.459999999999994</v>
      </c>
      <c r="AB61" s="95">
        <v>3732700</v>
      </c>
      <c r="AC61" s="10">
        <v>64.14</v>
      </c>
      <c r="AD61" s="2">
        <f t="shared" si="0"/>
        <v>0.56999999999999318</v>
      </c>
      <c r="AE61" s="138">
        <f t="shared" si="1"/>
        <v>-5.1186598417868323E-3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42579</v>
      </c>
      <c r="X62" s="10">
        <v>64.36</v>
      </c>
      <c r="Y62" s="10">
        <v>64.97</v>
      </c>
      <c r="Z62" s="10">
        <v>64.06</v>
      </c>
      <c r="AA62" s="10">
        <v>64.790000000000006</v>
      </c>
      <c r="AB62" s="95">
        <v>3044000</v>
      </c>
      <c r="AC62" s="10">
        <v>64.47</v>
      </c>
      <c r="AD62" s="2">
        <f t="shared" si="0"/>
        <v>0.90999999999999659</v>
      </c>
      <c r="AE62" s="138">
        <f t="shared" si="1"/>
        <v>3.1118717908822369E-3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42578</v>
      </c>
      <c r="X63" s="10">
        <v>64.27</v>
      </c>
      <c r="Y63" s="10">
        <v>64.94</v>
      </c>
      <c r="Z63" s="10">
        <v>64.209999999999994</v>
      </c>
      <c r="AA63" s="10">
        <v>64.59</v>
      </c>
      <c r="AB63" s="95">
        <v>3168500</v>
      </c>
      <c r="AC63" s="10">
        <v>64.27</v>
      </c>
      <c r="AD63" s="2">
        <f t="shared" si="0"/>
        <v>0.73000000000000398</v>
      </c>
      <c r="AE63" s="138">
        <f t="shared" si="1"/>
        <v>3.4348165495705629E-3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42577</v>
      </c>
      <c r="X64" s="10">
        <v>64.430000000000007</v>
      </c>
      <c r="Y64" s="10">
        <v>64.55</v>
      </c>
      <c r="Z64" s="10">
        <v>63.98</v>
      </c>
      <c r="AA64" s="10">
        <v>64.37</v>
      </c>
      <c r="AB64" s="95">
        <v>2745900</v>
      </c>
      <c r="AC64" s="10">
        <v>64.05</v>
      </c>
      <c r="AD64" s="2">
        <f t="shared" si="0"/>
        <v>0.57000000000000028</v>
      </c>
      <c r="AE64" s="138">
        <f t="shared" si="1"/>
        <v>6.2490235900636293E-4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42576</v>
      </c>
      <c r="X65" s="10">
        <v>64.2</v>
      </c>
      <c r="Y65" s="10">
        <v>64.42</v>
      </c>
      <c r="Z65" s="10">
        <v>64.040000000000006</v>
      </c>
      <c r="AA65" s="10">
        <v>64.33</v>
      </c>
      <c r="AB65" s="95">
        <v>3060300</v>
      </c>
      <c r="AC65" s="10">
        <v>64.010000000000005</v>
      </c>
      <c r="AD65" s="2">
        <f t="shared" si="0"/>
        <v>0.37999999999999545</v>
      </c>
      <c r="AE65" s="138">
        <f t="shared" si="1"/>
        <v>7.8173858661667595E-4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42573</v>
      </c>
      <c r="X66" s="10">
        <v>63.4</v>
      </c>
      <c r="Y66" s="10">
        <v>64.34</v>
      </c>
      <c r="Z66" s="10">
        <v>63.37</v>
      </c>
      <c r="AA66" s="10">
        <v>64.28</v>
      </c>
      <c r="AB66" s="95">
        <v>4063400</v>
      </c>
      <c r="AC66" s="10">
        <v>63.96</v>
      </c>
      <c r="AD66" s="2">
        <f t="shared" si="0"/>
        <v>0.97000000000000597</v>
      </c>
      <c r="AE66" s="138">
        <f t="shared" si="1"/>
        <v>1.3468546981461049E-2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42572</v>
      </c>
      <c r="X67" s="10">
        <v>63.8</v>
      </c>
      <c r="Y67" s="10">
        <v>64.38</v>
      </c>
      <c r="Z67" s="10">
        <v>62.88</v>
      </c>
      <c r="AA67" s="10">
        <v>63.43</v>
      </c>
      <c r="AB67" s="95">
        <v>9498600</v>
      </c>
      <c r="AC67" s="10">
        <v>63.11</v>
      </c>
      <c r="AD67" s="2">
        <f>Y67-Z67</f>
        <v>1.4999999999999929</v>
      </c>
      <c r="AE67" s="138" t="e">
        <f>AC67/#REF!-1</f>
        <v>#REF!</v>
      </c>
    </row>
    <row r="68" spans="1:31" x14ac:dyDescent="0.25">
      <c r="W68" s="133">
        <v>42571</v>
      </c>
      <c r="X68" s="10">
        <v>64.290000000000006</v>
      </c>
      <c r="Y68" s="10">
        <v>64.8</v>
      </c>
      <c r="Z68" s="10">
        <v>63.5</v>
      </c>
      <c r="AA68" s="10">
        <v>64.48</v>
      </c>
      <c r="AB68" s="95">
        <v>8315800</v>
      </c>
      <c r="AC68" s="10">
        <v>64.16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49" priority="9">
      <formula>F36&gt;0</formula>
    </cfRule>
    <cfRule type="expression" dxfId="748" priority="10">
      <formula>F36&lt;0</formula>
    </cfRule>
  </conditionalFormatting>
  <conditionalFormatting sqref="F25:F35">
    <cfRule type="expression" dxfId="747" priority="7">
      <formula>F25&gt;0</formula>
    </cfRule>
    <cfRule type="expression" dxfId="746" priority="8">
      <formula>F25&lt;0</formula>
    </cfRule>
  </conditionalFormatting>
  <conditionalFormatting sqref="H25:H35">
    <cfRule type="expression" dxfId="745" priority="5">
      <formula>H25&gt;0</formula>
    </cfRule>
    <cfRule type="expression" dxfId="744" priority="6">
      <formula>H25&lt;0</formula>
    </cfRule>
  </conditionalFormatting>
  <conditionalFormatting sqref="Q7">
    <cfRule type="expression" dxfId="743" priority="3">
      <formula>Q7&gt;0</formula>
    </cfRule>
    <cfRule type="expression" dxfId="742" priority="4">
      <formula>Q7&lt;0</formula>
    </cfRule>
  </conditionalFormatting>
  <conditionalFormatting sqref="Q8">
    <cfRule type="expression" dxfId="741" priority="1">
      <formula>Q8&gt;0</formula>
    </cfRule>
    <cfRule type="expression" dxfId="74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335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42663</v>
      </c>
      <c r="X2" s="10">
        <v>68.88</v>
      </c>
      <c r="Y2" s="10">
        <v>68.88</v>
      </c>
      <c r="Z2" s="10">
        <v>67.849999999999994</v>
      </c>
      <c r="AA2" s="10">
        <v>67.98</v>
      </c>
      <c r="AB2" s="95">
        <v>2496400</v>
      </c>
      <c r="AC2" s="10">
        <v>67.98</v>
      </c>
      <c r="AD2" s="2">
        <f>Y2-Z2</f>
        <v>1.0300000000000011</v>
      </c>
      <c r="AE2" s="138">
        <f>AC2/AC3-1</f>
        <v>-1.0480349344978102E-2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42662</v>
      </c>
      <c r="X3" s="10">
        <v>68.8</v>
      </c>
      <c r="Y3" s="10">
        <v>69</v>
      </c>
      <c r="Z3" s="10">
        <v>68.349999999999994</v>
      </c>
      <c r="AA3" s="10">
        <v>68.7</v>
      </c>
      <c r="AB3" s="95">
        <v>1546700</v>
      </c>
      <c r="AC3" s="10">
        <v>68.7</v>
      </c>
      <c r="AD3" s="2">
        <f t="shared" ref="AD3:AD66" si="0">Y3-Z3</f>
        <v>0.65000000000000568</v>
      </c>
      <c r="AE3" s="138">
        <f t="shared" ref="AE3:AE66" si="1">AC3/AC4-1</f>
        <v>1.4558159848609975E-4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68.27</v>
      </c>
      <c r="R4" s="562">
        <v>1.5E-3</v>
      </c>
      <c r="T4" s="163"/>
      <c r="U4" s="1"/>
      <c r="W4" s="133">
        <v>42661</v>
      </c>
      <c r="X4" s="10">
        <v>68.89</v>
      </c>
      <c r="Y4" s="10">
        <v>69.069999999999993</v>
      </c>
      <c r="Z4" s="10">
        <v>68.58</v>
      </c>
      <c r="AA4" s="10">
        <v>68.69</v>
      </c>
      <c r="AB4" s="95">
        <v>1314700</v>
      </c>
      <c r="AC4" s="10">
        <v>68.69</v>
      </c>
      <c r="AD4" s="2">
        <f t="shared" si="0"/>
        <v>0.48999999999999488</v>
      </c>
      <c r="AE4" s="138">
        <f t="shared" si="1"/>
        <v>2.9201343261791024E-3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4437.55</v>
      </c>
      <c r="W5" s="133">
        <v>42660</v>
      </c>
      <c r="X5" s="10">
        <v>69.319999999999993</v>
      </c>
      <c r="Y5" s="10">
        <v>69.540000000000006</v>
      </c>
      <c r="Z5" s="10">
        <v>68.28</v>
      </c>
      <c r="AA5" s="10">
        <v>68.489999999999995</v>
      </c>
      <c r="AB5" s="95">
        <v>2489900</v>
      </c>
      <c r="AC5" s="10">
        <v>68.489999999999995</v>
      </c>
      <c r="AD5" s="2">
        <f t="shared" si="0"/>
        <v>1.2600000000000051</v>
      </c>
      <c r="AE5" s="138">
        <f t="shared" si="1"/>
        <v>-7.1035082632648905E-3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42657</v>
      </c>
      <c r="X6" s="10">
        <v>69.25</v>
      </c>
      <c r="Y6" s="10">
        <v>69.489999999999995</v>
      </c>
      <c r="Z6" s="10">
        <v>68.930000000000007</v>
      </c>
      <c r="AA6" s="10">
        <v>68.98</v>
      </c>
      <c r="AB6" s="95">
        <v>1761700</v>
      </c>
      <c r="AC6" s="10">
        <v>68.98</v>
      </c>
      <c r="AD6" s="2">
        <f t="shared" si="0"/>
        <v>0.55999999999998806</v>
      </c>
      <c r="AE6" s="138">
        <f t="shared" si="1"/>
        <v>-5.335255948089257E-3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-100.05000000000018</v>
      </c>
      <c r="R7">
        <v>40</v>
      </c>
      <c r="W7" s="133">
        <v>42656</v>
      </c>
      <c r="X7" s="10">
        <v>68.95</v>
      </c>
      <c r="Y7" s="10">
        <v>69.739999999999995</v>
      </c>
      <c r="Z7" s="10">
        <v>68.489999999999995</v>
      </c>
      <c r="AA7" s="10">
        <v>69.349999999999994</v>
      </c>
      <c r="AB7" s="95">
        <v>2402700</v>
      </c>
      <c r="AC7" s="10">
        <v>69.349999999999994</v>
      </c>
      <c r="AD7" s="2">
        <f t="shared" si="0"/>
        <v>1.25</v>
      </c>
      <c r="AE7" s="138">
        <f t="shared" si="1"/>
        <v>4.1992470315665997E-3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-100.05000000000018</v>
      </c>
      <c r="W8" s="133">
        <v>42655</v>
      </c>
      <c r="X8" s="10">
        <v>68.83</v>
      </c>
      <c r="Y8" s="10">
        <v>69.38</v>
      </c>
      <c r="Z8" s="10">
        <v>68.599999999999994</v>
      </c>
      <c r="AA8" s="10">
        <v>69.06</v>
      </c>
      <c r="AB8" s="95">
        <v>2210000</v>
      </c>
      <c r="AC8" s="10">
        <v>69.06</v>
      </c>
      <c r="AD8" s="2">
        <f t="shared" si="0"/>
        <v>0.78000000000000114</v>
      </c>
      <c r="AE8" s="138">
        <f t="shared" si="1"/>
        <v>5.2401746724890508E-3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-2.2049100846262378E-2</v>
      </c>
      <c r="W9" s="133">
        <v>42654</v>
      </c>
      <c r="X9" s="10">
        <v>69.430000000000007</v>
      </c>
      <c r="Y9" s="10">
        <v>69.45</v>
      </c>
      <c r="Z9" s="10">
        <v>68.209999999999994</v>
      </c>
      <c r="AA9" s="10">
        <v>68.7</v>
      </c>
      <c r="AB9" s="95">
        <v>3161600</v>
      </c>
      <c r="AC9" s="10">
        <v>68.7</v>
      </c>
      <c r="AD9" s="2">
        <f t="shared" si="0"/>
        <v>1.2400000000000091</v>
      </c>
      <c r="AE9" s="138">
        <f t="shared" si="1"/>
        <v>-1.0229073620515727E-2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69.709999999999994</v>
      </c>
      <c r="Y10" s="10">
        <v>70</v>
      </c>
      <c r="Z10" s="10">
        <v>68.900000000000006</v>
      </c>
      <c r="AA10" s="10">
        <v>69.41</v>
      </c>
      <c r="AB10" s="95">
        <v>2914500</v>
      </c>
      <c r="AC10" s="10">
        <v>69.41</v>
      </c>
      <c r="AD10" s="2">
        <f t="shared" si="0"/>
        <v>1.0999999999999943</v>
      </c>
      <c r="AE10" s="138">
        <f t="shared" si="1"/>
        <v>-3.5888601780074136E-3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42650</v>
      </c>
      <c r="X11" s="10">
        <v>69.28</v>
      </c>
      <c r="Y11" s="10">
        <v>69.86</v>
      </c>
      <c r="Z11" s="10">
        <v>69.069999999999993</v>
      </c>
      <c r="AA11" s="10">
        <v>69.66</v>
      </c>
      <c r="AB11" s="95">
        <v>3844300</v>
      </c>
      <c r="AC11" s="10">
        <v>69.66</v>
      </c>
      <c r="AD11" s="2">
        <f t="shared" si="0"/>
        <v>0.79000000000000625</v>
      </c>
      <c r="AE11" s="138">
        <f t="shared" si="1"/>
        <v>8.8341781317886614E-3</v>
      </c>
    </row>
    <row r="12" spans="1:31" x14ac:dyDescent="0.25">
      <c r="H12" s="72"/>
      <c r="W12" s="133">
        <v>42649</v>
      </c>
      <c r="X12" s="10">
        <v>67</v>
      </c>
      <c r="Y12" s="10">
        <v>69.11</v>
      </c>
      <c r="Z12" s="10">
        <v>66.88</v>
      </c>
      <c r="AA12" s="10">
        <v>69.05</v>
      </c>
      <c r="AB12" s="95">
        <v>4248000</v>
      </c>
      <c r="AC12" s="10">
        <v>69.05</v>
      </c>
      <c r="AD12" s="2">
        <f t="shared" si="0"/>
        <v>2.230000000000004</v>
      </c>
      <c r="AE12" s="138">
        <f t="shared" si="1"/>
        <v>3.1058682992384679E-2</v>
      </c>
    </row>
    <row r="13" spans="1:31" x14ac:dyDescent="0.25">
      <c r="H13" s="72"/>
      <c r="W13" s="133">
        <v>42648</v>
      </c>
      <c r="X13" s="10">
        <v>68</v>
      </c>
      <c r="Y13" s="10">
        <v>68.33</v>
      </c>
      <c r="Z13" s="10">
        <v>66.5</v>
      </c>
      <c r="AA13" s="10">
        <v>66.97</v>
      </c>
      <c r="AB13" s="95">
        <v>4304800</v>
      </c>
      <c r="AC13" s="10">
        <v>66.97</v>
      </c>
      <c r="AD13" s="2">
        <f t="shared" si="0"/>
        <v>1.8299999999999983</v>
      </c>
      <c r="AE13" s="138">
        <f t="shared" si="1"/>
        <v>-1.5870683321087431E-2</v>
      </c>
    </row>
    <row r="14" spans="1:31" x14ac:dyDescent="0.25">
      <c r="H14" s="72"/>
      <c r="W14" s="133">
        <v>42647</v>
      </c>
      <c r="X14" s="10">
        <v>68.599999999999994</v>
      </c>
      <c r="Y14" s="10">
        <v>69.28</v>
      </c>
      <c r="Z14" s="10">
        <v>67.95</v>
      </c>
      <c r="AA14" s="10">
        <v>68.05</v>
      </c>
      <c r="AB14" s="95">
        <v>5178100</v>
      </c>
      <c r="AC14" s="10">
        <v>68.05</v>
      </c>
      <c r="AD14" s="2">
        <f t="shared" si="0"/>
        <v>1.3299999999999983</v>
      </c>
      <c r="AE14" s="138">
        <f t="shared" si="1"/>
        <v>-2.3672883787661525E-2</v>
      </c>
    </row>
    <row r="15" spans="1:31" x14ac:dyDescent="0.25">
      <c r="H15" s="72"/>
      <c r="W15" s="133">
        <v>42646</v>
      </c>
      <c r="X15" s="10">
        <v>69.27</v>
      </c>
      <c r="Y15" s="10">
        <v>69.86</v>
      </c>
      <c r="Z15" s="10">
        <v>68.400000000000006</v>
      </c>
      <c r="AA15" s="10">
        <v>69.7</v>
      </c>
      <c r="AB15" s="95">
        <v>5168500</v>
      </c>
      <c r="AC15" s="10">
        <v>69.7</v>
      </c>
      <c r="AD15" s="2">
        <f t="shared" si="0"/>
        <v>1.4599999999999937</v>
      </c>
      <c r="AE15" s="138">
        <f t="shared" si="1"/>
        <v>-4.1434490641518718E-3</v>
      </c>
    </row>
    <row r="16" spans="1:31" x14ac:dyDescent="0.25">
      <c r="H16" s="72"/>
      <c r="W16" s="133">
        <v>42643</v>
      </c>
      <c r="X16" s="10">
        <v>69.58</v>
      </c>
      <c r="Y16" s="10">
        <v>70.47</v>
      </c>
      <c r="Z16" s="10">
        <v>68.77</v>
      </c>
      <c r="AA16" s="10">
        <v>69.989999999999995</v>
      </c>
      <c r="AB16" s="95">
        <v>4880800</v>
      </c>
      <c r="AC16" s="10">
        <v>69.989999999999995</v>
      </c>
      <c r="AD16" s="2">
        <f t="shared" si="0"/>
        <v>1.7000000000000028</v>
      </c>
      <c r="AE16" s="138">
        <f t="shared" si="1"/>
        <v>9.6653202538949934E-3</v>
      </c>
    </row>
    <row r="17" spans="1:31" x14ac:dyDescent="0.25">
      <c r="W17" s="133">
        <v>42642</v>
      </c>
      <c r="X17" s="10">
        <v>70.260000000000005</v>
      </c>
      <c r="Y17" s="10">
        <v>70.349999999999994</v>
      </c>
      <c r="Z17" s="10">
        <v>69.16</v>
      </c>
      <c r="AA17" s="10">
        <v>69.319999999999993</v>
      </c>
      <c r="AB17" s="95">
        <v>4832200</v>
      </c>
      <c r="AC17" s="10">
        <v>69.319999999999993</v>
      </c>
      <c r="AD17" s="2">
        <f t="shared" si="0"/>
        <v>1.1899999999999977</v>
      </c>
      <c r="AE17" s="138">
        <f t="shared" si="1"/>
        <v>-1.6737588652482316E-2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42641</v>
      </c>
      <c r="X18" s="10">
        <v>71.33</v>
      </c>
      <c r="Y18" s="10">
        <v>71.34</v>
      </c>
      <c r="Z18" s="10">
        <v>70.39</v>
      </c>
      <c r="AA18" s="10">
        <v>70.5</v>
      </c>
      <c r="AB18" s="95">
        <v>3430800</v>
      </c>
      <c r="AC18" s="10">
        <v>70.5</v>
      </c>
      <c r="AD18" s="2">
        <f t="shared" si="0"/>
        <v>0.95000000000000284</v>
      </c>
      <c r="AE18" s="138">
        <f t="shared" si="1"/>
        <v>-1.5363128491620026E-2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71.84</v>
      </c>
      <c r="Y19" s="10">
        <v>72.36</v>
      </c>
      <c r="Z19" s="10">
        <v>71.290000000000006</v>
      </c>
      <c r="AA19" s="10">
        <v>71.599999999999994</v>
      </c>
      <c r="AB19" s="95">
        <v>2416500</v>
      </c>
      <c r="AC19" s="10">
        <v>71.599999999999994</v>
      </c>
      <c r="AD19" s="2">
        <f t="shared" si="0"/>
        <v>1.0699999999999932</v>
      </c>
      <c r="AE19" s="138">
        <f t="shared" si="1"/>
        <v>-1.2554052169061469E-3</v>
      </c>
    </row>
    <row r="20" spans="1:31" x14ac:dyDescent="0.25">
      <c r="W20" s="133">
        <v>42639</v>
      </c>
      <c r="X20" s="10">
        <v>71.63</v>
      </c>
      <c r="Y20" s="10">
        <v>72</v>
      </c>
      <c r="Z20" s="10">
        <v>71.5</v>
      </c>
      <c r="AA20" s="10">
        <v>71.69</v>
      </c>
      <c r="AB20" s="95">
        <v>2461600</v>
      </c>
      <c r="AC20" s="10">
        <v>71.69</v>
      </c>
      <c r="AD20" s="2">
        <f t="shared" si="0"/>
        <v>0.5</v>
      </c>
      <c r="AE20" s="138">
        <f t="shared" si="1"/>
        <v>-5.5486197808295445E-3</v>
      </c>
    </row>
    <row r="21" spans="1:31" x14ac:dyDescent="0.25">
      <c r="W21" s="133">
        <v>42636</v>
      </c>
      <c r="X21" s="10">
        <v>71.27</v>
      </c>
      <c r="Y21" s="10">
        <v>72.5</v>
      </c>
      <c r="Z21" s="10">
        <v>71.260000000000005</v>
      </c>
      <c r="AA21" s="10">
        <v>72.09</v>
      </c>
      <c r="AB21" s="95">
        <v>2711800</v>
      </c>
      <c r="AC21" s="10">
        <v>72.09</v>
      </c>
      <c r="AD21" s="2">
        <f t="shared" si="0"/>
        <v>1.2399999999999949</v>
      </c>
      <c r="AE21" s="138">
        <f t="shared" si="1"/>
        <v>2.7820280984838242E-3</v>
      </c>
    </row>
    <row r="22" spans="1:31" x14ac:dyDescent="0.25">
      <c r="W22" s="133">
        <v>42635</v>
      </c>
      <c r="X22" s="10">
        <v>72.39</v>
      </c>
      <c r="Y22" s="10">
        <v>72.8</v>
      </c>
      <c r="Z22" s="10">
        <v>71.59</v>
      </c>
      <c r="AA22" s="10">
        <v>71.89</v>
      </c>
      <c r="AB22" s="95">
        <v>4682900</v>
      </c>
      <c r="AC22" s="10">
        <v>71.89</v>
      </c>
      <c r="AD22" s="2">
        <f t="shared" si="0"/>
        <v>1.2099999999999937</v>
      </c>
      <c r="AE22" s="138">
        <f t="shared" si="1"/>
        <v>-4.0177334441674484E-3</v>
      </c>
    </row>
    <row r="23" spans="1:31" x14ac:dyDescent="0.25">
      <c r="W23" s="133">
        <v>42634</v>
      </c>
      <c r="X23" s="10">
        <v>71.62</v>
      </c>
      <c r="Y23" s="10">
        <v>72.260000000000005</v>
      </c>
      <c r="Z23" s="10">
        <v>71.400000000000006</v>
      </c>
      <c r="AA23" s="10">
        <v>72.180000000000007</v>
      </c>
      <c r="AB23" s="95">
        <v>3098500</v>
      </c>
      <c r="AC23" s="10">
        <v>72.180000000000007</v>
      </c>
      <c r="AD23" s="2">
        <f t="shared" si="0"/>
        <v>0.85999999999999943</v>
      </c>
      <c r="AE23" s="138">
        <f t="shared" si="1"/>
        <v>6.4138315672059854E-3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71.930000000000007</v>
      </c>
      <c r="Y24" s="10">
        <v>72.31</v>
      </c>
      <c r="Z24" s="10">
        <v>71.290000000000006</v>
      </c>
      <c r="AA24" s="10">
        <v>71.72</v>
      </c>
      <c r="AB24" s="95">
        <v>2792700</v>
      </c>
      <c r="AC24" s="10">
        <v>71.72</v>
      </c>
      <c r="AD24" s="2">
        <f t="shared" si="0"/>
        <v>1.019999999999996</v>
      </c>
      <c r="AE24" s="138">
        <f t="shared" si="1"/>
        <v>-1.5313935681470214E-3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42632</v>
      </c>
      <c r="X25" s="10">
        <v>71.92</v>
      </c>
      <c r="Y25" s="10">
        <v>72.47</v>
      </c>
      <c r="Z25" s="10">
        <v>71.52</v>
      </c>
      <c r="AA25" s="10">
        <v>71.83</v>
      </c>
      <c r="AB25" s="95">
        <v>4095400</v>
      </c>
      <c r="AC25" s="10">
        <v>71.83</v>
      </c>
      <c r="AD25" s="2">
        <f t="shared" si="0"/>
        <v>0.95000000000000284</v>
      </c>
      <c r="AE25" s="138">
        <f t="shared" si="1"/>
        <v>-1.112501738283922E-3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42629</v>
      </c>
      <c r="X26" s="10">
        <v>71.89</v>
      </c>
      <c r="Y26" s="10">
        <v>72.36</v>
      </c>
      <c r="Z26" s="10">
        <v>71.11</v>
      </c>
      <c r="AA26" s="10">
        <v>71.91</v>
      </c>
      <c r="AB26" s="95">
        <v>9022600</v>
      </c>
      <c r="AC26" s="10">
        <v>71.91</v>
      </c>
      <c r="AD26" s="2">
        <f t="shared" si="0"/>
        <v>1.25</v>
      </c>
      <c r="AE26" s="138">
        <f t="shared" si="1"/>
        <v>-8.5481869571212288E-3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42628</v>
      </c>
      <c r="X27" s="10">
        <v>71.5</v>
      </c>
      <c r="Y27" s="10">
        <v>72.61</v>
      </c>
      <c r="Z27" s="10">
        <v>71.09</v>
      </c>
      <c r="AA27" s="10">
        <v>72.53</v>
      </c>
      <c r="AB27" s="95">
        <v>4934100</v>
      </c>
      <c r="AC27" s="10">
        <v>72.53</v>
      </c>
      <c r="AD27" s="2">
        <f t="shared" si="0"/>
        <v>1.519999999999996</v>
      </c>
      <c r="AE27" s="138">
        <f t="shared" si="1"/>
        <v>1.4263739337155634E-2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42627</v>
      </c>
      <c r="X28" s="10">
        <v>70.42</v>
      </c>
      <c r="Y28" s="10">
        <v>71.67</v>
      </c>
      <c r="Z28" s="10">
        <v>70.25</v>
      </c>
      <c r="AA28" s="10">
        <v>71.510000000000005</v>
      </c>
      <c r="AB28" s="95">
        <v>5729800</v>
      </c>
      <c r="AC28" s="10">
        <v>71.510000000000005</v>
      </c>
      <c r="AD28" s="2">
        <f t="shared" si="0"/>
        <v>1.4200000000000017</v>
      </c>
      <c r="AE28" s="138">
        <f t="shared" si="1"/>
        <v>1.6055697641375488E-2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42626</v>
      </c>
      <c r="X29" s="10">
        <v>71.569999999999993</v>
      </c>
      <c r="Y29" s="10">
        <v>71.709999999999994</v>
      </c>
      <c r="Z29" s="10">
        <v>70.05</v>
      </c>
      <c r="AA29" s="10">
        <v>70.38</v>
      </c>
      <c r="AB29" s="95">
        <v>4145800</v>
      </c>
      <c r="AC29" s="10">
        <v>70.38</v>
      </c>
      <c r="AD29" s="2">
        <f t="shared" si="0"/>
        <v>1.6599999999999966</v>
      </c>
      <c r="AE29" s="138">
        <f t="shared" si="1"/>
        <v>-1.9367423714644061E-2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42625</v>
      </c>
      <c r="X30" s="10">
        <v>70.489999999999995</v>
      </c>
      <c r="Y30" s="10">
        <v>71.92</v>
      </c>
      <c r="Z30" s="10">
        <v>70.06</v>
      </c>
      <c r="AA30" s="10">
        <v>71.77</v>
      </c>
      <c r="AB30" s="95">
        <v>5023600</v>
      </c>
      <c r="AC30" s="10">
        <v>71.77</v>
      </c>
      <c r="AD30" s="2">
        <f t="shared" si="0"/>
        <v>1.8599999999999994</v>
      </c>
      <c r="AE30" s="138" t="e">
        <f t="shared" si="1"/>
        <v>#DIV/0!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42625</v>
      </c>
      <c r="X31" s="10" t="s">
        <v>125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42622</v>
      </c>
      <c r="X32" s="10">
        <v>70.44</v>
      </c>
      <c r="Y32" s="10">
        <v>71.3</v>
      </c>
      <c r="Z32" s="10">
        <v>70.099999999999994</v>
      </c>
      <c r="AA32" s="10">
        <v>70.58</v>
      </c>
      <c r="AB32" s="95">
        <v>5818700</v>
      </c>
      <c r="AC32" s="10">
        <v>70.33</v>
      </c>
      <c r="AD32" s="2">
        <f t="shared" si="0"/>
        <v>1.2000000000000028</v>
      </c>
      <c r="AE32" s="138">
        <f t="shared" si="1"/>
        <v>-1.2780460096564195E-3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42621</v>
      </c>
      <c r="X33" s="10">
        <v>71.239999999999995</v>
      </c>
      <c r="Y33" s="10">
        <v>71.599999999999994</v>
      </c>
      <c r="Z33" s="10">
        <v>70.44</v>
      </c>
      <c r="AA33" s="10">
        <v>70.67</v>
      </c>
      <c r="AB33" s="95">
        <v>5009600</v>
      </c>
      <c r="AC33" s="10">
        <v>70.42</v>
      </c>
      <c r="AD33" s="2">
        <f t="shared" si="0"/>
        <v>1.1599999999999966</v>
      </c>
      <c r="AE33" s="138">
        <f t="shared" si="1"/>
        <v>-1.51048951048951E-2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42620</v>
      </c>
      <c r="X34" s="10">
        <v>71.959999999999994</v>
      </c>
      <c r="Y34" s="10">
        <v>72.33</v>
      </c>
      <c r="Z34" s="10">
        <v>70.87</v>
      </c>
      <c r="AA34" s="10">
        <v>71.75</v>
      </c>
      <c r="AB34" s="95">
        <v>7301300</v>
      </c>
      <c r="AC34" s="10">
        <v>71.5</v>
      </c>
      <c r="AD34" s="2">
        <f t="shared" si="0"/>
        <v>1.4599999999999937</v>
      </c>
      <c r="AE34" s="138">
        <f t="shared" si="1"/>
        <v>-3.3454139949817829E-3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42619</v>
      </c>
      <c r="X35" s="10">
        <v>73.02</v>
      </c>
      <c r="Y35" s="10">
        <v>73.5</v>
      </c>
      <c r="Z35" s="10">
        <v>71.930000000000007</v>
      </c>
      <c r="AA35" s="10">
        <v>72</v>
      </c>
      <c r="AB35" s="95">
        <v>7066000</v>
      </c>
      <c r="AC35" s="10">
        <v>71.739999999999995</v>
      </c>
      <c r="AD35" s="2">
        <f t="shared" si="0"/>
        <v>1.5699999999999932</v>
      </c>
      <c r="AE35" s="138">
        <f t="shared" si="1"/>
        <v>-1.8067341910758428E-2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42615</v>
      </c>
      <c r="X36" s="10">
        <v>73.81</v>
      </c>
      <c r="Y36" s="10">
        <v>74.349999999999994</v>
      </c>
      <c r="Z36" s="10">
        <v>72.87</v>
      </c>
      <c r="AA36" s="10">
        <v>73.319999999999993</v>
      </c>
      <c r="AB36" s="95">
        <v>4301200</v>
      </c>
      <c r="AC36" s="10">
        <v>73.06</v>
      </c>
      <c r="AD36" s="2">
        <f t="shared" si="0"/>
        <v>1.4799999999999898</v>
      </c>
      <c r="AE36" s="138">
        <f t="shared" si="1"/>
        <v>-6.256800870511392E-3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42614</v>
      </c>
      <c r="X37" s="10">
        <v>73.89</v>
      </c>
      <c r="Y37" s="10">
        <v>74.39</v>
      </c>
      <c r="Z37" s="10">
        <v>73.069999999999993</v>
      </c>
      <c r="AA37" s="10">
        <v>73.78</v>
      </c>
      <c r="AB37" s="95">
        <v>5608000</v>
      </c>
      <c r="AC37" s="10">
        <v>73.52</v>
      </c>
      <c r="AD37" s="2">
        <f t="shared" si="0"/>
        <v>1.3200000000000074</v>
      </c>
      <c r="AE37" s="138">
        <f t="shared" si="1"/>
        <v>5.0580997949418727E-3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42613</v>
      </c>
      <c r="X38" s="10">
        <v>75.17</v>
      </c>
      <c r="Y38" s="10">
        <v>75.25</v>
      </c>
      <c r="Z38" s="10">
        <v>73.19</v>
      </c>
      <c r="AA38" s="10">
        <v>73.41</v>
      </c>
      <c r="AB38" s="95">
        <v>9670000</v>
      </c>
      <c r="AC38" s="10">
        <v>73.150000000000006</v>
      </c>
      <c r="AD38" s="2">
        <f t="shared" si="0"/>
        <v>2.0600000000000023</v>
      </c>
      <c r="AE38" s="138">
        <f t="shared" si="1"/>
        <v>-2.9583443884319327E-2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77.19</v>
      </c>
      <c r="Y39" s="10">
        <v>77.45</v>
      </c>
      <c r="Z39" s="10">
        <v>75.400000000000006</v>
      </c>
      <c r="AA39" s="10">
        <v>75.650000000000006</v>
      </c>
      <c r="AB39" s="95">
        <v>5509000</v>
      </c>
      <c r="AC39" s="10">
        <v>75.38</v>
      </c>
      <c r="AD39" s="2">
        <f t="shared" si="0"/>
        <v>2.0499999999999972</v>
      </c>
      <c r="AE39" s="138">
        <f t="shared" si="1"/>
        <v>-2.3828023828023848E-2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42611</v>
      </c>
      <c r="X40" s="10">
        <v>75.78</v>
      </c>
      <c r="Y40" s="10">
        <v>77.790000000000006</v>
      </c>
      <c r="Z40" s="10">
        <v>75.48</v>
      </c>
      <c r="AA40" s="10">
        <v>77.489999999999995</v>
      </c>
      <c r="AB40" s="95">
        <v>8034100</v>
      </c>
      <c r="AC40" s="10">
        <v>77.22</v>
      </c>
      <c r="AD40" s="2">
        <f t="shared" si="0"/>
        <v>2.3100000000000023</v>
      </c>
      <c r="AE40" s="138">
        <f t="shared" si="1"/>
        <v>2.6452213212813991E-2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75.097000000000008</v>
      </c>
      <c r="Q41" s="2"/>
      <c r="W41" s="133">
        <v>42608</v>
      </c>
      <c r="X41" s="10">
        <v>75.239999999999995</v>
      </c>
      <c r="Y41" s="10">
        <v>77.36</v>
      </c>
      <c r="Z41" s="10">
        <v>75.2</v>
      </c>
      <c r="AA41" s="10">
        <v>75.5</v>
      </c>
      <c r="AB41" s="95">
        <v>11792200</v>
      </c>
      <c r="AC41" s="10">
        <v>75.23</v>
      </c>
      <c r="AD41" s="2">
        <f t="shared" si="0"/>
        <v>2.1599999999999966</v>
      </c>
      <c r="AE41" s="138">
        <f t="shared" si="1"/>
        <v>-1.4600477833820458E-3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74.414299999999997</v>
      </c>
      <c r="Q42" s="2"/>
      <c r="T42" s="91" t="s">
        <v>113</v>
      </c>
      <c r="W42" s="133">
        <v>42607</v>
      </c>
      <c r="X42" s="10">
        <v>81.59</v>
      </c>
      <c r="Y42" s="10">
        <v>82.28</v>
      </c>
      <c r="Z42" s="10">
        <v>75.13</v>
      </c>
      <c r="AA42" s="10">
        <v>75.61</v>
      </c>
      <c r="AB42" s="95">
        <v>29850400</v>
      </c>
      <c r="AC42" s="10">
        <v>75.34</v>
      </c>
      <c r="AD42" s="2">
        <f t="shared" si="0"/>
        <v>7.1500000000000057</v>
      </c>
      <c r="AE42" s="138">
        <f t="shared" si="1"/>
        <v>-0.17625191340476698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73.7316</v>
      </c>
      <c r="Q43" s="2"/>
      <c r="T43" s="128" t="s">
        <v>98</v>
      </c>
      <c r="U43" s="129">
        <v>68.7</v>
      </c>
      <c r="W43" s="133">
        <v>42606</v>
      </c>
      <c r="X43" s="10">
        <v>91.6</v>
      </c>
      <c r="Y43" s="10">
        <v>92.01</v>
      </c>
      <c r="Z43" s="10">
        <v>91.4</v>
      </c>
      <c r="AA43" s="10">
        <v>91.79</v>
      </c>
      <c r="AB43" s="95">
        <v>3004900</v>
      </c>
      <c r="AC43" s="10">
        <v>91.46</v>
      </c>
      <c r="AD43" s="2">
        <f t="shared" si="0"/>
        <v>0.60999999999999943</v>
      </c>
      <c r="AE43" s="138">
        <f t="shared" si="1"/>
        <v>3.1808709005154423E-3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73.048900000000003</v>
      </c>
      <c r="Q44" s="2"/>
      <c r="T44" s="93" t="s">
        <v>99</v>
      </c>
      <c r="U44" s="130">
        <v>68.88</v>
      </c>
      <c r="W44" s="133">
        <v>42605</v>
      </c>
      <c r="X44" s="10">
        <v>91.13</v>
      </c>
      <c r="Y44" s="10">
        <v>91.68</v>
      </c>
      <c r="Z44" s="10">
        <v>90.9</v>
      </c>
      <c r="AA44" s="10">
        <v>91.49</v>
      </c>
      <c r="AB44" s="95">
        <v>2038300</v>
      </c>
      <c r="AC44" s="10">
        <v>91.17</v>
      </c>
      <c r="AD44" s="2">
        <f t="shared" si="0"/>
        <v>0.78000000000000114</v>
      </c>
      <c r="AE44" s="138">
        <f t="shared" si="1"/>
        <v>7.6259946949601698E-3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72.366200000000006</v>
      </c>
      <c r="Q45" s="2"/>
      <c r="T45" s="93" t="s">
        <v>100</v>
      </c>
      <c r="U45" s="130" t="s">
        <v>592</v>
      </c>
      <c r="W45" s="133">
        <v>42604</v>
      </c>
      <c r="X45" s="10">
        <v>91.12</v>
      </c>
      <c r="Y45" s="10">
        <v>91.38</v>
      </c>
      <c r="Z45" s="10">
        <v>90.24</v>
      </c>
      <c r="AA45" s="10">
        <v>90.8</v>
      </c>
      <c r="AB45" s="95">
        <v>2580800</v>
      </c>
      <c r="AC45" s="10">
        <v>90.48</v>
      </c>
      <c r="AD45" s="2">
        <f t="shared" si="0"/>
        <v>1.1400000000000006</v>
      </c>
      <c r="AE45" s="138">
        <f t="shared" si="1"/>
        <v>-5.5230310394338566E-4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71.683499999999995</v>
      </c>
      <c r="Q46" s="2"/>
      <c r="T46" s="93" t="s">
        <v>101</v>
      </c>
      <c r="U46" s="130" t="s">
        <v>593</v>
      </c>
      <c r="W46" s="133">
        <v>42601</v>
      </c>
      <c r="X46" s="10">
        <v>91.6</v>
      </c>
      <c r="Y46" s="10">
        <v>91.87</v>
      </c>
      <c r="Z46" s="10">
        <v>90.42</v>
      </c>
      <c r="AA46" s="10">
        <v>90.85</v>
      </c>
      <c r="AB46" s="95">
        <v>2073500</v>
      </c>
      <c r="AC46" s="10">
        <v>90.53</v>
      </c>
      <c r="AD46" s="2">
        <f t="shared" si="0"/>
        <v>1.4500000000000028</v>
      </c>
      <c r="AE46" s="138">
        <f t="shared" si="1"/>
        <v>-9.1933895151581346E-3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0"/>
        <v>71.000799999999998</v>
      </c>
      <c r="Q47" s="2"/>
      <c r="T47" s="93" t="s">
        <v>102</v>
      </c>
      <c r="U47" s="130">
        <v>83.74</v>
      </c>
      <c r="W47" s="133">
        <v>42600</v>
      </c>
      <c r="X47" s="10">
        <v>91.25</v>
      </c>
      <c r="Y47" s="10">
        <v>92.04</v>
      </c>
      <c r="Z47" s="10">
        <v>90.63</v>
      </c>
      <c r="AA47" s="10">
        <v>91.69</v>
      </c>
      <c r="AB47" s="95">
        <v>2397200</v>
      </c>
      <c r="AC47" s="10">
        <v>91.37</v>
      </c>
      <c r="AD47" s="2">
        <f t="shared" si="0"/>
        <v>1.4100000000000108</v>
      </c>
      <c r="AE47" s="138">
        <f t="shared" si="1"/>
        <v>8.4988962472407614E-3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0"/>
        <v>70.318100000000001</v>
      </c>
      <c r="Q48" s="2"/>
      <c r="T48" s="93" t="s">
        <v>103</v>
      </c>
      <c r="U48" s="130">
        <v>0.77164100000000002</v>
      </c>
      <c r="W48" s="133">
        <v>42599</v>
      </c>
      <c r="X48" s="10">
        <v>88.68</v>
      </c>
      <c r="Y48" s="10">
        <v>91.31</v>
      </c>
      <c r="Z48" s="10">
        <v>88.07</v>
      </c>
      <c r="AA48" s="10">
        <v>90.92</v>
      </c>
      <c r="AB48" s="95">
        <v>4556800</v>
      </c>
      <c r="AC48" s="10">
        <v>90.6</v>
      </c>
      <c r="AD48" s="2">
        <f t="shared" si="0"/>
        <v>3.2400000000000091</v>
      </c>
      <c r="AE48" s="138">
        <f t="shared" si="1"/>
        <v>1.603678367163841E-2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0"/>
        <v>69.635400000000004</v>
      </c>
      <c r="Q49" s="2"/>
      <c r="T49" s="93" t="s">
        <v>122</v>
      </c>
      <c r="U49" s="130" t="s">
        <v>337</v>
      </c>
      <c r="W49" s="133">
        <v>42598</v>
      </c>
      <c r="X49" s="10">
        <v>91.76</v>
      </c>
      <c r="Y49" s="10">
        <v>92.1</v>
      </c>
      <c r="Z49" s="10">
        <v>89.06</v>
      </c>
      <c r="AA49" s="10">
        <v>89.49</v>
      </c>
      <c r="AB49" s="95">
        <v>4371500</v>
      </c>
      <c r="AC49" s="10">
        <v>89.17</v>
      </c>
      <c r="AD49" s="2">
        <f t="shared" si="0"/>
        <v>3.039999999999992</v>
      </c>
      <c r="AE49" s="138">
        <f t="shared" si="1"/>
        <v>-2.864923747276682E-2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0"/>
        <v>68.952699999999993</v>
      </c>
      <c r="Q50" s="2"/>
      <c r="T50" s="93"/>
      <c r="U50" s="130"/>
      <c r="W50" s="133">
        <v>42597</v>
      </c>
      <c r="X50" s="10">
        <v>92.2</v>
      </c>
      <c r="Y50" s="10">
        <v>92.65</v>
      </c>
      <c r="Z50" s="10">
        <v>91.75</v>
      </c>
      <c r="AA50" s="10">
        <v>92.13</v>
      </c>
      <c r="AB50" s="95">
        <v>2455200</v>
      </c>
      <c r="AC50" s="10">
        <v>91.8</v>
      </c>
      <c r="AD50" s="2">
        <f t="shared" si="0"/>
        <v>0.90000000000000568</v>
      </c>
      <c r="AE50" s="138">
        <f t="shared" si="1"/>
        <v>-8.4251458198315587E-3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0"/>
        <v>68.27</v>
      </c>
      <c r="Q51" s="2"/>
      <c r="T51" s="93" t="s">
        <v>105</v>
      </c>
      <c r="U51" s="130" t="s">
        <v>594</v>
      </c>
      <c r="W51" s="133">
        <v>42594</v>
      </c>
      <c r="X51" s="10">
        <v>92.69</v>
      </c>
      <c r="Y51" s="10">
        <v>93.11</v>
      </c>
      <c r="Z51" s="10">
        <v>92.31</v>
      </c>
      <c r="AA51" s="10">
        <v>92.91</v>
      </c>
      <c r="AB51" s="95">
        <v>1629000</v>
      </c>
      <c r="AC51" s="10">
        <v>92.58</v>
      </c>
      <c r="AD51" s="2">
        <f t="shared" si="0"/>
        <v>0.79999999999999716</v>
      </c>
      <c r="AE51" s="138">
        <f t="shared" si="1"/>
        <v>2.0564996211711595E-3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0"/>
        <v>67.587299999999999</v>
      </c>
      <c r="Q52" s="2"/>
      <c r="T52" s="93" t="s">
        <v>106</v>
      </c>
      <c r="U52" s="130" t="s">
        <v>338</v>
      </c>
      <c r="W52" s="133">
        <v>42593</v>
      </c>
      <c r="X52" s="10">
        <v>94.08</v>
      </c>
      <c r="Y52" s="10">
        <v>94.75</v>
      </c>
      <c r="Z52" s="10">
        <v>92.26</v>
      </c>
      <c r="AA52" s="10">
        <v>92.72</v>
      </c>
      <c r="AB52" s="95">
        <v>2463200</v>
      </c>
      <c r="AC52" s="10">
        <v>92.39</v>
      </c>
      <c r="AD52" s="2">
        <f t="shared" si="0"/>
        <v>2.4899999999999949</v>
      </c>
      <c r="AE52" s="138">
        <f t="shared" si="1"/>
        <v>-3.2365951019527328E-3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0"/>
        <v>66.904599999999988</v>
      </c>
      <c r="Q53" s="2"/>
      <c r="T53" s="93" t="s">
        <v>107</v>
      </c>
      <c r="U53" s="131">
        <v>2497567</v>
      </c>
      <c r="W53" s="133">
        <v>42592</v>
      </c>
      <c r="X53" s="10">
        <v>92.44</v>
      </c>
      <c r="Y53" s="10">
        <v>93.49</v>
      </c>
      <c r="Z53" s="10">
        <v>92.28</v>
      </c>
      <c r="AA53" s="10">
        <v>93.02</v>
      </c>
      <c r="AB53" s="95">
        <v>2533800</v>
      </c>
      <c r="AC53" s="10">
        <v>92.69</v>
      </c>
      <c r="AD53" s="2">
        <f t="shared" si="0"/>
        <v>1.2099999999999937</v>
      </c>
      <c r="AE53" s="138">
        <f t="shared" si="1"/>
        <v>1.0685857594591619E-2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0"/>
        <v>66.221899999999991</v>
      </c>
      <c r="T54" s="93" t="s">
        <v>110</v>
      </c>
      <c r="U54" s="131">
        <v>4084610</v>
      </c>
      <c r="W54" s="133">
        <v>42591</v>
      </c>
      <c r="X54" s="10">
        <v>92.76</v>
      </c>
      <c r="Y54" s="10">
        <v>92.76</v>
      </c>
      <c r="Z54" s="10">
        <v>91.83</v>
      </c>
      <c r="AA54" s="10">
        <v>92.04</v>
      </c>
      <c r="AB54" s="95">
        <v>2296800</v>
      </c>
      <c r="AC54" s="10">
        <v>91.71</v>
      </c>
      <c r="AD54" s="2">
        <f t="shared" si="0"/>
        <v>0.93000000000000682</v>
      </c>
      <c r="AE54" s="138">
        <f t="shared" si="1"/>
        <v>-1.0252536153680158E-2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0"/>
        <v>65.539199999999994</v>
      </c>
      <c r="T55" s="93" t="s">
        <v>108</v>
      </c>
      <c r="U55" s="130" t="s">
        <v>595</v>
      </c>
      <c r="W55" s="133">
        <v>42590</v>
      </c>
      <c r="X55" s="10">
        <v>94.32</v>
      </c>
      <c r="Y55" s="10">
        <v>94.32</v>
      </c>
      <c r="Z55" s="10">
        <v>92.78</v>
      </c>
      <c r="AA55" s="10">
        <v>92.99</v>
      </c>
      <c r="AB55" s="95">
        <v>1311100</v>
      </c>
      <c r="AC55" s="10">
        <v>92.66</v>
      </c>
      <c r="AD55" s="2">
        <f t="shared" si="0"/>
        <v>1.539999999999992</v>
      </c>
      <c r="AE55" s="138">
        <f t="shared" si="1"/>
        <v>-1.4674606550404201E-2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0"/>
        <v>64.856499999999997</v>
      </c>
      <c r="T56" s="93" t="s">
        <v>111</v>
      </c>
      <c r="U56" s="130">
        <v>15.9</v>
      </c>
      <c r="W56" s="133">
        <v>42587</v>
      </c>
      <c r="X56" s="10">
        <v>93.41</v>
      </c>
      <c r="Y56" s="10">
        <v>94.62</v>
      </c>
      <c r="Z56" s="10">
        <v>93.28</v>
      </c>
      <c r="AA56" s="10">
        <v>94.37</v>
      </c>
      <c r="AB56" s="95">
        <v>1551100</v>
      </c>
      <c r="AC56" s="10">
        <v>94.04</v>
      </c>
      <c r="AD56" s="2">
        <f t="shared" si="0"/>
        <v>1.3400000000000034</v>
      </c>
      <c r="AE56" s="138">
        <f t="shared" si="1"/>
        <v>1.3471279232675881E-2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0"/>
        <v>64.173799999999986</v>
      </c>
      <c r="T57" s="93" t="s">
        <v>112</v>
      </c>
      <c r="U57" s="130">
        <v>4.28</v>
      </c>
      <c r="W57" s="133">
        <v>42586</v>
      </c>
      <c r="X57" s="10">
        <v>93.85</v>
      </c>
      <c r="Y57" s="10">
        <v>94.23</v>
      </c>
      <c r="Z57" s="10">
        <v>92.9</v>
      </c>
      <c r="AA57" s="10">
        <v>93.12</v>
      </c>
      <c r="AB57" s="95">
        <v>1409300</v>
      </c>
      <c r="AC57" s="10">
        <v>92.79</v>
      </c>
      <c r="AD57" s="2">
        <f t="shared" si="0"/>
        <v>1.3299999999999983</v>
      </c>
      <c r="AE57" s="138">
        <f t="shared" si="1"/>
        <v>-6.9563356164382695E-3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0"/>
        <v>63.491100000000003</v>
      </c>
      <c r="T58" s="93" t="s">
        <v>109</v>
      </c>
      <c r="U58" s="130" t="s">
        <v>596</v>
      </c>
      <c r="W58" s="133">
        <v>42585</v>
      </c>
      <c r="X58" s="10">
        <v>92.58</v>
      </c>
      <c r="Y58" s="10">
        <v>93.95</v>
      </c>
      <c r="Z58" s="10">
        <v>92.13</v>
      </c>
      <c r="AA58" s="10">
        <v>93.77</v>
      </c>
      <c r="AB58" s="95">
        <v>1570700</v>
      </c>
      <c r="AC58" s="10">
        <v>93.44</v>
      </c>
      <c r="AD58" s="2">
        <f t="shared" si="0"/>
        <v>1.8200000000000074</v>
      </c>
      <c r="AE58" s="138">
        <f t="shared" si="1"/>
        <v>6.5711515673811949E-3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0"/>
        <v>62.808399999999999</v>
      </c>
      <c r="W59" s="133">
        <v>42584</v>
      </c>
      <c r="X59" s="10">
        <v>93.98</v>
      </c>
      <c r="Y59" s="10">
        <v>94.24</v>
      </c>
      <c r="Z59" s="10">
        <v>92.82</v>
      </c>
      <c r="AA59" s="10">
        <v>93.16</v>
      </c>
      <c r="AB59" s="95">
        <v>2008500</v>
      </c>
      <c r="AC59" s="10">
        <v>92.83</v>
      </c>
      <c r="AD59" s="2">
        <f t="shared" si="0"/>
        <v>1.4200000000000017</v>
      </c>
      <c r="AE59" s="138">
        <f t="shared" si="1"/>
        <v>-9.6020484369999659E-3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0"/>
        <v>62.125700000000002</v>
      </c>
      <c r="W60" s="133">
        <v>42583</v>
      </c>
      <c r="X60" s="10">
        <v>93.85</v>
      </c>
      <c r="Y60" s="10">
        <v>94.55</v>
      </c>
      <c r="Z60" s="10">
        <v>93.44</v>
      </c>
      <c r="AA60" s="10">
        <v>94.06</v>
      </c>
      <c r="AB60" s="95">
        <v>2083000</v>
      </c>
      <c r="AC60" s="10">
        <v>93.73</v>
      </c>
      <c r="AD60" s="2">
        <f t="shared" si="0"/>
        <v>1.1099999999999994</v>
      </c>
      <c r="AE60" s="138">
        <f t="shared" si="1"/>
        <v>-7.097457627118664E-3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0"/>
        <v>61.442999999999998</v>
      </c>
      <c r="W61" s="133">
        <v>42580</v>
      </c>
      <c r="X61" s="10">
        <v>95.11</v>
      </c>
      <c r="Y61" s="10">
        <v>95.34</v>
      </c>
      <c r="Z61" s="10">
        <v>94.46</v>
      </c>
      <c r="AA61" s="10">
        <v>94.74</v>
      </c>
      <c r="AB61" s="95">
        <v>1684500</v>
      </c>
      <c r="AC61" s="10">
        <v>94.4</v>
      </c>
      <c r="AD61" s="2">
        <f t="shared" si="0"/>
        <v>0.88000000000000966</v>
      </c>
      <c r="AE61" s="138">
        <f t="shared" si="1"/>
        <v>-3.4835849255779872E-3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42579</v>
      </c>
      <c r="X62" s="10">
        <v>94.82</v>
      </c>
      <c r="Y62" s="10">
        <v>95.32</v>
      </c>
      <c r="Z62" s="10">
        <v>94.02</v>
      </c>
      <c r="AA62" s="10">
        <v>95.07</v>
      </c>
      <c r="AB62" s="95">
        <v>1869000</v>
      </c>
      <c r="AC62" s="10">
        <v>94.73</v>
      </c>
      <c r="AD62" s="2">
        <f t="shared" si="0"/>
        <v>1.2999999999999972</v>
      </c>
      <c r="AE62" s="138">
        <f t="shared" si="1"/>
        <v>0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42578</v>
      </c>
      <c r="X63" s="10">
        <v>96.72</v>
      </c>
      <c r="Y63" s="10">
        <v>96.88</v>
      </c>
      <c r="Z63" s="10">
        <v>95.02</v>
      </c>
      <c r="AA63" s="10">
        <v>95.07</v>
      </c>
      <c r="AB63" s="95">
        <v>3577900</v>
      </c>
      <c r="AC63" s="10">
        <v>94.73</v>
      </c>
      <c r="AD63" s="2">
        <f t="shared" si="0"/>
        <v>1.8599999999999994</v>
      </c>
      <c r="AE63" s="138">
        <f t="shared" si="1"/>
        <v>-1.7017744111237909E-2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42577</v>
      </c>
      <c r="X64" s="10">
        <v>96.14</v>
      </c>
      <c r="Y64" s="10">
        <v>96.75</v>
      </c>
      <c r="Z64" s="10">
        <v>96.04</v>
      </c>
      <c r="AA64" s="10">
        <v>96.71</v>
      </c>
      <c r="AB64" s="95">
        <v>3263000</v>
      </c>
      <c r="AC64" s="10">
        <v>96.37</v>
      </c>
      <c r="AD64" s="2">
        <f t="shared" si="0"/>
        <v>0.70999999999999375</v>
      </c>
      <c r="AE64" s="138">
        <f t="shared" si="1"/>
        <v>7.6327896277708085E-3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42576</v>
      </c>
      <c r="X65" s="10">
        <v>95.32</v>
      </c>
      <c r="Y65" s="10">
        <v>96.25</v>
      </c>
      <c r="Z65" s="10">
        <v>95</v>
      </c>
      <c r="AA65" s="10">
        <v>95.98</v>
      </c>
      <c r="AB65" s="95">
        <v>2505000</v>
      </c>
      <c r="AC65" s="10">
        <v>95.64</v>
      </c>
      <c r="AD65" s="2">
        <f t="shared" si="0"/>
        <v>1.25</v>
      </c>
      <c r="AE65" s="138">
        <f t="shared" si="1"/>
        <v>8.7543508068768094E-3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42573</v>
      </c>
      <c r="X66" s="10">
        <v>93.99</v>
      </c>
      <c r="Y66" s="10">
        <v>95.25</v>
      </c>
      <c r="Z66" s="10">
        <v>93.99</v>
      </c>
      <c r="AA66" s="10">
        <v>95.15</v>
      </c>
      <c r="AB66" s="95">
        <v>1498500</v>
      </c>
      <c r="AC66" s="10">
        <v>94.81</v>
      </c>
      <c r="AD66" s="2">
        <f t="shared" si="0"/>
        <v>1.2600000000000051</v>
      </c>
      <c r="AE66" s="138">
        <f t="shared" si="1"/>
        <v>1.1738341692455467E-2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42572</v>
      </c>
      <c r="X67" s="10">
        <v>93.68</v>
      </c>
      <c r="Y67" s="10">
        <v>94.14</v>
      </c>
      <c r="Z67" s="10">
        <v>93.29</v>
      </c>
      <c r="AA67" s="10">
        <v>94.04</v>
      </c>
      <c r="AB67" s="95">
        <v>2317400</v>
      </c>
      <c r="AC67" s="10">
        <v>93.71</v>
      </c>
      <c r="AD67" s="2">
        <f>Y67-Z67</f>
        <v>0.84999999999999432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42571</v>
      </c>
      <c r="X68" s="10">
        <v>93.5</v>
      </c>
      <c r="Y68" s="10">
        <v>93.99</v>
      </c>
      <c r="Z68" s="10">
        <v>93.22</v>
      </c>
      <c r="AA68" s="10">
        <v>93.82</v>
      </c>
      <c r="AB68" s="95">
        <v>1684700</v>
      </c>
      <c r="AC68" s="10">
        <v>93.49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39" priority="9">
      <formula>F47&gt;0</formula>
    </cfRule>
    <cfRule type="expression" dxfId="738" priority="10">
      <formula>F47&lt;0</formula>
    </cfRule>
  </conditionalFormatting>
  <conditionalFormatting sqref="Q7">
    <cfRule type="expression" dxfId="737" priority="7">
      <formula>Q7&gt;0</formula>
    </cfRule>
    <cfRule type="expression" dxfId="736" priority="8">
      <formula>Q7&lt;0</formula>
    </cfRule>
  </conditionalFormatting>
  <conditionalFormatting sqref="Q8">
    <cfRule type="expression" dxfId="735" priority="5">
      <formula>Q8&gt;0</formula>
    </cfRule>
    <cfRule type="expression" dxfId="734" priority="6">
      <formula>Q8&lt;0</formula>
    </cfRule>
  </conditionalFormatting>
  <conditionalFormatting sqref="F25:F46">
    <cfRule type="expression" dxfId="733" priority="3">
      <formula>F25&gt;0</formula>
    </cfRule>
    <cfRule type="expression" dxfId="732" priority="4">
      <formula>F25&lt;0</formula>
    </cfRule>
  </conditionalFormatting>
  <conditionalFormatting sqref="H25:H46">
    <cfRule type="expression" dxfId="731" priority="1">
      <formula>H25&gt;0</formula>
    </cfRule>
    <cfRule type="expression" dxfId="7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42663</v>
      </c>
      <c r="X2" s="368">
        <v>32.130000000000003</v>
      </c>
      <c r="Y2" s="40">
        <v>32.56</v>
      </c>
      <c r="Z2" s="40">
        <v>32.11</v>
      </c>
      <c r="AA2" s="368">
        <v>32.409999999999997</v>
      </c>
      <c r="AB2" s="95">
        <v>494600</v>
      </c>
      <c r="AC2" s="243">
        <v>32.409999999999997</v>
      </c>
      <c r="AD2" s="2">
        <f>Y2-Z2</f>
        <v>0.45000000000000284</v>
      </c>
      <c r="AE2" s="138">
        <f>AC2/AC3-1</f>
        <v>5.2729528535977455E-3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42662</v>
      </c>
      <c r="X3" s="368">
        <v>32.25</v>
      </c>
      <c r="Y3" s="40">
        <v>32.79</v>
      </c>
      <c r="Z3" s="40">
        <v>31.94</v>
      </c>
      <c r="AA3" s="368">
        <v>32.24</v>
      </c>
      <c r="AB3" s="95">
        <v>464000</v>
      </c>
      <c r="AC3" s="243">
        <v>32.24</v>
      </c>
      <c r="AD3" s="2">
        <f>Y3-Z3</f>
        <v>0.84999999999999787</v>
      </c>
      <c r="AE3" s="138">
        <f>AC3/AC4-1</f>
        <v>-1.5484670176524329E-3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32.04</v>
      </c>
      <c r="R4" s="527">
        <v>-6.4999999999999997E-3</v>
      </c>
      <c r="T4" s="121"/>
      <c r="W4" s="94">
        <v>42661</v>
      </c>
      <c r="X4" s="368">
        <v>32.36</v>
      </c>
      <c r="Y4" s="40">
        <v>32.78</v>
      </c>
      <c r="Z4" s="40">
        <v>32.21</v>
      </c>
      <c r="AA4" s="368">
        <v>32.29</v>
      </c>
      <c r="AB4" s="95">
        <v>279800</v>
      </c>
      <c r="AC4" s="243">
        <v>32.29</v>
      </c>
      <c r="AD4" s="2">
        <f t="shared" ref="AD4:AD67" si="0">Y4-Z4</f>
        <v>0.57000000000000028</v>
      </c>
      <c r="AE4" s="138">
        <f t="shared" ref="AE4:AE67" si="1">AC4/AC5-1</f>
        <v>4.3545878693624918E-3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1602</v>
      </c>
      <c r="W5" s="94">
        <v>42660</v>
      </c>
      <c r="X5" s="368">
        <v>32.06</v>
      </c>
      <c r="Y5" s="40">
        <v>32.35</v>
      </c>
      <c r="Z5" s="40">
        <v>31.94</v>
      </c>
      <c r="AA5" s="368">
        <v>32.15</v>
      </c>
      <c r="AB5" s="95">
        <v>390300</v>
      </c>
      <c r="AC5" s="243">
        <v>32.15</v>
      </c>
      <c r="AD5" s="2">
        <f t="shared" si="0"/>
        <v>0.41000000000000014</v>
      </c>
      <c r="AE5" s="138">
        <f t="shared" si="1"/>
        <v>2.1820448877805099E-3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42657</v>
      </c>
      <c r="X6" s="368">
        <v>32.11</v>
      </c>
      <c r="Y6" s="40">
        <v>32.36</v>
      </c>
      <c r="Z6" s="40">
        <v>31.88</v>
      </c>
      <c r="AA6" s="368">
        <v>32.08</v>
      </c>
      <c r="AB6" s="95">
        <v>321000</v>
      </c>
      <c r="AC6" s="243">
        <v>32.08</v>
      </c>
      <c r="AD6" s="2">
        <f t="shared" si="0"/>
        <v>0.48000000000000043</v>
      </c>
      <c r="AE6" s="138">
        <f t="shared" si="1"/>
        <v>1.2484394506866447E-3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43</v>
      </c>
      <c r="R7">
        <v>50</v>
      </c>
      <c r="T7" s="85"/>
      <c r="W7" s="94">
        <v>42656</v>
      </c>
      <c r="X7" s="368">
        <v>32.21</v>
      </c>
      <c r="Y7" s="40">
        <v>32.29</v>
      </c>
      <c r="Z7" s="40">
        <v>31.74</v>
      </c>
      <c r="AA7" s="368">
        <v>32.04</v>
      </c>
      <c r="AB7" s="95">
        <v>288700</v>
      </c>
      <c r="AC7" s="243">
        <v>32.04</v>
      </c>
      <c r="AD7" s="2">
        <f t="shared" si="0"/>
        <v>0.55000000000000071</v>
      </c>
      <c r="AE7" s="138">
        <f t="shared" si="1"/>
        <v>-7.7423350882626085E-3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43</v>
      </c>
      <c r="W8" s="94">
        <v>42655</v>
      </c>
      <c r="X8" s="368">
        <v>32.1</v>
      </c>
      <c r="Y8" s="40">
        <v>32.479999999999997</v>
      </c>
      <c r="Z8" s="40">
        <v>32.01</v>
      </c>
      <c r="AA8" s="368">
        <v>32.29</v>
      </c>
      <c r="AB8" s="95">
        <v>533200</v>
      </c>
      <c r="AC8" s="243">
        <v>32.29</v>
      </c>
      <c r="AD8" s="2">
        <f t="shared" si="0"/>
        <v>0.46999999999999886</v>
      </c>
      <c r="AE8" s="138">
        <f t="shared" si="1"/>
        <v>1.000938379731009E-2</v>
      </c>
    </row>
    <row r="9" spans="1:40" x14ac:dyDescent="0.25">
      <c r="O9" s="11" t="s">
        <v>220</v>
      </c>
      <c r="P9"/>
      <c r="Q9" s="138">
        <f>IF(Q2=0, 0, Q8/Q6)</f>
        <v>2.7581783194355357E-2</v>
      </c>
      <c r="W9" s="94">
        <v>42654</v>
      </c>
      <c r="X9" s="368">
        <v>31.62</v>
      </c>
      <c r="Y9" s="40">
        <v>32.07</v>
      </c>
      <c r="Z9" s="40">
        <v>31.47</v>
      </c>
      <c r="AA9" s="368">
        <v>31.97</v>
      </c>
      <c r="AB9" s="95">
        <v>594500</v>
      </c>
      <c r="AC9" s="243">
        <v>31.97</v>
      </c>
      <c r="AD9" s="2">
        <f t="shared" si="0"/>
        <v>0.60000000000000142</v>
      </c>
      <c r="AE9" s="138">
        <f t="shared" si="1"/>
        <v>3.4526051475203268E-3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42653</v>
      </c>
      <c r="X10" s="368">
        <v>31.73</v>
      </c>
      <c r="Y10" s="40">
        <v>31.97</v>
      </c>
      <c r="Z10" s="40">
        <v>31.73</v>
      </c>
      <c r="AA10" s="368">
        <v>31.86</v>
      </c>
      <c r="AB10" s="95">
        <v>188700</v>
      </c>
      <c r="AC10" s="243">
        <v>31.86</v>
      </c>
      <c r="AD10" s="2">
        <f t="shared" si="0"/>
        <v>0.23999999999999844</v>
      </c>
      <c r="AE10" s="138">
        <f t="shared" si="1"/>
        <v>9.1859360152042324E-3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31.58</v>
      </c>
      <c r="Y11" s="40">
        <v>31.64</v>
      </c>
      <c r="Z11" s="40">
        <v>31.28</v>
      </c>
      <c r="AA11" s="368">
        <v>31.57</v>
      </c>
      <c r="AB11" s="95">
        <v>304200</v>
      </c>
      <c r="AC11" s="243">
        <v>31.57</v>
      </c>
      <c r="AD11" s="2">
        <f t="shared" si="0"/>
        <v>0.35999999999999943</v>
      </c>
      <c r="AE11" s="138">
        <f t="shared" si="1"/>
        <v>-1.2654223347041693E-3</v>
      </c>
      <c r="AK11" s="234"/>
      <c r="AN11" s="234"/>
    </row>
    <row r="12" spans="1:40" x14ac:dyDescent="0.25">
      <c r="W12" s="94">
        <v>42649</v>
      </c>
      <c r="X12" s="368">
        <v>31.88</v>
      </c>
      <c r="Y12" s="40">
        <v>31.88</v>
      </c>
      <c r="Z12" s="40">
        <v>31.5</v>
      </c>
      <c r="AA12" s="368">
        <v>31.61</v>
      </c>
      <c r="AB12" s="95">
        <v>306900</v>
      </c>
      <c r="AC12" s="243">
        <v>31.61</v>
      </c>
      <c r="AD12" s="2">
        <f t="shared" si="0"/>
        <v>0.37999999999999901</v>
      </c>
      <c r="AE12" s="138">
        <f t="shared" si="1"/>
        <v>-8.1581424537182645E-3</v>
      </c>
    </row>
    <row r="13" spans="1:40" x14ac:dyDescent="0.25">
      <c r="W13" s="94">
        <v>42648</v>
      </c>
      <c r="X13" s="368">
        <v>31.62</v>
      </c>
      <c r="Y13" s="40">
        <v>32.07</v>
      </c>
      <c r="Z13" s="40">
        <v>31.4</v>
      </c>
      <c r="AA13" s="368">
        <v>31.87</v>
      </c>
      <c r="AB13" s="95">
        <v>582000</v>
      </c>
      <c r="AC13" s="243">
        <v>31.87</v>
      </c>
      <c r="AD13" s="2">
        <f t="shared" si="0"/>
        <v>0.67000000000000171</v>
      </c>
      <c r="AE13" s="138">
        <f t="shared" si="1"/>
        <v>1.1746031746031838E-2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32.07</v>
      </c>
      <c r="Y14" s="40">
        <v>32.39</v>
      </c>
      <c r="Z14" s="40">
        <v>31.42</v>
      </c>
      <c r="AA14" s="368">
        <v>31.5</v>
      </c>
      <c r="AB14" s="95">
        <v>965100</v>
      </c>
      <c r="AC14" s="243">
        <v>31.5</v>
      </c>
      <c r="AD14" s="2">
        <f t="shared" si="0"/>
        <v>0.96999999999999886</v>
      </c>
      <c r="AE14" s="138">
        <f t="shared" si="1"/>
        <v>-1.6239850093691555E-2</v>
      </c>
    </row>
    <row r="15" spans="1:40" x14ac:dyDescent="0.25">
      <c r="W15" s="94">
        <v>42646</v>
      </c>
      <c r="X15" s="368">
        <v>32.409999999999997</v>
      </c>
      <c r="Y15" s="40">
        <v>32.409999999999997</v>
      </c>
      <c r="Z15" s="40">
        <v>31.94</v>
      </c>
      <c r="AA15" s="368">
        <v>32.020000000000003</v>
      </c>
      <c r="AB15" s="95">
        <v>345600</v>
      </c>
      <c r="AC15" s="243">
        <v>32.020000000000003</v>
      </c>
      <c r="AD15" s="2">
        <f t="shared" si="0"/>
        <v>0.46999999999999531</v>
      </c>
      <c r="AE15" s="138">
        <f t="shared" si="1"/>
        <v>-9.894867037724242E-3</v>
      </c>
      <c r="AK15" s="234"/>
      <c r="AN15" s="234"/>
    </row>
    <row r="16" spans="1:40" x14ac:dyDescent="0.25">
      <c r="W16" s="94">
        <v>42643</v>
      </c>
      <c r="X16" s="368">
        <v>31.74</v>
      </c>
      <c r="Y16" s="40">
        <v>32.520000000000003</v>
      </c>
      <c r="Z16" s="40">
        <v>31.6</v>
      </c>
      <c r="AA16" s="368">
        <v>32.340000000000003</v>
      </c>
      <c r="AB16" s="95">
        <v>552200</v>
      </c>
      <c r="AC16" s="243">
        <v>32.340000000000003</v>
      </c>
      <c r="AD16" s="2">
        <f t="shared" si="0"/>
        <v>0.92000000000000171</v>
      </c>
      <c r="AE16" s="138">
        <f t="shared" si="1"/>
        <v>1.9546027742749272E-2</v>
      </c>
    </row>
    <row r="17" spans="1:40" x14ac:dyDescent="0.25">
      <c r="W17" s="94">
        <v>42642</v>
      </c>
      <c r="X17" s="368">
        <v>31.62</v>
      </c>
      <c r="Y17" s="40">
        <v>32.24</v>
      </c>
      <c r="Z17" s="40">
        <v>31.58</v>
      </c>
      <c r="AA17" s="368">
        <v>31.72</v>
      </c>
      <c r="AB17" s="95">
        <v>406400</v>
      </c>
      <c r="AC17" s="243">
        <v>31.72</v>
      </c>
      <c r="AD17" s="2">
        <f t="shared" si="0"/>
        <v>0.66000000000000369</v>
      </c>
      <c r="AE17" s="138">
        <f t="shared" si="1"/>
        <v>6.309148264984632E-4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32.19</v>
      </c>
      <c r="Y18" s="40">
        <v>32.5</v>
      </c>
      <c r="Z18" s="40">
        <v>31.47</v>
      </c>
      <c r="AA18" s="368">
        <v>31.7</v>
      </c>
      <c r="AB18" s="95">
        <v>603100</v>
      </c>
      <c r="AC18" s="243">
        <v>31.7</v>
      </c>
      <c r="AD18" s="2">
        <f t="shared" si="0"/>
        <v>1.0300000000000011</v>
      </c>
      <c r="AE18" s="138">
        <f t="shared" si="1"/>
        <v>-1.2461059190031265E-2</v>
      </c>
    </row>
    <row r="19" spans="1:40" x14ac:dyDescent="0.25">
      <c r="W19" s="94">
        <v>42640</v>
      </c>
      <c r="X19" s="368">
        <v>31.97</v>
      </c>
      <c r="Y19" s="40">
        <v>32.56</v>
      </c>
      <c r="Z19" s="40">
        <v>31.89</v>
      </c>
      <c r="AA19" s="368">
        <v>32.1</v>
      </c>
      <c r="AB19" s="95">
        <v>580900</v>
      </c>
      <c r="AC19" s="243">
        <v>32.1</v>
      </c>
      <c r="AD19" s="2">
        <f t="shared" si="0"/>
        <v>0.67000000000000171</v>
      </c>
      <c r="AE19" s="138">
        <f t="shared" si="1"/>
        <v>2.4984384759525469E-3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32.090000000000003</v>
      </c>
      <c r="Y20" s="40">
        <v>32.56</v>
      </c>
      <c r="Z20" s="40">
        <v>31.9</v>
      </c>
      <c r="AA20" s="368">
        <v>32.020000000000003</v>
      </c>
      <c r="AB20" s="95">
        <v>470900</v>
      </c>
      <c r="AC20" s="243">
        <v>32.020000000000003</v>
      </c>
      <c r="AD20" s="2">
        <f t="shared" si="0"/>
        <v>0.66000000000000369</v>
      </c>
      <c r="AE20" s="138">
        <f t="shared" si="1"/>
        <v>-2.1813649111872557E-3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42636</v>
      </c>
      <c r="X21" s="368">
        <v>31.91</v>
      </c>
      <c r="Y21" s="40">
        <v>32.5</v>
      </c>
      <c r="Z21" s="40">
        <v>31.91</v>
      </c>
      <c r="AA21" s="368">
        <v>32.090000000000003</v>
      </c>
      <c r="AB21" s="95">
        <v>323800</v>
      </c>
      <c r="AC21" s="243">
        <v>32.090000000000003</v>
      </c>
      <c r="AD21" s="2">
        <f t="shared" si="0"/>
        <v>0.58999999999999986</v>
      </c>
      <c r="AE21" s="138">
        <f t="shared" si="1"/>
        <v>-1.5556938394523101E-3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42635</v>
      </c>
      <c r="X22" s="368">
        <v>32.1</v>
      </c>
      <c r="Y22" s="40">
        <v>32.479999999999997</v>
      </c>
      <c r="Z22" s="40">
        <v>32.1</v>
      </c>
      <c r="AA22" s="368">
        <v>32.14</v>
      </c>
      <c r="AB22" s="95">
        <v>461100</v>
      </c>
      <c r="AC22" s="243">
        <v>32.14</v>
      </c>
      <c r="AD22" s="2">
        <f t="shared" si="0"/>
        <v>0.37999999999999545</v>
      </c>
      <c r="AE22" s="138">
        <f t="shared" si="1"/>
        <v>2.8081123244931838E-3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42634</v>
      </c>
      <c r="X23" s="368">
        <v>31.8</v>
      </c>
      <c r="Y23" s="40">
        <v>32.1</v>
      </c>
      <c r="Z23" s="40">
        <v>31.52</v>
      </c>
      <c r="AA23" s="368">
        <v>32.049999999999997</v>
      </c>
      <c r="AB23" s="95">
        <v>391300</v>
      </c>
      <c r="AC23" s="243">
        <v>32.049999999999997</v>
      </c>
      <c r="AD23" s="2">
        <f t="shared" si="0"/>
        <v>0.58000000000000185</v>
      </c>
      <c r="AE23" s="138">
        <f t="shared" si="1"/>
        <v>7.8616352201257289E-3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42633</v>
      </c>
      <c r="X24" s="368">
        <v>31.73</v>
      </c>
      <c r="Y24" s="40">
        <v>31.97</v>
      </c>
      <c r="Z24" s="40">
        <v>31.59</v>
      </c>
      <c r="AA24" s="368">
        <v>31.8</v>
      </c>
      <c r="AB24" s="95">
        <v>396600</v>
      </c>
      <c r="AC24" s="243">
        <v>31.8</v>
      </c>
      <c r="AD24" s="2">
        <f t="shared" si="0"/>
        <v>0.37999999999999901</v>
      </c>
      <c r="AE24" s="138">
        <f t="shared" si="1"/>
        <v>8.8832487309644659E-3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42632</v>
      </c>
      <c r="X25" s="368">
        <v>31.81</v>
      </c>
      <c r="Y25" s="40">
        <v>32.01</v>
      </c>
      <c r="Z25" s="40">
        <v>31.48</v>
      </c>
      <c r="AA25" s="368">
        <v>31.52</v>
      </c>
      <c r="AB25" s="95">
        <v>591400</v>
      </c>
      <c r="AC25" s="243">
        <v>31.52</v>
      </c>
      <c r="AD25" s="2">
        <f t="shared" si="0"/>
        <v>0.52999999999999758</v>
      </c>
      <c r="AE25" s="138">
        <f t="shared" si="1"/>
        <v>-6.3051702395964249E-3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42629</v>
      </c>
      <c r="X26" s="368">
        <v>31.55</v>
      </c>
      <c r="Y26" s="40">
        <v>31.92</v>
      </c>
      <c r="Z26" s="40">
        <v>31.36</v>
      </c>
      <c r="AA26" s="368">
        <v>31.72</v>
      </c>
      <c r="AB26" s="95">
        <v>787200</v>
      </c>
      <c r="AC26" s="243">
        <v>31.72</v>
      </c>
      <c r="AD26" s="2">
        <f t="shared" si="0"/>
        <v>0.56000000000000227</v>
      </c>
      <c r="AE26" s="138">
        <f t="shared" si="1"/>
        <v>-3.1515915537350114E-4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42628</v>
      </c>
      <c r="X27" s="368">
        <v>31.85</v>
      </c>
      <c r="Y27" s="40">
        <v>31.86</v>
      </c>
      <c r="Z27" s="40">
        <v>31.4</v>
      </c>
      <c r="AA27" s="368">
        <v>31.73</v>
      </c>
      <c r="AB27" s="95">
        <v>404500</v>
      </c>
      <c r="AC27" s="243">
        <v>31.73</v>
      </c>
      <c r="AD27" s="2">
        <f t="shared" si="0"/>
        <v>0.46000000000000085</v>
      </c>
      <c r="AE27" s="138">
        <f t="shared" si="1"/>
        <v>4.1139240506329333E-3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42627</v>
      </c>
      <c r="X28" s="368">
        <v>31.61</v>
      </c>
      <c r="Y28" s="40">
        <v>31.98</v>
      </c>
      <c r="Z28" s="40">
        <v>31.51</v>
      </c>
      <c r="AA28" s="368">
        <v>31.6</v>
      </c>
      <c r="AB28" s="95">
        <v>552400</v>
      </c>
      <c r="AC28" s="243">
        <v>31.6</v>
      </c>
      <c r="AD28" s="2">
        <f t="shared" si="0"/>
        <v>0.46999999999999886</v>
      </c>
      <c r="AE28" s="138">
        <f t="shared" si="1"/>
        <v>-3.4689372437716193E-3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42626</v>
      </c>
      <c r="X29" s="368">
        <v>31.34</v>
      </c>
      <c r="Y29" s="40">
        <v>31.87</v>
      </c>
      <c r="Z29" s="40">
        <v>31.33</v>
      </c>
      <c r="AA29" s="368">
        <v>31.71</v>
      </c>
      <c r="AB29" s="95">
        <v>507200</v>
      </c>
      <c r="AC29" s="243">
        <v>31.71</v>
      </c>
      <c r="AD29" s="2">
        <f t="shared" si="0"/>
        <v>0.5400000000000027</v>
      </c>
      <c r="AE29" s="138">
        <f t="shared" si="1"/>
        <v>3.1635558367606453E-3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42625</v>
      </c>
      <c r="X30" s="368">
        <v>31.36</v>
      </c>
      <c r="Y30" s="40">
        <v>31.73</v>
      </c>
      <c r="Z30" s="40">
        <v>31.14</v>
      </c>
      <c r="AA30" s="368">
        <v>31.61</v>
      </c>
      <c r="AB30" s="95">
        <v>569600</v>
      </c>
      <c r="AC30" s="243">
        <v>31.61</v>
      </c>
      <c r="AD30" s="2">
        <f t="shared" si="0"/>
        <v>0.58999999999999986</v>
      </c>
      <c r="AE30" s="138">
        <f t="shared" si="1"/>
        <v>3.4920634920634352E-3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42622</v>
      </c>
      <c r="X31" s="368">
        <v>31.5</v>
      </c>
      <c r="Y31" s="40">
        <v>31.87</v>
      </c>
      <c r="Z31" s="40">
        <v>31.28</v>
      </c>
      <c r="AA31" s="368">
        <v>31.5</v>
      </c>
      <c r="AB31" s="95">
        <v>825700</v>
      </c>
      <c r="AC31" s="243">
        <v>31.5</v>
      </c>
      <c r="AD31" s="2">
        <f t="shared" si="0"/>
        <v>0.58999999999999986</v>
      </c>
      <c r="AE31" s="138">
        <f t="shared" si="1"/>
        <v>-4.7393364928909332E-3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42621</v>
      </c>
      <c r="X32" s="368">
        <v>31.52</v>
      </c>
      <c r="Y32" s="40">
        <v>31.75</v>
      </c>
      <c r="Z32" s="40">
        <v>31.44</v>
      </c>
      <c r="AA32" s="368">
        <v>31.65</v>
      </c>
      <c r="AB32" s="95">
        <v>551800</v>
      </c>
      <c r="AC32" s="243">
        <v>31.65</v>
      </c>
      <c r="AD32" s="2">
        <f t="shared" si="0"/>
        <v>0.30999999999999872</v>
      </c>
      <c r="AE32" s="138">
        <f t="shared" si="1"/>
        <v>4.4430339574736966E-3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42620</v>
      </c>
      <c r="X33" s="368">
        <v>31.36</v>
      </c>
      <c r="Y33" s="40">
        <v>31.61</v>
      </c>
      <c r="Z33" s="40">
        <v>31.16</v>
      </c>
      <c r="AA33" s="368">
        <v>31.51</v>
      </c>
      <c r="AB33" s="95">
        <v>410300</v>
      </c>
      <c r="AC33" s="243">
        <v>31.51</v>
      </c>
      <c r="AD33" s="2">
        <f t="shared" si="0"/>
        <v>0.44999999999999929</v>
      </c>
      <c r="AE33" s="138">
        <f t="shared" si="1"/>
        <v>7.0310003195910298E-3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42619</v>
      </c>
      <c r="X34" s="368">
        <v>31.84</v>
      </c>
      <c r="Y34" s="40">
        <v>31.95</v>
      </c>
      <c r="Z34" s="40">
        <v>30.91</v>
      </c>
      <c r="AA34" s="368">
        <v>31.29</v>
      </c>
      <c r="AB34" s="95">
        <v>651900</v>
      </c>
      <c r="AC34" s="243">
        <v>31.29</v>
      </c>
      <c r="AD34" s="2">
        <f t="shared" si="0"/>
        <v>1.0399999999999991</v>
      </c>
      <c r="AE34" s="138">
        <f t="shared" si="1"/>
        <v>-1.6037735849056656E-2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42615</v>
      </c>
      <c r="X35" s="368">
        <v>31.8</v>
      </c>
      <c r="Y35" s="40">
        <v>31.9</v>
      </c>
      <c r="Z35" s="40">
        <v>31.5</v>
      </c>
      <c r="AA35" s="368">
        <v>31.8</v>
      </c>
      <c r="AB35" s="95">
        <v>524700</v>
      </c>
      <c r="AC35" s="243">
        <v>31.8</v>
      </c>
      <c r="AD35" s="2">
        <f t="shared" si="0"/>
        <v>0.39999999999999858</v>
      </c>
      <c r="AE35" s="138">
        <f t="shared" si="1"/>
        <v>6.0107560898450263E-3</v>
      </c>
    </row>
    <row r="36" spans="1:31" x14ac:dyDescent="0.25">
      <c r="W36" s="94">
        <v>42614</v>
      </c>
      <c r="X36" s="368">
        <v>31.65</v>
      </c>
      <c r="Y36" s="40">
        <v>31.78</v>
      </c>
      <c r="Z36" s="40">
        <v>31.5</v>
      </c>
      <c r="AA36" s="368">
        <v>31.61</v>
      </c>
      <c r="AB36" s="95">
        <v>562700</v>
      </c>
      <c r="AC36" s="243">
        <v>31.61</v>
      </c>
      <c r="AD36" s="2">
        <f t="shared" si="0"/>
        <v>0.28000000000000114</v>
      </c>
      <c r="AE36" s="138">
        <f t="shared" si="1"/>
        <v>-1.2638230647709081E-3</v>
      </c>
    </row>
    <row r="37" spans="1:31" x14ac:dyDescent="0.25">
      <c r="L37" t="s">
        <v>219</v>
      </c>
      <c r="M37" s="2">
        <f>M55+K55-F55</f>
        <v>0</v>
      </c>
      <c r="W37" s="94">
        <v>42613</v>
      </c>
      <c r="X37" s="368">
        <v>31.6</v>
      </c>
      <c r="Y37" s="40">
        <v>31.74</v>
      </c>
      <c r="Z37" s="40">
        <v>31.45</v>
      </c>
      <c r="AA37" s="368">
        <v>31.65</v>
      </c>
      <c r="AB37" s="95">
        <v>490500</v>
      </c>
      <c r="AC37" s="243">
        <v>31.65</v>
      </c>
      <c r="AD37" s="2">
        <f t="shared" si="0"/>
        <v>0.28999999999999915</v>
      </c>
      <c r="AE37" s="138">
        <f t="shared" si="1"/>
        <v>1.5822784810126667E-3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42612</v>
      </c>
      <c r="X38" s="368">
        <v>31.5</v>
      </c>
      <c r="Y38" s="40">
        <v>31.65</v>
      </c>
      <c r="Z38" s="40">
        <v>31.3</v>
      </c>
      <c r="AA38" s="368">
        <v>31.6</v>
      </c>
      <c r="AB38" s="95">
        <v>448000</v>
      </c>
      <c r="AC38" s="243">
        <v>31.6</v>
      </c>
      <c r="AD38" s="2">
        <f t="shared" si="0"/>
        <v>0.34999999999999787</v>
      </c>
      <c r="AE38" s="138">
        <f t="shared" si="1"/>
        <v>3.1746031746031633E-3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42611</v>
      </c>
      <c r="X39" s="368">
        <v>31.06</v>
      </c>
      <c r="Y39" s="40">
        <v>31.65</v>
      </c>
      <c r="Z39" s="40">
        <v>30.9</v>
      </c>
      <c r="AA39" s="368">
        <v>31.5</v>
      </c>
      <c r="AB39" s="95">
        <v>564000</v>
      </c>
      <c r="AC39" s="243">
        <v>31.5</v>
      </c>
      <c r="AD39" s="2">
        <f t="shared" si="0"/>
        <v>0.75</v>
      </c>
      <c r="AE39" s="138">
        <f t="shared" si="1"/>
        <v>2.1069692058346856E-2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35.244</v>
      </c>
      <c r="R40" s="34"/>
      <c r="T40" s="97" t="s">
        <v>98</v>
      </c>
      <c r="U40" s="129">
        <v>32.24</v>
      </c>
      <c r="W40" s="94">
        <v>42608</v>
      </c>
      <c r="X40" s="368">
        <v>30.91</v>
      </c>
      <c r="Y40" s="40">
        <v>31.08</v>
      </c>
      <c r="Z40" s="40">
        <v>30.68</v>
      </c>
      <c r="AA40" s="368">
        <v>30.85</v>
      </c>
      <c r="AB40" s="95">
        <v>336900</v>
      </c>
      <c r="AC40" s="243">
        <v>30.85</v>
      </c>
      <c r="AD40" s="2">
        <f t="shared" si="0"/>
        <v>0.39999999999999858</v>
      </c>
      <c r="AE40" s="138">
        <f t="shared" si="1"/>
        <v>-3.8747174685178631E-3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34.9236</v>
      </c>
      <c r="R41" s="34"/>
      <c r="T41" s="87" t="s">
        <v>99</v>
      </c>
      <c r="U41" s="130">
        <v>32.130000000000003</v>
      </c>
      <c r="W41" s="94">
        <v>42607</v>
      </c>
      <c r="X41" s="368">
        <v>30.84</v>
      </c>
      <c r="Y41" s="40">
        <v>31.09</v>
      </c>
      <c r="Z41" s="40">
        <v>30.72</v>
      </c>
      <c r="AA41" s="368">
        <v>30.97</v>
      </c>
      <c r="AB41" s="95">
        <v>496300</v>
      </c>
      <c r="AC41" s="243">
        <v>30.97</v>
      </c>
      <c r="AD41" s="2">
        <f t="shared" si="0"/>
        <v>0.37000000000000099</v>
      </c>
      <c r="AE41" s="138">
        <f t="shared" si="1"/>
        <v>3.5644847699287663E-3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34.603200000000001</v>
      </c>
      <c r="R42" s="34"/>
      <c r="T42" s="87" t="s">
        <v>100</v>
      </c>
      <c r="U42" s="130" t="s">
        <v>597</v>
      </c>
      <c r="W42" s="94">
        <v>42606</v>
      </c>
      <c r="X42" s="368">
        <v>31.32</v>
      </c>
      <c r="Y42" s="40">
        <v>31.37</v>
      </c>
      <c r="Z42" s="40">
        <v>30.76</v>
      </c>
      <c r="AA42" s="368">
        <v>30.86</v>
      </c>
      <c r="AB42" s="95">
        <v>532100</v>
      </c>
      <c r="AC42" s="243">
        <v>30.86</v>
      </c>
      <c r="AD42" s="2">
        <f t="shared" si="0"/>
        <v>0.60999999999999943</v>
      </c>
      <c r="AE42" s="138">
        <f t="shared" si="1"/>
        <v>-1.1531069827033891E-2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34.282800000000002</v>
      </c>
      <c r="R43" s="83"/>
      <c r="T43" s="87" t="s">
        <v>101</v>
      </c>
      <c r="U43" s="130" t="s">
        <v>598</v>
      </c>
      <c r="W43" s="94">
        <v>42605</v>
      </c>
      <c r="X43" s="368">
        <v>31.13</v>
      </c>
      <c r="Y43" s="40">
        <v>31.78</v>
      </c>
      <c r="Z43" s="40">
        <v>30.61</v>
      </c>
      <c r="AA43" s="368">
        <v>31.22</v>
      </c>
      <c r="AB43" s="95">
        <v>2833100</v>
      </c>
      <c r="AC43" s="243">
        <v>31.22</v>
      </c>
      <c r="AD43" s="2">
        <f t="shared" si="0"/>
        <v>1.1700000000000017</v>
      </c>
      <c r="AE43" s="138">
        <f t="shared" si="1"/>
        <v>-7.4688796680497993E-2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33.962400000000002</v>
      </c>
      <c r="R44" s="83"/>
      <c r="T44" s="87" t="s">
        <v>102</v>
      </c>
      <c r="U44" s="130">
        <v>38.1</v>
      </c>
      <c r="W44" s="94">
        <v>42604</v>
      </c>
      <c r="X44" s="368">
        <v>32.93</v>
      </c>
      <c r="Y44" s="40">
        <v>33.96</v>
      </c>
      <c r="Z44" s="40">
        <v>32.93</v>
      </c>
      <c r="AA44" s="368">
        <v>33.74</v>
      </c>
      <c r="AB44" s="95">
        <v>913900</v>
      </c>
      <c r="AC44" s="243">
        <v>33.74</v>
      </c>
      <c r="AD44" s="2">
        <f t="shared" si="0"/>
        <v>1.0300000000000011</v>
      </c>
      <c r="AE44" s="138">
        <f t="shared" si="1"/>
        <v>2.7405602923264327E-2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33.642000000000003</v>
      </c>
      <c r="R45" s="83"/>
      <c r="T45" s="87" t="s">
        <v>103</v>
      </c>
      <c r="U45" s="130">
        <v>0.53830299999999998</v>
      </c>
      <c r="W45" s="94">
        <v>42601</v>
      </c>
      <c r="X45" s="368">
        <v>32.82</v>
      </c>
      <c r="Y45" s="40">
        <v>33.380000000000003</v>
      </c>
      <c r="Z45" s="40">
        <v>32.46</v>
      </c>
      <c r="AA45" s="368">
        <v>32.840000000000003</v>
      </c>
      <c r="AB45" s="95">
        <v>315200</v>
      </c>
      <c r="AC45" s="243">
        <v>32.840000000000003</v>
      </c>
      <c r="AD45" s="2">
        <f t="shared" si="0"/>
        <v>0.92000000000000171</v>
      </c>
      <c r="AE45" s="138">
        <f t="shared" si="1"/>
        <v>2.1361000915471884E-3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33.321600000000004</v>
      </c>
      <c r="R46" s="83"/>
      <c r="T46" s="87" t="s">
        <v>122</v>
      </c>
      <c r="U46" s="232" t="s">
        <v>308</v>
      </c>
      <c r="W46" s="94">
        <v>42600</v>
      </c>
      <c r="X46" s="368">
        <v>32.119999999999997</v>
      </c>
      <c r="Y46" s="40">
        <v>33.049999999999997</v>
      </c>
      <c r="Z46" s="40">
        <v>31.99</v>
      </c>
      <c r="AA46" s="368">
        <v>32.770000000000003</v>
      </c>
      <c r="AB46" s="95">
        <v>606900</v>
      </c>
      <c r="AC46" s="243">
        <v>32.770000000000003</v>
      </c>
      <c r="AD46" s="2">
        <f t="shared" si="0"/>
        <v>1.0599999999999987</v>
      </c>
      <c r="AE46" s="138">
        <f t="shared" si="1"/>
        <v>2.0236612702366319E-2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33.001199999999997</v>
      </c>
      <c r="R47" s="83"/>
      <c r="T47" s="87"/>
      <c r="U47" s="130"/>
      <c r="W47" s="94">
        <v>42599</v>
      </c>
      <c r="X47" s="368">
        <v>32.67</v>
      </c>
      <c r="Y47" s="40">
        <v>32.99</v>
      </c>
      <c r="Z47" s="40">
        <v>32.04</v>
      </c>
      <c r="AA47" s="368">
        <v>32.119999999999997</v>
      </c>
      <c r="AB47" s="95">
        <v>502900</v>
      </c>
      <c r="AC47" s="243">
        <v>32.119999999999997</v>
      </c>
      <c r="AD47" s="2">
        <f t="shared" si="0"/>
        <v>0.95000000000000284</v>
      </c>
      <c r="AE47" s="138">
        <f t="shared" si="1"/>
        <v>-1.562978853815522E-2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32.680799999999998</v>
      </c>
      <c r="R48" s="83"/>
      <c r="T48" s="87" t="s">
        <v>105</v>
      </c>
      <c r="U48" s="130" t="s">
        <v>599</v>
      </c>
      <c r="W48" s="94">
        <v>42598</v>
      </c>
      <c r="X48" s="368">
        <v>32.869999999999997</v>
      </c>
      <c r="Y48" s="40">
        <v>32.94</v>
      </c>
      <c r="Z48" s="40">
        <v>32.630000000000003</v>
      </c>
      <c r="AA48" s="368">
        <v>32.630000000000003</v>
      </c>
      <c r="AB48" s="95">
        <v>234100</v>
      </c>
      <c r="AC48" s="243">
        <v>32.630000000000003</v>
      </c>
      <c r="AD48" s="2">
        <f t="shared" si="0"/>
        <v>0.30999999999999517</v>
      </c>
      <c r="AE48" s="138">
        <f t="shared" si="1"/>
        <v>-7.6034063260340679E-3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32.360399999999998</v>
      </c>
      <c r="R49" s="83"/>
      <c r="T49" s="87" t="s">
        <v>106</v>
      </c>
      <c r="U49" s="130" t="s">
        <v>423</v>
      </c>
      <c r="W49" s="94">
        <v>42597</v>
      </c>
      <c r="X49" s="368">
        <v>32.909999999999997</v>
      </c>
      <c r="Y49" s="40">
        <v>33.31</v>
      </c>
      <c r="Z49" s="40">
        <v>32.64</v>
      </c>
      <c r="AA49" s="368">
        <v>32.880000000000003</v>
      </c>
      <c r="AB49" s="95">
        <v>372100</v>
      </c>
      <c r="AC49" s="243">
        <v>32.880000000000003</v>
      </c>
      <c r="AD49" s="2">
        <f t="shared" si="0"/>
        <v>0.67000000000000171</v>
      </c>
      <c r="AE49" s="138">
        <f t="shared" si="1"/>
        <v>2.4390243902441266E-3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32.04</v>
      </c>
      <c r="R50" s="83"/>
      <c r="T50" s="87" t="s">
        <v>107</v>
      </c>
      <c r="U50" s="131">
        <v>494602</v>
      </c>
      <c r="W50" s="94">
        <v>42594</v>
      </c>
      <c r="X50" s="368">
        <v>32.89</v>
      </c>
      <c r="Y50" s="40">
        <v>33.15</v>
      </c>
      <c r="Z50" s="40">
        <v>32.68</v>
      </c>
      <c r="AA50" s="368">
        <v>32.799999999999997</v>
      </c>
      <c r="AB50" s="95">
        <v>154400</v>
      </c>
      <c r="AC50" s="243">
        <v>32.799999999999997</v>
      </c>
      <c r="AD50" s="2">
        <f t="shared" si="0"/>
        <v>0.46999999999999886</v>
      </c>
      <c r="AE50" s="138">
        <f t="shared" si="1"/>
        <v>-6.6626287098729975E-3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31.7196</v>
      </c>
      <c r="R51" s="83"/>
      <c r="T51" s="87" t="s">
        <v>110</v>
      </c>
      <c r="U51" s="131">
        <v>523960</v>
      </c>
      <c r="W51" s="94">
        <v>42593</v>
      </c>
      <c r="X51" s="368">
        <v>32.979999999999997</v>
      </c>
      <c r="Y51" s="40">
        <v>33.36</v>
      </c>
      <c r="Z51" s="40">
        <v>32.9</v>
      </c>
      <c r="AA51" s="368">
        <v>33.020000000000003</v>
      </c>
      <c r="AB51" s="95">
        <v>209200</v>
      </c>
      <c r="AC51" s="243">
        <v>33.020000000000003</v>
      </c>
      <c r="AD51" s="2">
        <f t="shared" si="0"/>
        <v>0.46000000000000085</v>
      </c>
      <c r="AE51" s="138">
        <f t="shared" si="1"/>
        <v>6.0606060606072099E-4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31.399199999999997</v>
      </c>
      <c r="R52" s="83"/>
      <c r="T52" s="87" t="s">
        <v>108</v>
      </c>
      <c r="U52" s="130" t="s">
        <v>600</v>
      </c>
      <c r="W52" s="94">
        <v>42592</v>
      </c>
      <c r="X52" s="368">
        <v>32.99</v>
      </c>
      <c r="Y52" s="40">
        <v>33.47</v>
      </c>
      <c r="Z52" s="40">
        <v>32.86</v>
      </c>
      <c r="AA52" s="368">
        <v>33</v>
      </c>
      <c r="AB52" s="95">
        <v>427600</v>
      </c>
      <c r="AC52" s="243">
        <v>33</v>
      </c>
      <c r="AD52" s="2">
        <f t="shared" si="0"/>
        <v>0.60999999999999943</v>
      </c>
      <c r="AE52" s="138">
        <f t="shared" si="1"/>
        <v>-3.6231884057970065E-3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31.078799999999998</v>
      </c>
      <c r="R53" s="83"/>
      <c r="T53" s="87" t="s">
        <v>111</v>
      </c>
      <c r="U53" s="130">
        <v>24.31</v>
      </c>
      <c r="W53" s="94">
        <v>42591</v>
      </c>
      <c r="X53" s="368">
        <v>33.17</v>
      </c>
      <c r="Y53" s="40">
        <v>33.659999999999997</v>
      </c>
      <c r="Z53" s="40">
        <v>32.99</v>
      </c>
      <c r="AA53" s="368">
        <v>33.119999999999997</v>
      </c>
      <c r="AB53" s="95">
        <v>513600</v>
      </c>
      <c r="AC53" s="243">
        <v>33.119999999999997</v>
      </c>
      <c r="AD53" s="2">
        <f t="shared" si="0"/>
        <v>0.6699999999999946</v>
      </c>
      <c r="AE53" s="138">
        <f t="shared" si="1"/>
        <v>-2.4096385542170529E-3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30.758399999999998</v>
      </c>
      <c r="R54" s="83"/>
      <c r="T54" s="87" t="s">
        <v>112</v>
      </c>
      <c r="U54" s="130">
        <v>1.33</v>
      </c>
      <c r="W54" s="94">
        <v>42590</v>
      </c>
      <c r="X54" s="368">
        <v>33.659999999999997</v>
      </c>
      <c r="Y54" s="40">
        <v>34.130000000000003</v>
      </c>
      <c r="Z54" s="40">
        <v>33.159999999999997</v>
      </c>
      <c r="AA54" s="368">
        <v>33.200000000000003</v>
      </c>
      <c r="AB54" s="95">
        <v>409100</v>
      </c>
      <c r="AC54" s="243">
        <v>33.200000000000003</v>
      </c>
      <c r="AD54" s="2">
        <f t="shared" si="0"/>
        <v>0.97000000000000597</v>
      </c>
      <c r="AE54" s="138">
        <f t="shared" si="1"/>
        <v>-1.3372956909360911E-2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30.437999999999999</v>
      </c>
      <c r="R55" s="83"/>
      <c r="T55" s="87" t="s">
        <v>109</v>
      </c>
      <c r="U55" s="130" t="s">
        <v>123</v>
      </c>
      <c r="W55" s="94">
        <v>42587</v>
      </c>
      <c r="X55" s="368">
        <v>32.64</v>
      </c>
      <c r="Y55" s="40">
        <v>33.75</v>
      </c>
      <c r="Z55" s="40">
        <v>32.5</v>
      </c>
      <c r="AA55" s="368">
        <v>33.65</v>
      </c>
      <c r="AB55" s="95">
        <v>880400</v>
      </c>
      <c r="AC55" s="243">
        <v>33.65</v>
      </c>
      <c r="AD55" s="2">
        <f t="shared" si="0"/>
        <v>1.25</v>
      </c>
      <c r="AE55" s="138">
        <f t="shared" si="1"/>
        <v>4.1473228102754556E-2</v>
      </c>
    </row>
    <row r="56" spans="1:31" x14ac:dyDescent="0.25">
      <c r="O56" s="2"/>
      <c r="P56" s="83">
        <v>0.94</v>
      </c>
      <c r="Q56" s="83">
        <f t="shared" si="8"/>
        <v>30.117599999999996</v>
      </c>
      <c r="R56" s="83"/>
      <c r="W56" s="94">
        <v>42586</v>
      </c>
      <c r="X56" s="368">
        <v>32.799999999999997</v>
      </c>
      <c r="Y56" s="40">
        <v>32.880000000000003</v>
      </c>
      <c r="Z56" s="40">
        <v>32.15</v>
      </c>
      <c r="AA56" s="368">
        <v>32.31</v>
      </c>
      <c r="AB56" s="95">
        <v>414700</v>
      </c>
      <c r="AC56" s="243">
        <v>32.31</v>
      </c>
      <c r="AD56" s="2">
        <f t="shared" si="0"/>
        <v>0.73000000000000398</v>
      </c>
      <c r="AE56" s="138">
        <f t="shared" si="1"/>
        <v>-1.1926605504587129E-2</v>
      </c>
    </row>
    <row r="57" spans="1:31" x14ac:dyDescent="0.25">
      <c r="O57" s="2"/>
      <c r="P57" s="83">
        <v>0.93</v>
      </c>
      <c r="Q57" s="83">
        <f t="shared" si="8"/>
        <v>29.7972</v>
      </c>
      <c r="R57" s="83"/>
      <c r="W57" s="94">
        <v>42585</v>
      </c>
      <c r="X57" s="368">
        <v>32.299999999999997</v>
      </c>
      <c r="Y57" s="40">
        <v>32.83</v>
      </c>
      <c r="Z57" s="40">
        <v>32.01</v>
      </c>
      <c r="AA57" s="368">
        <v>32.700000000000003</v>
      </c>
      <c r="AB57" s="95">
        <v>718100</v>
      </c>
      <c r="AC57" s="243">
        <v>32.700000000000003</v>
      </c>
      <c r="AD57" s="2">
        <f t="shared" si="0"/>
        <v>0.82000000000000028</v>
      </c>
      <c r="AE57" s="138">
        <f t="shared" si="1"/>
        <v>9.2592592592593004E-3</v>
      </c>
    </row>
    <row r="58" spans="1:31" x14ac:dyDescent="0.25">
      <c r="O58" s="2"/>
      <c r="P58" s="83">
        <v>0.92</v>
      </c>
      <c r="Q58" s="83">
        <f t="shared" si="8"/>
        <v>29.476800000000001</v>
      </c>
      <c r="R58" s="83"/>
      <c r="W58" s="94">
        <v>42584</v>
      </c>
      <c r="X58" s="368">
        <v>32.590000000000003</v>
      </c>
      <c r="Y58" s="40">
        <v>32.9</v>
      </c>
      <c r="Z58" s="40">
        <v>31.89</v>
      </c>
      <c r="AA58" s="368">
        <v>32.4</v>
      </c>
      <c r="AB58" s="95">
        <v>1080400</v>
      </c>
      <c r="AC58" s="243">
        <v>32.4</v>
      </c>
      <c r="AD58" s="2">
        <f t="shared" si="0"/>
        <v>1.009999999999998</v>
      </c>
      <c r="AE58" s="138">
        <f t="shared" si="1"/>
        <v>-4.3023970497848563E-3</v>
      </c>
    </row>
    <row r="59" spans="1:31" x14ac:dyDescent="0.25">
      <c r="O59" s="2"/>
      <c r="P59" s="83">
        <v>0.91</v>
      </c>
      <c r="Q59" s="83">
        <f t="shared" si="8"/>
        <v>29.156400000000001</v>
      </c>
      <c r="R59" s="83"/>
      <c r="W59" s="94">
        <v>42583</v>
      </c>
      <c r="X59" s="368">
        <v>32.81</v>
      </c>
      <c r="Y59" s="40">
        <v>33.86</v>
      </c>
      <c r="Z59" s="40">
        <v>32.46</v>
      </c>
      <c r="AA59" s="368">
        <v>32.54</v>
      </c>
      <c r="AB59" s="95">
        <v>340100</v>
      </c>
      <c r="AC59" s="243">
        <v>32.54</v>
      </c>
      <c r="AD59" s="2">
        <f t="shared" si="0"/>
        <v>1.3999999999999986</v>
      </c>
      <c r="AE59" s="138">
        <f t="shared" si="1"/>
        <v>-4.8929663608563434E-3</v>
      </c>
    </row>
    <row r="60" spans="1:31" x14ac:dyDescent="0.25">
      <c r="O60" s="2"/>
      <c r="P60" s="83">
        <v>0.9</v>
      </c>
      <c r="Q60" s="83">
        <f t="shared" si="8"/>
        <v>28.835999999999999</v>
      </c>
      <c r="R60" s="83"/>
      <c r="W60" s="94">
        <v>42580</v>
      </c>
      <c r="X60" s="368">
        <v>32.5</v>
      </c>
      <c r="Y60" s="40">
        <v>32.880000000000003</v>
      </c>
      <c r="Z60" s="40">
        <v>31.94</v>
      </c>
      <c r="AA60" s="368">
        <v>32.700000000000003</v>
      </c>
      <c r="AB60" s="95">
        <v>887300</v>
      </c>
      <c r="AC60" s="243">
        <v>32.700000000000003</v>
      </c>
      <c r="AD60" s="2">
        <f t="shared" si="0"/>
        <v>0.94000000000000128</v>
      </c>
      <c r="AE60" s="138">
        <f t="shared" si="1"/>
        <v>8.9478556001236775E-3</v>
      </c>
    </row>
    <row r="61" spans="1:31" x14ac:dyDescent="0.25">
      <c r="W61" s="94">
        <v>42579</v>
      </c>
      <c r="X61" s="368">
        <v>32.270000000000003</v>
      </c>
      <c r="Y61" s="40">
        <v>32.57</v>
      </c>
      <c r="Z61" s="40">
        <v>32.14</v>
      </c>
      <c r="AA61" s="368">
        <v>32.409999999999997</v>
      </c>
      <c r="AB61" s="95">
        <v>315200</v>
      </c>
      <c r="AC61" s="243">
        <v>32.409999999999997</v>
      </c>
      <c r="AD61" s="2">
        <f t="shared" si="0"/>
        <v>0.42999999999999972</v>
      </c>
      <c r="AE61" s="138">
        <f t="shared" si="1"/>
        <v>6.8344206275241515E-3</v>
      </c>
    </row>
    <row r="62" spans="1:31" x14ac:dyDescent="0.25">
      <c r="W62" s="94">
        <v>42578</v>
      </c>
      <c r="X62" s="368">
        <v>32.54</v>
      </c>
      <c r="Y62" s="40">
        <v>32.6</v>
      </c>
      <c r="Z62" s="40">
        <v>32.130000000000003</v>
      </c>
      <c r="AA62" s="368">
        <v>32.19</v>
      </c>
      <c r="AB62" s="95">
        <v>330400</v>
      </c>
      <c r="AC62" s="243">
        <v>32.19</v>
      </c>
      <c r="AD62" s="2">
        <f t="shared" si="0"/>
        <v>0.46999999999999886</v>
      </c>
      <c r="AE62" s="138">
        <f t="shared" si="1"/>
        <v>-1.2576687116564567E-2</v>
      </c>
    </row>
    <row r="63" spans="1:31" x14ac:dyDescent="0.25">
      <c r="W63" s="94">
        <v>42577</v>
      </c>
      <c r="X63" s="368">
        <v>32.75</v>
      </c>
      <c r="Y63" s="40">
        <v>32.9</v>
      </c>
      <c r="Z63" s="40">
        <v>32.46</v>
      </c>
      <c r="AA63" s="368">
        <v>32.6</v>
      </c>
      <c r="AB63" s="95">
        <v>435300</v>
      </c>
      <c r="AC63" s="243">
        <v>32.6</v>
      </c>
      <c r="AD63" s="2">
        <f t="shared" si="0"/>
        <v>0.43999999999999773</v>
      </c>
      <c r="AE63" s="138">
        <f t="shared" si="1"/>
        <v>-6.7032297379646666E-3</v>
      </c>
    </row>
    <row r="64" spans="1:31" x14ac:dyDescent="0.25">
      <c r="W64" s="94">
        <v>42576</v>
      </c>
      <c r="X64" s="368">
        <v>32.92</v>
      </c>
      <c r="Y64" s="40">
        <v>32.99</v>
      </c>
      <c r="Z64" s="40">
        <v>32.81</v>
      </c>
      <c r="AA64" s="368">
        <v>32.82</v>
      </c>
      <c r="AB64" s="95">
        <v>324300</v>
      </c>
      <c r="AC64" s="243">
        <v>32.82</v>
      </c>
      <c r="AD64" s="2">
        <f t="shared" si="0"/>
        <v>0.17999999999999972</v>
      </c>
      <c r="AE64" s="138">
        <f t="shared" si="1"/>
        <v>-4.8514251061247959E-3</v>
      </c>
    </row>
    <row r="65" spans="23:31" x14ac:dyDescent="0.25">
      <c r="W65" s="94">
        <v>42573</v>
      </c>
      <c r="X65" s="368">
        <v>32.89</v>
      </c>
      <c r="Y65" s="40">
        <v>33.159999999999997</v>
      </c>
      <c r="Z65" s="40">
        <v>32.74</v>
      </c>
      <c r="AA65" s="368">
        <v>32.979999999999997</v>
      </c>
      <c r="AB65" s="95">
        <v>326800</v>
      </c>
      <c r="AC65" s="243">
        <v>32.979999999999997</v>
      </c>
      <c r="AD65" s="2">
        <f t="shared" si="0"/>
        <v>0.4199999999999946</v>
      </c>
      <c r="AE65" s="138">
        <f t="shared" si="1"/>
        <v>5.4878048780486743E-3</v>
      </c>
    </row>
    <row r="66" spans="23:31" x14ac:dyDescent="0.25">
      <c r="W66" s="94">
        <v>42572</v>
      </c>
      <c r="X66" s="368">
        <v>33.11</v>
      </c>
      <c r="Y66" s="40">
        <v>33.26</v>
      </c>
      <c r="Z66" s="40">
        <v>32.770000000000003</v>
      </c>
      <c r="AA66" s="368">
        <v>32.799999999999997</v>
      </c>
      <c r="AB66" s="95">
        <v>321500</v>
      </c>
      <c r="AC66" s="243">
        <v>32.799999999999997</v>
      </c>
      <c r="AD66" s="2">
        <f t="shared" si="0"/>
        <v>0.48999999999999488</v>
      </c>
      <c r="AE66" s="138">
        <f t="shared" si="1"/>
        <v>-1.2048192771084487E-2</v>
      </c>
    </row>
    <row r="67" spans="23:31" x14ac:dyDescent="0.25">
      <c r="W67" s="94">
        <v>42571</v>
      </c>
      <c r="X67" s="368">
        <v>32.97</v>
      </c>
      <c r="Y67" s="40">
        <v>33.26</v>
      </c>
      <c r="Z67" s="40">
        <v>32.869999999999997</v>
      </c>
      <c r="AA67" s="368">
        <v>33.200000000000003</v>
      </c>
      <c r="AB67" s="95">
        <v>619500</v>
      </c>
      <c r="AC67" s="243">
        <v>33.200000000000003</v>
      </c>
      <c r="AD67" s="2">
        <f t="shared" si="0"/>
        <v>0.39000000000000057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29" priority="11">
      <formula>F28&gt;0</formula>
    </cfRule>
    <cfRule type="expression" dxfId="728" priority="12">
      <formula>F28&lt;0</formula>
    </cfRule>
  </conditionalFormatting>
  <conditionalFormatting sqref="F28:F35">
    <cfRule type="expression" dxfId="727" priority="13">
      <formula>F28&gt;0</formula>
    </cfRule>
    <cfRule type="expression" dxfId="726" priority="14">
      <formula>F28&lt;0</formula>
    </cfRule>
  </conditionalFormatting>
  <conditionalFormatting sqref="H28:H35">
    <cfRule type="expression" dxfId="725" priority="9">
      <formula>H28&gt;0</formula>
    </cfRule>
    <cfRule type="expression" dxfId="724" priority="10">
      <formula>H28&lt;0</formula>
    </cfRule>
  </conditionalFormatting>
  <conditionalFormatting sqref="F21:F27">
    <cfRule type="expression" dxfId="723" priority="7">
      <formula>F21&gt;0</formula>
    </cfRule>
    <cfRule type="expression" dxfId="722" priority="8">
      <formula>F21&lt;0</formula>
    </cfRule>
  </conditionalFormatting>
  <conditionalFormatting sqref="H21:H27">
    <cfRule type="expression" dxfId="721" priority="5">
      <formula>H21&gt;0</formula>
    </cfRule>
    <cfRule type="expression" dxfId="720" priority="6">
      <formula>H21&lt;0</formula>
    </cfRule>
  </conditionalFormatting>
  <conditionalFormatting sqref="Q8">
    <cfRule type="expression" dxfId="719" priority="1">
      <formula>Q8&gt;0</formula>
    </cfRule>
    <cfRule type="expression" dxfId="718" priority="2">
      <formula>Q8&lt;0</formula>
    </cfRule>
  </conditionalFormatting>
  <conditionalFormatting sqref="Q7">
    <cfRule type="expression" dxfId="717" priority="3">
      <formula>Q7&gt;0</formula>
    </cfRule>
    <cfRule type="expression" dxfId="71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25.12</v>
      </c>
      <c r="Y2" s="10">
        <v>25.4</v>
      </c>
      <c r="Z2" s="10">
        <v>24.96</v>
      </c>
      <c r="AA2" s="10">
        <v>25.27</v>
      </c>
      <c r="AB2" s="95">
        <v>18001900</v>
      </c>
      <c r="AC2" s="10">
        <v>25.27</v>
      </c>
      <c r="AD2" s="2">
        <f>Y2-Z2</f>
        <v>0.43999999999999773</v>
      </c>
      <c r="AE2" s="138">
        <f>AC2/AC3-1</f>
        <v>5.9713375796177637E-3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26.4</v>
      </c>
      <c r="T3" s="1"/>
      <c r="W3" s="133">
        <v>42662</v>
      </c>
      <c r="X3" s="10">
        <v>25.02</v>
      </c>
      <c r="Y3" s="10">
        <v>25.16</v>
      </c>
      <c r="Z3" s="10">
        <v>24.93</v>
      </c>
      <c r="AA3" s="10">
        <v>25.12</v>
      </c>
      <c r="AB3" s="95">
        <v>8623400</v>
      </c>
      <c r="AC3" s="10">
        <v>25.12</v>
      </c>
      <c r="AD3" s="2">
        <f t="shared" ref="AD3:AD66" si="0">Y3-Z3</f>
        <v>0.23000000000000043</v>
      </c>
      <c r="AE3" s="138">
        <f t="shared" ref="AE3:AE66" si="1">AC3/AC4-1</f>
        <v>6.4102564102563875E-3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26.4</v>
      </c>
      <c r="R4" s="527">
        <v>3.2899999999999999E-2</v>
      </c>
      <c r="T4" s="163"/>
      <c r="U4" s="1"/>
      <c r="W4" s="133">
        <v>42661</v>
      </c>
      <c r="X4" s="10">
        <v>24.89</v>
      </c>
      <c r="Y4" s="10">
        <v>25.1</v>
      </c>
      <c r="Z4" s="10">
        <v>24.78</v>
      </c>
      <c r="AA4" s="10">
        <v>24.96</v>
      </c>
      <c r="AB4" s="95">
        <v>10781100</v>
      </c>
      <c r="AC4" s="10">
        <v>24.96</v>
      </c>
      <c r="AD4" s="2">
        <f t="shared" si="0"/>
        <v>0.32000000000000028</v>
      </c>
      <c r="AE4" s="138">
        <f t="shared" si="1"/>
        <v>1.1345218800648427E-2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24.75</v>
      </c>
      <c r="Y5" s="10">
        <v>24.81</v>
      </c>
      <c r="Z5" s="10">
        <v>24.64</v>
      </c>
      <c r="AA5" s="10">
        <v>24.68</v>
      </c>
      <c r="AB5" s="95">
        <v>8475600</v>
      </c>
      <c r="AC5" s="10">
        <v>24.68</v>
      </c>
      <c r="AD5" s="2">
        <f t="shared" si="0"/>
        <v>0.16999999999999815</v>
      </c>
      <c r="AE5" s="138">
        <f t="shared" si="1"/>
        <v>-2.021835826930829E-3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24.62</v>
      </c>
      <c r="Y6" s="10">
        <v>24.91</v>
      </c>
      <c r="Z6" s="10">
        <v>24.55</v>
      </c>
      <c r="AA6" s="10">
        <v>24.73</v>
      </c>
      <c r="AB6" s="95">
        <v>9448500</v>
      </c>
      <c r="AC6" s="10">
        <v>24.73</v>
      </c>
      <c r="AD6" s="2">
        <f t="shared" si="0"/>
        <v>0.35999999999999943</v>
      </c>
      <c r="AE6" s="138">
        <f t="shared" si="1"/>
        <v>6.9218241042345863E-3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42656</v>
      </c>
      <c r="X7" s="10">
        <v>24.33</v>
      </c>
      <c r="Y7" s="10">
        <v>24.66</v>
      </c>
      <c r="Z7" s="10">
        <v>24.22</v>
      </c>
      <c r="AA7" s="10">
        <v>24.56</v>
      </c>
      <c r="AB7" s="95">
        <v>8737300</v>
      </c>
      <c r="AC7" s="10">
        <v>24.56</v>
      </c>
      <c r="AD7" s="2">
        <f t="shared" si="0"/>
        <v>0.44000000000000128</v>
      </c>
      <c r="AE7" s="138">
        <f t="shared" si="1"/>
        <v>4.0733197555997691E-4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24.64</v>
      </c>
      <c r="Y8" s="10">
        <v>24.66</v>
      </c>
      <c r="Z8" s="10">
        <v>24.44</v>
      </c>
      <c r="AA8" s="10">
        <v>24.55</v>
      </c>
      <c r="AB8" s="95">
        <v>7649000</v>
      </c>
      <c r="AC8" s="10">
        <v>24.55</v>
      </c>
      <c r="AD8" s="2">
        <f t="shared" si="0"/>
        <v>0.21999999999999886</v>
      </c>
      <c r="AE8" s="138">
        <f t="shared" si="1"/>
        <v>-3.6525974025973795E-3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24.73</v>
      </c>
      <c r="Y9" s="10">
        <v>24.77</v>
      </c>
      <c r="Z9" s="10">
        <v>24.49</v>
      </c>
      <c r="AA9" s="10">
        <v>24.64</v>
      </c>
      <c r="AB9" s="95">
        <v>14842300</v>
      </c>
      <c r="AC9" s="10">
        <v>24.64</v>
      </c>
      <c r="AD9" s="2">
        <f t="shared" si="0"/>
        <v>0.28000000000000114</v>
      </c>
      <c r="AE9" s="138">
        <f t="shared" si="1"/>
        <v>-2.8328611898017497E-3</v>
      </c>
    </row>
    <row r="10" spans="1:31" x14ac:dyDescent="0.25">
      <c r="H10" s="72"/>
      <c r="O10" s="11" t="s">
        <v>219</v>
      </c>
      <c r="P10" s="34"/>
      <c r="Q10" s="2">
        <f>M44</f>
        <v>98.449999999999818</v>
      </c>
      <c r="W10" s="133">
        <v>42653</v>
      </c>
      <c r="X10" s="10">
        <v>24.43</v>
      </c>
      <c r="Y10" s="10">
        <v>24.75</v>
      </c>
      <c r="Z10" s="10">
        <v>24.43</v>
      </c>
      <c r="AA10" s="10">
        <v>24.71</v>
      </c>
      <c r="AB10" s="95">
        <v>5962100</v>
      </c>
      <c r="AC10" s="10">
        <v>24.71</v>
      </c>
      <c r="AD10" s="2">
        <f t="shared" si="0"/>
        <v>0.32000000000000028</v>
      </c>
      <c r="AE10" s="138">
        <f t="shared" si="1"/>
        <v>1.4784394250513255E-2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42650</v>
      </c>
      <c r="X11" s="10">
        <v>24.62</v>
      </c>
      <c r="Y11" s="10">
        <v>24.68</v>
      </c>
      <c r="Z11" s="10">
        <v>24.23</v>
      </c>
      <c r="AA11" s="10">
        <v>24.35</v>
      </c>
      <c r="AB11" s="95">
        <v>6874600</v>
      </c>
      <c r="AC11" s="10">
        <v>24.35</v>
      </c>
      <c r="AD11" s="2">
        <f t="shared" si="0"/>
        <v>0.44999999999999929</v>
      </c>
      <c r="AE11" s="138">
        <f t="shared" si="1"/>
        <v>-7.3379535262942941E-3</v>
      </c>
    </row>
    <row r="12" spans="1:31" x14ac:dyDescent="0.25">
      <c r="H12" s="72"/>
      <c r="W12" s="133">
        <v>42649</v>
      </c>
      <c r="X12" s="10">
        <v>24.57</v>
      </c>
      <c r="Y12" s="10">
        <v>24.74</v>
      </c>
      <c r="Z12" s="10">
        <v>24.33</v>
      </c>
      <c r="AA12" s="10">
        <v>24.53</v>
      </c>
      <c r="AB12" s="95">
        <v>6765400</v>
      </c>
      <c r="AC12" s="10">
        <v>24.53</v>
      </c>
      <c r="AD12" s="2">
        <f t="shared" si="0"/>
        <v>0.41000000000000014</v>
      </c>
      <c r="AE12" s="138">
        <f t="shared" si="1"/>
        <v>-5.2716950527169626E-3</v>
      </c>
    </row>
    <row r="13" spans="1:31" x14ac:dyDescent="0.25">
      <c r="H13" s="72"/>
      <c r="W13" s="133">
        <v>42648</v>
      </c>
      <c r="X13" s="10">
        <v>24.79</v>
      </c>
      <c r="Y13" s="10">
        <v>24.87</v>
      </c>
      <c r="Z13" s="10">
        <v>24.63</v>
      </c>
      <c r="AA13" s="10">
        <v>24.66</v>
      </c>
      <c r="AB13" s="95">
        <v>7409800</v>
      </c>
      <c r="AC13" s="10">
        <v>24.66</v>
      </c>
      <c r="AD13" s="2">
        <f t="shared" si="0"/>
        <v>0.24000000000000199</v>
      </c>
      <c r="AE13" s="138">
        <f t="shared" si="1"/>
        <v>-3.2336297493936739E-3</v>
      </c>
    </row>
    <row r="14" spans="1:31" x14ac:dyDescent="0.25">
      <c r="H14" s="72"/>
      <c r="W14" s="133">
        <v>42647</v>
      </c>
      <c r="X14" s="10">
        <v>24.72</v>
      </c>
      <c r="Y14" s="10">
        <v>24.99</v>
      </c>
      <c r="Z14" s="10">
        <v>24.53</v>
      </c>
      <c r="AA14" s="10">
        <v>24.74</v>
      </c>
      <c r="AB14" s="95">
        <v>10434100</v>
      </c>
      <c r="AC14" s="10">
        <v>24.74</v>
      </c>
      <c r="AD14" s="2">
        <f t="shared" si="0"/>
        <v>0.4599999999999973</v>
      </c>
      <c r="AE14" s="138">
        <f t="shared" si="1"/>
        <v>4.0436716538616579E-4</v>
      </c>
    </row>
    <row r="15" spans="1:31" x14ac:dyDescent="0.25">
      <c r="H15" s="72"/>
      <c r="W15" s="133">
        <v>42646</v>
      </c>
      <c r="X15" s="10">
        <v>24.09</v>
      </c>
      <c r="Y15" s="10">
        <v>24.81</v>
      </c>
      <c r="Z15" s="10">
        <v>24.04</v>
      </c>
      <c r="AA15" s="10">
        <v>24.73</v>
      </c>
      <c r="AB15" s="95">
        <v>10974400</v>
      </c>
      <c r="AC15" s="10">
        <v>24.73</v>
      </c>
      <c r="AD15" s="2">
        <f t="shared" si="0"/>
        <v>0.76999999999999957</v>
      </c>
      <c r="AE15" s="138">
        <f t="shared" si="1"/>
        <v>2.1056977704376534E-2</v>
      </c>
    </row>
    <row r="16" spans="1:31" x14ac:dyDescent="0.25">
      <c r="H16" s="72"/>
      <c r="W16" s="133">
        <v>42643</v>
      </c>
      <c r="X16" s="10">
        <v>24.21</v>
      </c>
      <c r="Y16" s="10">
        <v>24.42</v>
      </c>
      <c r="Z16" s="10">
        <v>24.04</v>
      </c>
      <c r="AA16" s="10">
        <v>24.22</v>
      </c>
      <c r="AB16" s="95">
        <v>9680400</v>
      </c>
      <c r="AC16" s="10">
        <v>24.22</v>
      </c>
      <c r="AD16" s="2">
        <f t="shared" si="0"/>
        <v>0.38000000000000256</v>
      </c>
      <c r="AE16" s="138">
        <f t="shared" si="1"/>
        <v>7.4875207986688785E-3</v>
      </c>
    </row>
    <row r="17" spans="1:31" x14ac:dyDescent="0.25">
      <c r="W17" s="133">
        <v>42642</v>
      </c>
      <c r="X17" s="10">
        <v>24.17</v>
      </c>
      <c r="Y17" s="10">
        <v>24.41</v>
      </c>
      <c r="Z17" s="10">
        <v>24.01</v>
      </c>
      <c r="AA17" s="10">
        <v>24.04</v>
      </c>
      <c r="AB17" s="95">
        <v>7997700</v>
      </c>
      <c r="AC17" s="10">
        <v>24.04</v>
      </c>
      <c r="AD17" s="2">
        <f t="shared" si="0"/>
        <v>0.39999999999999858</v>
      </c>
      <c r="AE17" s="138">
        <f t="shared" si="1"/>
        <v>-1.1106540518305175E-2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24.29</v>
      </c>
      <c r="Y18" s="10">
        <v>24.53</v>
      </c>
      <c r="Z18" s="10">
        <v>24.2</v>
      </c>
      <c r="AA18" s="10">
        <v>24.31</v>
      </c>
      <c r="AB18" s="95">
        <v>13911300</v>
      </c>
      <c r="AC18" s="10">
        <v>24.31</v>
      </c>
      <c r="AD18" s="2">
        <f t="shared" si="0"/>
        <v>0.33000000000000185</v>
      </c>
      <c r="AE18" s="138">
        <f t="shared" si="1"/>
        <v>4.5454545454546302E-3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23.79</v>
      </c>
      <c r="Y19" s="10">
        <v>24.27</v>
      </c>
      <c r="Z19" s="10">
        <v>23.74</v>
      </c>
      <c r="AA19" s="10">
        <v>24.2</v>
      </c>
      <c r="AB19" s="95">
        <v>7748700</v>
      </c>
      <c r="AC19" s="10">
        <v>24.2</v>
      </c>
      <c r="AD19" s="2">
        <f t="shared" si="0"/>
        <v>0.53000000000000114</v>
      </c>
      <c r="AE19" s="138">
        <f t="shared" si="1"/>
        <v>1.7234131988230317E-2</v>
      </c>
    </row>
    <row r="20" spans="1:31" x14ac:dyDescent="0.25">
      <c r="W20" s="133">
        <v>42639</v>
      </c>
      <c r="X20" s="10">
        <v>23.84</v>
      </c>
      <c r="Y20" s="10">
        <v>23.95</v>
      </c>
      <c r="Z20" s="10">
        <v>23.6</v>
      </c>
      <c r="AA20" s="10">
        <v>23.79</v>
      </c>
      <c r="AB20" s="95">
        <v>13316800</v>
      </c>
      <c r="AC20" s="10">
        <v>23.79</v>
      </c>
      <c r="AD20" s="2">
        <f t="shared" si="0"/>
        <v>0.34999999999999787</v>
      </c>
      <c r="AE20" s="138">
        <f t="shared" si="1"/>
        <v>-5.8503969912244713E-3</v>
      </c>
    </row>
    <row r="21" spans="1:31" x14ac:dyDescent="0.25">
      <c r="W21" s="133">
        <v>42636</v>
      </c>
      <c r="X21" s="10">
        <v>24.28</v>
      </c>
      <c r="Y21" s="10">
        <v>24.44</v>
      </c>
      <c r="Z21" s="10">
        <v>23.93</v>
      </c>
      <c r="AA21" s="10">
        <v>23.93</v>
      </c>
      <c r="AB21" s="95">
        <v>9741100</v>
      </c>
      <c r="AC21" s="10">
        <v>23.93</v>
      </c>
      <c r="AD21" s="2">
        <f t="shared" si="0"/>
        <v>0.51000000000000156</v>
      </c>
      <c r="AE21" s="138">
        <f t="shared" si="1"/>
        <v>-1.5226337448559724E-2</v>
      </c>
    </row>
    <row r="22" spans="1:31" x14ac:dyDescent="0.25">
      <c r="W22" s="133">
        <v>42635</v>
      </c>
      <c r="X22" s="10">
        <v>24.19</v>
      </c>
      <c r="Y22" s="10">
        <v>24.48</v>
      </c>
      <c r="Z22" s="10">
        <v>24.09</v>
      </c>
      <c r="AA22" s="10">
        <v>24.3</v>
      </c>
      <c r="AB22" s="95">
        <v>11647400</v>
      </c>
      <c r="AC22" s="10">
        <v>24.3</v>
      </c>
      <c r="AD22" s="2">
        <f t="shared" si="0"/>
        <v>0.39000000000000057</v>
      </c>
      <c r="AE22" s="138">
        <f t="shared" si="1"/>
        <v>1.2499999999999956E-2</v>
      </c>
    </row>
    <row r="23" spans="1:31" x14ac:dyDescent="0.25">
      <c r="W23" s="133">
        <v>42634</v>
      </c>
      <c r="X23" s="10">
        <v>23.87</v>
      </c>
      <c r="Y23" s="10">
        <v>24.04</v>
      </c>
      <c r="Z23" s="10">
        <v>23.78</v>
      </c>
      <c r="AA23" s="10">
        <v>24</v>
      </c>
      <c r="AB23" s="95">
        <v>12887000</v>
      </c>
      <c r="AC23" s="10">
        <v>24</v>
      </c>
      <c r="AD23" s="2">
        <f t="shared" si="0"/>
        <v>0.25999999999999801</v>
      </c>
      <c r="AE23" s="138">
        <f t="shared" si="1"/>
        <v>4.6044370029301174E-3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24.1</v>
      </c>
      <c r="Y24" s="10">
        <v>24.11</v>
      </c>
      <c r="Z24" s="10">
        <v>23.86</v>
      </c>
      <c r="AA24" s="10">
        <v>23.89</v>
      </c>
      <c r="AB24" s="95">
        <v>11610400</v>
      </c>
      <c r="AC24" s="10">
        <v>23.89</v>
      </c>
      <c r="AD24" s="2">
        <f t="shared" si="0"/>
        <v>0.25</v>
      </c>
      <c r="AE24" s="138">
        <f t="shared" si="1"/>
        <v>-1.6715419974926427E-3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42632</v>
      </c>
      <c r="X25" s="10">
        <v>23.97</v>
      </c>
      <c r="Y25" s="10">
        <v>24.07</v>
      </c>
      <c r="Z25" s="10">
        <v>23.81</v>
      </c>
      <c r="AA25" s="10">
        <v>23.93</v>
      </c>
      <c r="AB25" s="95">
        <v>13479700</v>
      </c>
      <c r="AC25" s="10">
        <v>23.93</v>
      </c>
      <c r="AD25" s="2">
        <f t="shared" si="0"/>
        <v>0.26000000000000156</v>
      </c>
      <c r="AE25" s="138">
        <f t="shared" si="1"/>
        <v>1.255230125523088E-3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42629</v>
      </c>
      <c r="X26" s="10">
        <v>23.48</v>
      </c>
      <c r="Y26" s="10">
        <v>23.94</v>
      </c>
      <c r="Z26" s="10">
        <v>23.33</v>
      </c>
      <c r="AA26" s="10">
        <v>23.9</v>
      </c>
      <c r="AB26" s="95">
        <v>27403500</v>
      </c>
      <c r="AC26" s="10">
        <v>23.9</v>
      </c>
      <c r="AD26" s="2">
        <f t="shared" si="0"/>
        <v>0.61000000000000298</v>
      </c>
      <c r="AE26" s="138">
        <f t="shared" si="1"/>
        <v>2.5167785234898599E-3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42628</v>
      </c>
      <c r="X27" s="10">
        <v>23.63</v>
      </c>
      <c r="Y27" s="10">
        <v>23.91</v>
      </c>
      <c r="Z27" s="10">
        <v>23.44</v>
      </c>
      <c r="AA27" s="10">
        <v>23.84</v>
      </c>
      <c r="AB27" s="95">
        <v>17391700</v>
      </c>
      <c r="AC27" s="10">
        <v>23.84</v>
      </c>
      <c r="AD27" s="2">
        <f t="shared" si="0"/>
        <v>0.46999999999999886</v>
      </c>
      <c r="AE27" s="138">
        <f t="shared" si="1"/>
        <v>5.9071729957806962E-3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42627</v>
      </c>
      <c r="X28" s="10">
        <v>23.75</v>
      </c>
      <c r="Y28" s="10">
        <v>23.93</v>
      </c>
      <c r="Z28" s="10">
        <v>23.56</v>
      </c>
      <c r="AA28" s="10">
        <v>23.7</v>
      </c>
      <c r="AB28" s="95">
        <v>13318100</v>
      </c>
      <c r="AC28" s="10">
        <v>23.7</v>
      </c>
      <c r="AD28" s="2">
        <f t="shared" si="0"/>
        <v>0.37000000000000099</v>
      </c>
      <c r="AE28" s="138">
        <f t="shared" si="1"/>
        <v>-4.2176296921137002E-4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42626</v>
      </c>
      <c r="X29" s="10">
        <v>23.7</v>
      </c>
      <c r="Y29" s="10">
        <v>23.85</v>
      </c>
      <c r="Z29" s="10">
        <v>23.41</v>
      </c>
      <c r="AA29" s="10">
        <v>23.71</v>
      </c>
      <c r="AB29" s="95">
        <v>14556800</v>
      </c>
      <c r="AC29" s="10">
        <v>23.71</v>
      </c>
      <c r="AD29" s="2">
        <f t="shared" si="0"/>
        <v>0.44000000000000128</v>
      </c>
      <c r="AE29" s="138">
        <f t="shared" si="1"/>
        <v>-1.0020876826722258E-2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42625</v>
      </c>
      <c r="X30" s="10">
        <v>23.36</v>
      </c>
      <c r="Y30" s="10">
        <v>24.2</v>
      </c>
      <c r="Z30" s="10">
        <v>23.34</v>
      </c>
      <c r="AA30" s="10">
        <v>23.95</v>
      </c>
      <c r="AB30" s="95">
        <v>22765900</v>
      </c>
      <c r="AC30" s="10">
        <v>23.95</v>
      </c>
      <c r="AD30" s="2">
        <f t="shared" si="0"/>
        <v>0.85999999999999943</v>
      </c>
      <c r="AE30" s="138" t="e">
        <f t="shared" si="1"/>
        <v>#DIV/0!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42625</v>
      </c>
      <c r="X31" s="10" t="s">
        <v>358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42622</v>
      </c>
      <c r="X32" s="10">
        <v>24.53</v>
      </c>
      <c r="Y32" s="10">
        <v>24.65</v>
      </c>
      <c r="Z32" s="10">
        <v>23.56</v>
      </c>
      <c r="AA32" s="10">
        <v>23.57</v>
      </c>
      <c r="AB32" s="95">
        <v>20104900</v>
      </c>
      <c r="AC32" s="10">
        <v>23.39</v>
      </c>
      <c r="AD32" s="2">
        <f t="shared" si="0"/>
        <v>1.0899999999999999</v>
      </c>
      <c r="AE32" s="138">
        <f t="shared" si="1"/>
        <v>-4.7638436482084656E-2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42621</v>
      </c>
      <c r="X33" s="10">
        <v>24.4</v>
      </c>
      <c r="Y33" s="10">
        <v>24.77</v>
      </c>
      <c r="Z33" s="10">
        <v>24.37</v>
      </c>
      <c r="AA33" s="10">
        <v>24.75</v>
      </c>
      <c r="AB33" s="95">
        <v>13602700</v>
      </c>
      <c r="AC33" s="10">
        <v>24.56</v>
      </c>
      <c r="AD33" s="2">
        <f t="shared" si="0"/>
        <v>0.39999999999999858</v>
      </c>
      <c r="AE33" s="138">
        <f t="shared" si="1"/>
        <v>1.529557668458037E-2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42620</v>
      </c>
      <c r="X34" s="10">
        <v>24.38</v>
      </c>
      <c r="Y34" s="10">
        <v>24.61</v>
      </c>
      <c r="Z34" s="10">
        <v>24.34</v>
      </c>
      <c r="AA34" s="10">
        <v>24.38</v>
      </c>
      <c r="AB34" s="95">
        <v>10982300</v>
      </c>
      <c r="AC34" s="10">
        <v>24.19</v>
      </c>
      <c r="AD34" s="2">
        <f t="shared" si="0"/>
        <v>0.26999999999999957</v>
      </c>
      <c r="AE34" s="138">
        <f t="shared" si="1"/>
        <v>-1.6508460586049933E-3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42619</v>
      </c>
      <c r="X35" s="10">
        <v>24.53</v>
      </c>
      <c r="Y35" s="10">
        <v>24.55</v>
      </c>
      <c r="Z35" s="10">
        <v>24.09</v>
      </c>
      <c r="AA35" s="10">
        <v>24.42</v>
      </c>
      <c r="AB35" s="95">
        <v>8132300</v>
      </c>
      <c r="AC35" s="10">
        <v>24.23</v>
      </c>
      <c r="AD35" s="2">
        <f t="shared" si="0"/>
        <v>0.46000000000000085</v>
      </c>
      <c r="AE35" s="138">
        <f t="shared" si="1"/>
        <v>-5.3366174055828886E-3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42615</v>
      </c>
      <c r="X36" s="10">
        <v>24.7</v>
      </c>
      <c r="Y36" s="10">
        <v>24.82</v>
      </c>
      <c r="Z36" s="10">
        <v>24.51</v>
      </c>
      <c r="AA36" s="10">
        <v>24.55</v>
      </c>
      <c r="AB36" s="95">
        <v>4937900</v>
      </c>
      <c r="AC36" s="10">
        <v>24.36</v>
      </c>
      <c r="AD36" s="2">
        <f t="shared" si="0"/>
        <v>0.30999999999999872</v>
      </c>
      <c r="AE36" s="138">
        <f t="shared" si="1"/>
        <v>4.1067761806967695E-4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42614</v>
      </c>
      <c r="X37" s="10">
        <v>24.61</v>
      </c>
      <c r="Y37" s="10">
        <v>24.63</v>
      </c>
      <c r="Z37" s="10">
        <v>24.42</v>
      </c>
      <c r="AA37" s="10">
        <v>24.54</v>
      </c>
      <c r="AB37" s="95">
        <v>6085600</v>
      </c>
      <c r="AC37" s="10">
        <v>24.35</v>
      </c>
      <c r="AD37" s="2">
        <f t="shared" si="0"/>
        <v>0.2099999999999973</v>
      </c>
      <c r="AE37" s="138">
        <f t="shared" si="1"/>
        <v>0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42613</v>
      </c>
      <c r="X38" s="10">
        <v>24.5</v>
      </c>
      <c r="Y38" s="10">
        <v>24.72</v>
      </c>
      <c r="Z38" s="10">
        <v>24.47</v>
      </c>
      <c r="AA38" s="10">
        <v>24.54</v>
      </c>
      <c r="AB38" s="95">
        <v>7270900</v>
      </c>
      <c r="AC38" s="10">
        <v>24.35</v>
      </c>
      <c r="AD38" s="2">
        <f t="shared" si="0"/>
        <v>0.25</v>
      </c>
      <c r="AE38" s="138">
        <f t="shared" si="1"/>
        <v>-4.1050903119865811E-4</v>
      </c>
    </row>
    <row r="39" spans="1:31" x14ac:dyDescent="0.25">
      <c r="A39" s="23" t="s">
        <v>389</v>
      </c>
      <c r="B39" s="74"/>
      <c r="C39" s="4"/>
      <c r="D39" s="3"/>
      <c r="E39" s="3"/>
      <c r="F39" s="3"/>
      <c r="G39" s="3"/>
      <c r="H39" s="280"/>
      <c r="I39" s="3"/>
      <c r="W39" s="133">
        <v>42612</v>
      </c>
      <c r="X39" s="10">
        <v>24.72</v>
      </c>
      <c r="Y39" s="10">
        <v>24.77</v>
      </c>
      <c r="Z39" s="10">
        <v>24.5</v>
      </c>
      <c r="AA39" s="10">
        <v>24.55</v>
      </c>
      <c r="AB39" s="95">
        <v>4514500</v>
      </c>
      <c r="AC39" s="10">
        <v>24.36</v>
      </c>
      <c r="AD39" s="2">
        <f t="shared" si="0"/>
        <v>0.26999999999999957</v>
      </c>
      <c r="AE39" s="138">
        <f t="shared" si="1"/>
        <v>-7.7393075356415597E-3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6" t="s">
        <v>78</v>
      </c>
      <c r="P40" s="586"/>
      <c r="W40" s="133">
        <v>42611</v>
      </c>
      <c r="X40" s="10">
        <v>24.61</v>
      </c>
      <c r="Y40" s="10">
        <v>24.85</v>
      </c>
      <c r="Z40" s="10">
        <v>24.55</v>
      </c>
      <c r="AA40" s="10">
        <v>24.74</v>
      </c>
      <c r="AB40" s="95">
        <v>6535600</v>
      </c>
      <c r="AC40" s="10">
        <v>24.55</v>
      </c>
      <c r="AD40" s="2">
        <f t="shared" si="0"/>
        <v>0.30000000000000071</v>
      </c>
      <c r="AE40" s="138">
        <f t="shared" si="1"/>
        <v>8.2135523613962036E-3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29.04</v>
      </c>
      <c r="Q41" s="2"/>
      <c r="W41" s="133">
        <v>42608</v>
      </c>
      <c r="X41" s="10">
        <v>24.67</v>
      </c>
      <c r="Y41" s="10">
        <v>24.73</v>
      </c>
      <c r="Z41" s="10">
        <v>24.41</v>
      </c>
      <c r="AA41" s="10">
        <v>24.54</v>
      </c>
      <c r="AB41" s="95">
        <v>8062800</v>
      </c>
      <c r="AC41" s="10">
        <v>24.35</v>
      </c>
      <c r="AD41" s="2">
        <f t="shared" si="0"/>
        <v>0.32000000000000028</v>
      </c>
      <c r="AE41" s="138">
        <f t="shared" si="1"/>
        <v>-1.2305168170630987E-3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28.776</v>
      </c>
      <c r="Q42" s="2"/>
      <c r="T42" s="91" t="s">
        <v>113</v>
      </c>
      <c r="W42" s="133">
        <v>42607</v>
      </c>
      <c r="X42" s="10">
        <v>24.72</v>
      </c>
      <c r="Y42" s="10">
        <v>24.87</v>
      </c>
      <c r="Z42" s="10">
        <v>24.51</v>
      </c>
      <c r="AA42" s="10">
        <v>24.57</v>
      </c>
      <c r="AB42" s="95">
        <v>6391300</v>
      </c>
      <c r="AC42" s="10">
        <v>24.38</v>
      </c>
      <c r="AD42" s="2">
        <f t="shared" si="0"/>
        <v>0.35999999999999943</v>
      </c>
      <c r="AE42" s="138">
        <f t="shared" si="1"/>
        <v>-9.3457943925233655E-3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28.512</v>
      </c>
      <c r="Q43" s="2"/>
      <c r="T43" s="128" t="s">
        <v>98</v>
      </c>
      <c r="U43" s="129">
        <v>25.12</v>
      </c>
      <c r="W43" s="133">
        <v>42606</v>
      </c>
      <c r="X43" s="10">
        <v>24.91</v>
      </c>
      <c r="Y43" s="10">
        <v>24.98</v>
      </c>
      <c r="Z43" s="10">
        <v>24.72</v>
      </c>
      <c r="AA43" s="10">
        <v>24.8</v>
      </c>
      <c r="AB43" s="95">
        <v>8275900</v>
      </c>
      <c r="AC43" s="10">
        <v>24.61</v>
      </c>
      <c r="AD43" s="2">
        <f t="shared" si="0"/>
        <v>0.26000000000000156</v>
      </c>
      <c r="AE43" s="138">
        <f t="shared" si="1"/>
        <v>-3.6437246963563208E-3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28.248000000000001</v>
      </c>
      <c r="Q44" s="2"/>
      <c r="T44" s="93" t="s">
        <v>99</v>
      </c>
      <c r="U44" s="130">
        <v>25.12</v>
      </c>
      <c r="W44" s="133">
        <v>42605</v>
      </c>
      <c r="X44" s="10">
        <v>25.15</v>
      </c>
      <c r="Y44" s="10">
        <v>25.32</v>
      </c>
      <c r="Z44" s="10">
        <v>24.85</v>
      </c>
      <c r="AA44" s="10">
        <v>24.89</v>
      </c>
      <c r="AB44" s="95">
        <v>9037200</v>
      </c>
      <c r="AC44" s="10">
        <v>24.7</v>
      </c>
      <c r="AD44" s="2">
        <f t="shared" si="0"/>
        <v>0.46999999999999886</v>
      </c>
      <c r="AE44" s="138">
        <f t="shared" si="1"/>
        <v>-9.2258323305255407E-3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27.983999999999998</v>
      </c>
      <c r="Q45" s="2"/>
      <c r="T45" s="93" t="s">
        <v>100</v>
      </c>
      <c r="U45" s="130" t="s">
        <v>601</v>
      </c>
      <c r="W45" s="133">
        <v>42604</v>
      </c>
      <c r="X45" s="10">
        <v>25.11</v>
      </c>
      <c r="Y45" s="10">
        <v>25.36</v>
      </c>
      <c r="Z45" s="10">
        <v>25.01</v>
      </c>
      <c r="AA45" s="10">
        <v>25.12</v>
      </c>
      <c r="AB45" s="95">
        <v>8374100</v>
      </c>
      <c r="AC45" s="10">
        <v>24.93</v>
      </c>
      <c r="AD45" s="2">
        <f t="shared" si="0"/>
        <v>0.34999999999999787</v>
      </c>
      <c r="AE45" s="138">
        <f t="shared" si="1"/>
        <v>-1.2019230769231282E-3</v>
      </c>
    </row>
    <row r="46" spans="1:31" x14ac:dyDescent="0.25">
      <c r="A46" s="265" t="s">
        <v>336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27.72</v>
      </c>
      <c r="Q46" s="2"/>
      <c r="T46" s="93" t="s">
        <v>101</v>
      </c>
      <c r="U46" s="130" t="s">
        <v>602</v>
      </c>
      <c r="W46" s="133">
        <v>42601</v>
      </c>
      <c r="X46" s="10">
        <v>25.05</v>
      </c>
      <c r="Y46" s="10">
        <v>25.17</v>
      </c>
      <c r="Z46" s="10">
        <v>24.86</v>
      </c>
      <c r="AA46" s="10">
        <v>25.15</v>
      </c>
      <c r="AB46" s="95">
        <v>13575100</v>
      </c>
      <c r="AC46" s="10">
        <v>24.96</v>
      </c>
      <c r="AD46" s="2">
        <f t="shared" si="0"/>
        <v>0.31000000000000227</v>
      </c>
      <c r="AE46" s="138">
        <f t="shared" si="1"/>
        <v>2.8123744475692103E-3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27.456</v>
      </c>
      <c r="Q47" s="2"/>
      <c r="T47" s="93" t="s">
        <v>102</v>
      </c>
      <c r="U47" s="130">
        <v>31.64</v>
      </c>
      <c r="W47" s="133">
        <v>42600</v>
      </c>
      <c r="X47" s="10">
        <v>25.44</v>
      </c>
      <c r="Y47" s="10">
        <v>25.52</v>
      </c>
      <c r="Z47" s="10">
        <v>24.99</v>
      </c>
      <c r="AA47" s="10">
        <v>25.08</v>
      </c>
      <c r="AB47" s="95">
        <v>14877200</v>
      </c>
      <c r="AC47" s="10">
        <v>24.89</v>
      </c>
      <c r="AD47" s="2">
        <f t="shared" si="0"/>
        <v>0.53000000000000114</v>
      </c>
      <c r="AE47" s="138">
        <f t="shared" si="1"/>
        <v>-1.5816528272044272E-2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27.192</v>
      </c>
      <c r="Q48" s="2"/>
      <c r="T48" s="93" t="s">
        <v>103</v>
      </c>
      <c r="U48" s="130">
        <v>1.64592</v>
      </c>
      <c r="W48" s="133">
        <v>42599</v>
      </c>
      <c r="X48" s="10">
        <v>25.49</v>
      </c>
      <c r="Y48" s="10">
        <v>25.6</v>
      </c>
      <c r="Z48" s="10">
        <v>25.32</v>
      </c>
      <c r="AA48" s="10">
        <v>25.48</v>
      </c>
      <c r="AB48" s="95">
        <v>13351600</v>
      </c>
      <c r="AC48" s="10">
        <v>25.29</v>
      </c>
      <c r="AD48" s="2">
        <f t="shared" si="0"/>
        <v>0.28000000000000114</v>
      </c>
      <c r="AE48" s="138">
        <f t="shared" si="1"/>
        <v>7.9145231499810897E-4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26.927999999999997</v>
      </c>
      <c r="Q49" s="2"/>
      <c r="T49" s="93" t="s">
        <v>104</v>
      </c>
      <c r="U49" s="130" t="s">
        <v>424</v>
      </c>
      <c r="W49" s="133">
        <v>42598</v>
      </c>
      <c r="X49" s="10">
        <v>25.73</v>
      </c>
      <c r="Y49" s="10">
        <v>25.75</v>
      </c>
      <c r="Z49" s="10">
        <v>25.45</v>
      </c>
      <c r="AA49" s="10">
        <v>25.46</v>
      </c>
      <c r="AB49" s="95">
        <v>12208900</v>
      </c>
      <c r="AC49" s="10">
        <v>25.27</v>
      </c>
      <c r="AD49" s="2">
        <f t="shared" si="0"/>
        <v>0.30000000000000071</v>
      </c>
      <c r="AE49" s="138">
        <f t="shared" si="1"/>
        <v>-1.4814814814814725E-2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26.663999999999998</v>
      </c>
      <c r="Q50" s="2"/>
      <c r="T50" s="93"/>
      <c r="U50" s="130"/>
      <c r="W50" s="133">
        <v>42597</v>
      </c>
      <c r="X50" s="10">
        <v>26.13</v>
      </c>
      <c r="Y50" s="10">
        <v>26.14</v>
      </c>
      <c r="Z50" s="10">
        <v>25.83</v>
      </c>
      <c r="AA50" s="10">
        <v>25.85</v>
      </c>
      <c r="AB50" s="95">
        <v>6608400</v>
      </c>
      <c r="AC50" s="10">
        <v>25.65</v>
      </c>
      <c r="AD50" s="2">
        <f t="shared" si="0"/>
        <v>0.31000000000000227</v>
      </c>
      <c r="AE50" s="138">
        <f t="shared" si="1"/>
        <v>-6.5840433772270668E-3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26.4</v>
      </c>
      <c r="Q51" s="2"/>
      <c r="T51" s="93" t="s">
        <v>105</v>
      </c>
      <c r="U51" s="130" t="s">
        <v>603</v>
      </c>
      <c r="W51" s="133">
        <v>42594</v>
      </c>
      <c r="X51" s="10">
        <v>26.05</v>
      </c>
      <c r="Y51" s="10">
        <v>26.37</v>
      </c>
      <c r="Z51" s="10">
        <v>25.95</v>
      </c>
      <c r="AA51" s="10">
        <v>26.02</v>
      </c>
      <c r="AB51" s="95">
        <v>10589700</v>
      </c>
      <c r="AC51" s="10">
        <v>25.82</v>
      </c>
      <c r="AD51" s="2">
        <f t="shared" si="0"/>
        <v>0.42000000000000171</v>
      </c>
      <c r="AE51" s="138">
        <f t="shared" si="1"/>
        <v>-5.3929121725732054E-3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26.135999999999999</v>
      </c>
      <c r="Q52" s="2"/>
      <c r="T52" s="93" t="s">
        <v>106</v>
      </c>
      <c r="U52" s="130" t="s">
        <v>339</v>
      </c>
      <c r="W52" s="133">
        <v>42593</v>
      </c>
      <c r="X52" s="10">
        <v>25.66</v>
      </c>
      <c r="Y52" s="10">
        <v>26.27</v>
      </c>
      <c r="Z52" s="10">
        <v>25.63</v>
      </c>
      <c r="AA52" s="10">
        <v>26.16</v>
      </c>
      <c r="AB52" s="95">
        <v>15405200</v>
      </c>
      <c r="AC52" s="10">
        <v>25.96</v>
      </c>
      <c r="AD52" s="2">
        <f t="shared" si="0"/>
        <v>0.64000000000000057</v>
      </c>
      <c r="AE52" s="138">
        <f t="shared" si="1"/>
        <v>2.2852639873916614E-2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25.872</v>
      </c>
      <c r="Q53" s="2"/>
      <c r="T53" s="93" t="s">
        <v>107</v>
      </c>
      <c r="U53" s="131">
        <v>18002129</v>
      </c>
      <c r="W53" s="133">
        <v>42592</v>
      </c>
      <c r="X53" s="10">
        <v>25.53</v>
      </c>
      <c r="Y53" s="10">
        <v>25.71</v>
      </c>
      <c r="Z53" s="10">
        <v>25.32</v>
      </c>
      <c r="AA53" s="10">
        <v>25.58</v>
      </c>
      <c r="AB53" s="95">
        <v>8030900</v>
      </c>
      <c r="AC53" s="10">
        <v>25.38</v>
      </c>
      <c r="AD53" s="2">
        <f t="shared" si="0"/>
        <v>0.39000000000000057</v>
      </c>
      <c r="AE53" s="138">
        <f t="shared" si="1"/>
        <v>3.558718861210064E-3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25.607999999999997</v>
      </c>
      <c r="T54" s="93" t="s">
        <v>110</v>
      </c>
      <c r="U54" s="131">
        <v>11286100</v>
      </c>
      <c r="W54" s="133">
        <v>42591</v>
      </c>
      <c r="X54" s="10">
        <v>25.46</v>
      </c>
      <c r="Y54" s="10">
        <v>25.6</v>
      </c>
      <c r="Z54" s="10">
        <v>25.26</v>
      </c>
      <c r="AA54" s="10">
        <v>25.48</v>
      </c>
      <c r="AB54" s="95">
        <v>7564000</v>
      </c>
      <c r="AC54" s="10">
        <v>25.29</v>
      </c>
      <c r="AD54" s="2">
        <f t="shared" si="0"/>
        <v>0.33999999999999986</v>
      </c>
      <c r="AE54" s="138">
        <f t="shared" si="1"/>
        <v>2.7755749405233843E-3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25.343999999999998</v>
      </c>
      <c r="T55" s="93" t="s">
        <v>108</v>
      </c>
      <c r="U55" s="130" t="s">
        <v>604</v>
      </c>
      <c r="W55" s="133">
        <v>42590</v>
      </c>
      <c r="X55" s="10">
        <v>25.51</v>
      </c>
      <c r="Y55" s="10">
        <v>25.62</v>
      </c>
      <c r="Z55" s="10">
        <v>25.37</v>
      </c>
      <c r="AA55" s="10">
        <v>25.41</v>
      </c>
      <c r="AB55" s="95">
        <v>7921900</v>
      </c>
      <c r="AC55" s="10">
        <v>25.22</v>
      </c>
      <c r="AD55" s="2">
        <f t="shared" si="0"/>
        <v>0.25</v>
      </c>
      <c r="AE55" s="138">
        <f t="shared" si="1"/>
        <v>-8.6477987421385016E-3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25.08</v>
      </c>
      <c r="T56" s="93" t="s">
        <v>111</v>
      </c>
      <c r="U56" s="130">
        <v>17.850000000000001</v>
      </c>
      <c r="W56" s="133">
        <v>42587</v>
      </c>
      <c r="X56" s="10">
        <v>25.71</v>
      </c>
      <c r="Y56" s="10">
        <v>25.91</v>
      </c>
      <c r="Z56" s="10">
        <v>25.6</v>
      </c>
      <c r="AA56" s="10">
        <v>25.64</v>
      </c>
      <c r="AB56" s="95">
        <v>13454600</v>
      </c>
      <c r="AC56" s="10">
        <v>25.44</v>
      </c>
      <c r="AD56" s="2">
        <f t="shared" si="0"/>
        <v>0.30999999999999872</v>
      </c>
      <c r="AE56" s="138">
        <f t="shared" si="1"/>
        <v>1.969279243796862E-3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24.815999999999999</v>
      </c>
      <c r="T57" s="93" t="s">
        <v>112</v>
      </c>
      <c r="U57" s="130">
        <v>1.42</v>
      </c>
      <c r="W57" s="133">
        <v>42586</v>
      </c>
      <c r="X57" s="10">
        <v>26.04</v>
      </c>
      <c r="Y57" s="10">
        <v>26.45</v>
      </c>
      <c r="Z57" s="10">
        <v>25.25</v>
      </c>
      <c r="AA57" s="10">
        <v>25.59</v>
      </c>
      <c r="AB57" s="95">
        <v>46749900</v>
      </c>
      <c r="AC57" s="10">
        <v>25.39</v>
      </c>
      <c r="AD57" s="2">
        <f t="shared" si="0"/>
        <v>1.1999999999999993</v>
      </c>
      <c r="AE57" s="138">
        <f t="shared" si="1"/>
        <v>-5.3671263510995049E-2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24.552</v>
      </c>
      <c r="T58" s="93" t="s">
        <v>109</v>
      </c>
      <c r="U58" s="130" t="s">
        <v>447</v>
      </c>
      <c r="W58" s="133">
        <v>42585</v>
      </c>
      <c r="X58" s="10">
        <v>26.6</v>
      </c>
      <c r="Y58" s="10">
        <v>27.16</v>
      </c>
      <c r="Z58" s="10">
        <v>26.31</v>
      </c>
      <c r="AA58" s="10">
        <v>27.04</v>
      </c>
      <c r="AB58" s="95">
        <v>14284000</v>
      </c>
      <c r="AC58" s="10">
        <v>26.83</v>
      </c>
      <c r="AD58" s="2">
        <f t="shared" si="0"/>
        <v>0.85000000000000142</v>
      </c>
      <c r="AE58" s="138">
        <f t="shared" si="1"/>
        <v>1.2452830188679265E-2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24.288</v>
      </c>
      <c r="W59" s="133">
        <v>42584</v>
      </c>
      <c r="X59" s="10">
        <v>26.59</v>
      </c>
      <c r="Y59" s="10">
        <v>26.79</v>
      </c>
      <c r="Z59" s="10">
        <v>26.49</v>
      </c>
      <c r="AA59" s="10">
        <v>26.7</v>
      </c>
      <c r="AB59" s="95">
        <v>12317500</v>
      </c>
      <c r="AC59" s="10">
        <v>26.5</v>
      </c>
      <c r="AD59" s="2">
        <f t="shared" si="0"/>
        <v>0.30000000000000071</v>
      </c>
      <c r="AE59" s="138">
        <f t="shared" si="1"/>
        <v>3.0280090840271168E-3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24.024000000000001</v>
      </c>
      <c r="W60" s="133">
        <v>42583</v>
      </c>
      <c r="X60" s="10">
        <v>26.64</v>
      </c>
      <c r="Y60" s="10">
        <v>26.78</v>
      </c>
      <c r="Z60" s="10">
        <v>26.47</v>
      </c>
      <c r="AA60" s="10">
        <v>26.62</v>
      </c>
      <c r="AB60" s="95">
        <v>8559000</v>
      </c>
      <c r="AC60" s="10">
        <v>26.42</v>
      </c>
      <c r="AD60" s="2">
        <f t="shared" si="0"/>
        <v>0.31000000000000227</v>
      </c>
      <c r="AE60" s="138">
        <f t="shared" si="1"/>
        <v>-7.5642965204236745E-4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23.759999999999998</v>
      </c>
      <c r="W61" s="133">
        <v>42580</v>
      </c>
      <c r="X61" s="10">
        <v>26.67</v>
      </c>
      <c r="Y61" s="10">
        <v>26.82</v>
      </c>
      <c r="Z61" s="10">
        <v>26.45</v>
      </c>
      <c r="AA61" s="10">
        <v>26.64</v>
      </c>
      <c r="AB61" s="95">
        <v>8840600</v>
      </c>
      <c r="AC61" s="10">
        <v>26.44</v>
      </c>
      <c r="AD61" s="2">
        <f t="shared" si="0"/>
        <v>0.37000000000000099</v>
      </c>
      <c r="AE61" s="138">
        <f t="shared" si="1"/>
        <v>-4.5180722891565717E-3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42579</v>
      </c>
      <c r="X62" s="10">
        <v>26.72</v>
      </c>
      <c r="Y62" s="10">
        <v>26.86</v>
      </c>
      <c r="Z62" s="10">
        <v>26.57</v>
      </c>
      <c r="AA62" s="10">
        <v>26.76</v>
      </c>
      <c r="AB62" s="95">
        <v>8370100</v>
      </c>
      <c r="AC62" s="10">
        <v>26.56</v>
      </c>
      <c r="AD62" s="2">
        <f t="shared" si="0"/>
        <v>0.28999999999999915</v>
      </c>
      <c r="AE62" s="138">
        <f t="shared" si="1"/>
        <v>7.5357950263743589E-4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42578</v>
      </c>
      <c r="X63" s="10">
        <v>26.82</v>
      </c>
      <c r="Y63" s="10">
        <v>26.86</v>
      </c>
      <c r="Z63" s="10">
        <v>26.62</v>
      </c>
      <c r="AA63" s="10">
        <v>26.74</v>
      </c>
      <c r="AB63" s="95">
        <v>12577200</v>
      </c>
      <c r="AC63" s="10">
        <v>26.54</v>
      </c>
      <c r="AD63" s="2">
        <f t="shared" si="0"/>
        <v>0.23999999999999844</v>
      </c>
      <c r="AE63" s="138">
        <f t="shared" si="1"/>
        <v>0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42577</v>
      </c>
      <c r="X64" s="10">
        <v>26.85</v>
      </c>
      <c r="Y64" s="10">
        <v>27.02</v>
      </c>
      <c r="Z64" s="10">
        <v>26.6</v>
      </c>
      <c r="AA64" s="10">
        <v>26.74</v>
      </c>
      <c r="AB64" s="95">
        <v>8893800</v>
      </c>
      <c r="AC64" s="10">
        <v>26.54</v>
      </c>
      <c r="AD64" s="2">
        <f t="shared" si="0"/>
        <v>0.41999999999999815</v>
      </c>
      <c r="AE64" s="138">
        <f t="shared" si="1"/>
        <v>-3.7537537537537524E-3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42576</v>
      </c>
      <c r="X65" s="10">
        <v>27.06</v>
      </c>
      <c r="Y65" s="10">
        <v>27.15</v>
      </c>
      <c r="Z65" s="10">
        <v>26.84</v>
      </c>
      <c r="AA65" s="10">
        <v>26.85</v>
      </c>
      <c r="AB65" s="95">
        <v>10287200</v>
      </c>
      <c r="AC65" s="10">
        <v>26.64</v>
      </c>
      <c r="AD65" s="2">
        <f t="shared" si="0"/>
        <v>0.30999999999999872</v>
      </c>
      <c r="AE65" s="138">
        <f t="shared" si="1"/>
        <v>-9.665427509293556E-3</v>
      </c>
    </row>
    <row r="66" spans="2:31" x14ac:dyDescent="0.25">
      <c r="W66" s="133">
        <v>42573</v>
      </c>
      <c r="X66" s="10">
        <v>27.24</v>
      </c>
      <c r="Y66" s="10">
        <v>27.3</v>
      </c>
      <c r="Z66" s="10">
        <v>27.03</v>
      </c>
      <c r="AA66" s="10">
        <v>27.11</v>
      </c>
      <c r="AB66" s="95">
        <v>6601900</v>
      </c>
      <c r="AC66" s="10">
        <v>26.9</v>
      </c>
      <c r="AD66" s="2">
        <f t="shared" si="0"/>
        <v>0.26999999999999957</v>
      </c>
      <c r="AE66" s="138">
        <f t="shared" si="1"/>
        <v>-2.5954764553207665E-3</v>
      </c>
    </row>
    <row r="67" spans="2:31" x14ac:dyDescent="0.25">
      <c r="W67" s="133">
        <v>42572</v>
      </c>
      <c r="X67" s="10">
        <v>26.93</v>
      </c>
      <c r="Y67" s="10">
        <v>27.33</v>
      </c>
      <c r="Z67" s="10">
        <v>26.77</v>
      </c>
      <c r="AA67" s="10">
        <v>27.18</v>
      </c>
      <c r="AB67" s="95">
        <v>7551200</v>
      </c>
      <c r="AC67" s="10">
        <v>26.97</v>
      </c>
      <c r="AD67" s="2">
        <f>Y67-Z67</f>
        <v>0.55999999999999872</v>
      </c>
      <c r="AE67" s="138" t="e">
        <f>AC67/#REF!-1</f>
        <v>#REF!</v>
      </c>
    </row>
    <row r="68" spans="2:31" x14ac:dyDescent="0.25">
      <c r="W68" s="133">
        <v>42571</v>
      </c>
      <c r="X68" s="10">
        <v>27.8</v>
      </c>
      <c r="Y68" s="10">
        <v>27.94</v>
      </c>
      <c r="Z68" s="10">
        <v>26.96</v>
      </c>
      <c r="AA68" s="10">
        <v>27</v>
      </c>
      <c r="AB68" s="95">
        <v>22780500</v>
      </c>
      <c r="AC68" s="10">
        <v>26.79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15" priority="11">
      <formula>F33&gt;0</formula>
    </cfRule>
    <cfRule type="expression" dxfId="714" priority="12">
      <formula>F33&lt;0</formula>
    </cfRule>
  </conditionalFormatting>
  <conditionalFormatting sqref="Q7">
    <cfRule type="expression" dxfId="713" priority="9">
      <formula>Q7&gt;0</formula>
    </cfRule>
    <cfRule type="expression" dxfId="712" priority="10">
      <formula>Q7&lt;0</formula>
    </cfRule>
  </conditionalFormatting>
  <conditionalFormatting sqref="Q8">
    <cfRule type="expression" dxfId="711" priority="7">
      <formula>Q8&gt;0</formula>
    </cfRule>
    <cfRule type="expression" dxfId="710" priority="8">
      <formula>Q8&lt;0</formula>
    </cfRule>
  </conditionalFormatting>
  <conditionalFormatting sqref="F25:F32">
    <cfRule type="expression" dxfId="709" priority="5">
      <formula>F25&gt;0</formula>
    </cfRule>
    <cfRule type="expression" dxfId="708" priority="6">
      <formula>F25&lt;0</formula>
    </cfRule>
  </conditionalFormatting>
  <conditionalFormatting sqref="H25:H32">
    <cfRule type="expression" dxfId="707" priority="3">
      <formula>H25&gt;0</formula>
    </cfRule>
    <cfRule type="expression" dxfId="706" priority="4">
      <formula>H25&lt;0</formula>
    </cfRule>
  </conditionalFormatting>
  <conditionalFormatting sqref="Q10">
    <cfRule type="expression" dxfId="705" priority="1">
      <formula>Q10&gt;0</formula>
    </cfRule>
    <cfRule type="expression" dxfId="70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385</v>
      </c>
      <c r="B2" s="74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42663</v>
      </c>
      <c r="X2" s="10">
        <v>26.6</v>
      </c>
      <c r="Y2" s="10">
        <v>26.78</v>
      </c>
      <c r="Z2" s="10">
        <v>26.41</v>
      </c>
      <c r="AA2" s="10">
        <v>26.64</v>
      </c>
      <c r="AB2" s="95">
        <v>1025900</v>
      </c>
      <c r="AC2" s="10">
        <v>26.64</v>
      </c>
      <c r="AD2">
        <f>Y2-Z2</f>
        <v>0.37000000000000099</v>
      </c>
      <c r="AE2" s="138">
        <f>AC2/AC3-1</f>
        <v>5.2830188679244827E-3</v>
      </c>
    </row>
    <row r="3" spans="1:31" x14ac:dyDescent="0.25">
      <c r="A3" s="23" t="s">
        <v>71</v>
      </c>
      <c r="B3" s="74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42662</v>
      </c>
      <c r="X3" s="10">
        <v>26.28</v>
      </c>
      <c r="Y3" s="10">
        <v>26.58</v>
      </c>
      <c r="Z3" s="10">
        <v>26.02</v>
      </c>
      <c r="AA3" s="10">
        <v>26.5</v>
      </c>
      <c r="AB3" s="95">
        <v>872200</v>
      </c>
      <c r="AC3" s="10">
        <v>26.5</v>
      </c>
      <c r="AD3">
        <f t="shared" ref="AD3:AD66" si="0">Y3-Z3</f>
        <v>0.55999999999999872</v>
      </c>
      <c r="AE3" s="138">
        <f t="shared" ref="AE3:AE66" si="1">AC3/AC4-1</f>
        <v>9.52380952380949E-3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26.27</v>
      </c>
      <c r="R4" s="527">
        <v>-1.5699999999999999E-2</v>
      </c>
      <c r="T4" s="163"/>
      <c r="U4" s="1"/>
      <c r="W4" s="133">
        <v>42661</v>
      </c>
      <c r="X4" s="10">
        <v>26.17</v>
      </c>
      <c r="Y4" s="10">
        <v>26.37</v>
      </c>
      <c r="Z4" s="10">
        <v>25.86</v>
      </c>
      <c r="AA4" s="10">
        <v>26.25</v>
      </c>
      <c r="AB4" s="95">
        <v>1491600</v>
      </c>
      <c r="AC4" s="10">
        <v>26.25</v>
      </c>
      <c r="AD4">
        <f t="shared" si="0"/>
        <v>0.51000000000000156</v>
      </c>
      <c r="AE4" s="138">
        <f t="shared" si="1"/>
        <v>1.0781671159029615E-2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5254</v>
      </c>
      <c r="W5" s="133">
        <v>42660</v>
      </c>
      <c r="X5" s="10">
        <v>25.5</v>
      </c>
      <c r="Y5" s="10">
        <v>26.25</v>
      </c>
      <c r="Z5" s="10">
        <v>25.45</v>
      </c>
      <c r="AA5" s="10">
        <v>25.97</v>
      </c>
      <c r="AB5" s="95">
        <v>1610800</v>
      </c>
      <c r="AC5" s="10">
        <v>25.97</v>
      </c>
      <c r="AD5">
        <f t="shared" si="0"/>
        <v>0.80000000000000071</v>
      </c>
      <c r="AE5" s="138">
        <f t="shared" si="1"/>
        <v>2.6076649545634156E-2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42657</v>
      </c>
      <c r="X6" s="10">
        <v>25.48</v>
      </c>
      <c r="Y6" s="10">
        <v>25.84</v>
      </c>
      <c r="Z6" s="10">
        <v>25.3</v>
      </c>
      <c r="AA6" s="10">
        <v>25.31</v>
      </c>
      <c r="AB6" s="95">
        <v>900200</v>
      </c>
      <c r="AC6" s="10">
        <v>25.31</v>
      </c>
      <c r="AD6">
        <f t="shared" si="0"/>
        <v>0.53999999999999915</v>
      </c>
      <c r="AE6" s="138">
        <f t="shared" si="1"/>
        <v>-2.758077226162392E-3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150.79999999999927</v>
      </c>
      <c r="R7">
        <v>120</v>
      </c>
      <c r="W7" s="133">
        <v>42656</v>
      </c>
      <c r="X7" s="10">
        <v>25.17</v>
      </c>
      <c r="Y7" s="10">
        <v>25.58</v>
      </c>
      <c r="Z7" s="10">
        <v>25.05</v>
      </c>
      <c r="AA7" s="10">
        <v>25.38</v>
      </c>
      <c r="AB7" s="95">
        <v>907900</v>
      </c>
      <c r="AC7" s="10">
        <v>25.38</v>
      </c>
      <c r="AD7">
        <f t="shared" si="0"/>
        <v>0.52999999999999758</v>
      </c>
      <c r="AE7" s="138">
        <f t="shared" si="1"/>
        <v>3.558718861210064E-3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150.79999999999927</v>
      </c>
      <c r="W8" s="133">
        <v>42655</v>
      </c>
      <c r="X8" s="10">
        <v>25</v>
      </c>
      <c r="Y8" s="10">
        <v>25.59</v>
      </c>
      <c r="Z8" s="10">
        <v>24.93</v>
      </c>
      <c r="AA8" s="10">
        <v>25.29</v>
      </c>
      <c r="AB8" s="95">
        <v>788000</v>
      </c>
      <c r="AC8" s="10">
        <v>25.29</v>
      </c>
      <c r="AD8">
        <f t="shared" si="0"/>
        <v>0.66000000000000014</v>
      </c>
      <c r="AE8" s="138">
        <f t="shared" si="1"/>
        <v>1.0387534958050226E-2</v>
      </c>
    </row>
    <row r="9" spans="1:31" x14ac:dyDescent="0.25">
      <c r="H9" s="72"/>
      <c r="O9" s="11" t="s">
        <v>220</v>
      </c>
      <c r="Q9" s="138">
        <f>IF(Q2=0, 0, Q8/Q6)</f>
        <v>2.9550086220410575E-2</v>
      </c>
      <c r="W9" s="133">
        <v>42654</v>
      </c>
      <c r="X9" s="10">
        <v>25.51</v>
      </c>
      <c r="Y9" s="10">
        <v>25.54</v>
      </c>
      <c r="Z9" s="10">
        <v>24.98</v>
      </c>
      <c r="AA9" s="10">
        <v>25.03</v>
      </c>
      <c r="AB9" s="95">
        <v>1184000</v>
      </c>
      <c r="AC9" s="10">
        <v>25.03</v>
      </c>
      <c r="AD9">
        <f t="shared" si="0"/>
        <v>0.55999999999999872</v>
      </c>
      <c r="AE9" s="138">
        <f t="shared" si="1"/>
        <v>-2.1883548261039443E-2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25.41</v>
      </c>
      <c r="Y10" s="10">
        <v>25.75</v>
      </c>
      <c r="Z10" s="10">
        <v>25.27</v>
      </c>
      <c r="AA10" s="10">
        <v>25.59</v>
      </c>
      <c r="AB10" s="95">
        <v>1273200</v>
      </c>
      <c r="AC10" s="10">
        <v>25.59</v>
      </c>
      <c r="AD10">
        <f t="shared" si="0"/>
        <v>0.48000000000000043</v>
      </c>
      <c r="AE10" s="138">
        <f t="shared" si="1"/>
        <v>1.0264508487958901E-2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25.14</v>
      </c>
      <c r="Y11" s="10">
        <v>25.53</v>
      </c>
      <c r="Z11" s="10">
        <v>24.61</v>
      </c>
      <c r="AA11" s="10">
        <v>25.33</v>
      </c>
      <c r="AB11" s="95">
        <v>1896000</v>
      </c>
      <c r="AC11" s="10">
        <v>25.33</v>
      </c>
      <c r="AD11">
        <f t="shared" si="0"/>
        <v>0.92000000000000171</v>
      </c>
      <c r="AE11" s="138">
        <f t="shared" si="1"/>
        <v>4.7600158667193693E-3</v>
      </c>
    </row>
    <row r="12" spans="1:31" x14ac:dyDescent="0.25">
      <c r="H12" s="72"/>
      <c r="W12" s="133">
        <v>42649</v>
      </c>
      <c r="X12" s="10">
        <v>25.35</v>
      </c>
      <c r="Y12" s="10">
        <v>25.51</v>
      </c>
      <c r="Z12" s="10">
        <v>24.58</v>
      </c>
      <c r="AA12" s="10">
        <v>25.21</v>
      </c>
      <c r="AB12" s="95">
        <v>3814200</v>
      </c>
      <c r="AC12" s="10">
        <v>25.21</v>
      </c>
      <c r="AD12">
        <f t="shared" si="0"/>
        <v>0.93000000000000327</v>
      </c>
      <c r="AE12" s="138">
        <f t="shared" si="1"/>
        <v>-3.6314984709480136E-2</v>
      </c>
    </row>
    <row r="13" spans="1:31" x14ac:dyDescent="0.25">
      <c r="H13" s="72"/>
      <c r="W13" s="133">
        <v>42648</v>
      </c>
      <c r="X13" s="10">
        <v>26.26</v>
      </c>
      <c r="Y13" s="10">
        <v>26.57</v>
      </c>
      <c r="Z13" s="10">
        <v>26.13</v>
      </c>
      <c r="AA13" s="10">
        <v>26.16</v>
      </c>
      <c r="AB13" s="95">
        <v>917600</v>
      </c>
      <c r="AC13" s="10">
        <v>26.16</v>
      </c>
      <c r="AD13">
        <f t="shared" si="0"/>
        <v>0.44000000000000128</v>
      </c>
      <c r="AE13" s="138">
        <f t="shared" si="1"/>
        <v>-3.0487804878047697E-3</v>
      </c>
    </row>
    <row r="14" spans="1:31" x14ac:dyDescent="0.25">
      <c r="H14" s="72"/>
      <c r="W14" s="133">
        <v>42647</v>
      </c>
      <c r="X14" s="10">
        <v>27.25</v>
      </c>
      <c r="Y14" s="10">
        <v>27.25</v>
      </c>
      <c r="Z14" s="10">
        <v>25.87</v>
      </c>
      <c r="AA14" s="10">
        <v>26.24</v>
      </c>
      <c r="AB14" s="95">
        <v>1851900</v>
      </c>
      <c r="AC14" s="10">
        <v>26.24</v>
      </c>
      <c r="AD14">
        <f t="shared" si="0"/>
        <v>1.379999999999999</v>
      </c>
      <c r="AE14" s="138">
        <f t="shared" si="1"/>
        <v>-1.2791572610985735E-2</v>
      </c>
    </row>
    <row r="15" spans="1:31" x14ac:dyDescent="0.25">
      <c r="H15" s="72"/>
      <c r="W15" s="133">
        <v>42646</v>
      </c>
      <c r="X15" s="10">
        <v>26.37</v>
      </c>
      <c r="Y15" s="10">
        <v>26.74</v>
      </c>
      <c r="Z15" s="10">
        <v>26.37</v>
      </c>
      <c r="AA15" s="10">
        <v>26.58</v>
      </c>
      <c r="AB15" s="95">
        <v>1656100</v>
      </c>
      <c r="AC15" s="10">
        <v>26.58</v>
      </c>
      <c r="AD15">
        <f t="shared" si="0"/>
        <v>0.36999999999999744</v>
      </c>
      <c r="AE15" s="138">
        <f t="shared" si="1"/>
        <v>-3.7608123354648804E-4</v>
      </c>
    </row>
    <row r="16" spans="1:31" x14ac:dyDescent="0.25">
      <c r="H16" s="72"/>
      <c r="W16" s="133">
        <v>42643</v>
      </c>
      <c r="X16" s="10">
        <v>25.94</v>
      </c>
      <c r="Y16" s="10">
        <v>26.69</v>
      </c>
      <c r="Z16" s="10">
        <v>25.86</v>
      </c>
      <c r="AA16" s="10">
        <v>26.59</v>
      </c>
      <c r="AB16" s="95">
        <v>1729700</v>
      </c>
      <c r="AC16" s="10">
        <v>26.59</v>
      </c>
      <c r="AD16">
        <f t="shared" si="0"/>
        <v>0.83000000000000185</v>
      </c>
      <c r="AE16" s="138">
        <f t="shared" si="1"/>
        <v>2.9821843532145564E-2</v>
      </c>
    </row>
    <row r="17" spans="1:31" x14ac:dyDescent="0.25">
      <c r="W17" s="133">
        <v>42642</v>
      </c>
      <c r="X17" s="10">
        <v>25.94</v>
      </c>
      <c r="Y17" s="10">
        <v>26.09</v>
      </c>
      <c r="Z17" s="10">
        <v>25.73</v>
      </c>
      <c r="AA17" s="10">
        <v>25.82</v>
      </c>
      <c r="AB17" s="95">
        <v>1280600</v>
      </c>
      <c r="AC17" s="10">
        <v>25.82</v>
      </c>
      <c r="AD17">
        <f t="shared" si="0"/>
        <v>0.35999999999999943</v>
      </c>
      <c r="AE17" s="138">
        <f t="shared" si="1"/>
        <v>-6.9230769230769207E-3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25.8</v>
      </c>
      <c r="Y18" s="10">
        <v>26</v>
      </c>
      <c r="Z18" s="10">
        <v>25.69</v>
      </c>
      <c r="AA18" s="10">
        <v>26</v>
      </c>
      <c r="AB18" s="95">
        <v>1510400</v>
      </c>
      <c r="AC18" s="10">
        <v>26</v>
      </c>
      <c r="AD18">
        <f t="shared" si="0"/>
        <v>0.30999999999999872</v>
      </c>
      <c r="AE18" s="138">
        <f t="shared" si="1"/>
        <v>5.4137664346480818E-3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25.64</v>
      </c>
      <c r="Y19" s="10">
        <v>26.14</v>
      </c>
      <c r="Z19" s="10">
        <v>25.36</v>
      </c>
      <c r="AA19" s="10">
        <v>25.86</v>
      </c>
      <c r="AB19" s="95">
        <v>2593300</v>
      </c>
      <c r="AC19" s="10">
        <v>25.86</v>
      </c>
      <c r="AD19">
        <f t="shared" si="0"/>
        <v>0.78000000000000114</v>
      </c>
      <c r="AE19" s="138">
        <f t="shared" si="1"/>
        <v>1.2925969447708408E-2</v>
      </c>
    </row>
    <row r="20" spans="1:31" x14ac:dyDescent="0.25">
      <c r="W20" s="133">
        <v>42639</v>
      </c>
      <c r="X20" s="10">
        <v>26.5</v>
      </c>
      <c r="Y20" s="10">
        <v>26.6</v>
      </c>
      <c r="Z20" s="10">
        <v>25.38</v>
      </c>
      <c r="AA20" s="10">
        <v>25.53</v>
      </c>
      <c r="AB20" s="95">
        <v>5483900</v>
      </c>
      <c r="AC20" s="10">
        <v>25.53</v>
      </c>
      <c r="AD20">
        <f t="shared" si="0"/>
        <v>1.2200000000000024</v>
      </c>
      <c r="AE20" s="138">
        <f t="shared" si="1"/>
        <v>-7.3657474600870798E-2</v>
      </c>
    </row>
    <row r="21" spans="1:31" x14ac:dyDescent="0.25">
      <c r="W21" s="133">
        <v>42636</v>
      </c>
      <c r="X21" s="10">
        <v>27.56</v>
      </c>
      <c r="Y21" s="10">
        <v>27.84</v>
      </c>
      <c r="Z21" s="10">
        <v>27.5</v>
      </c>
      <c r="AA21" s="10">
        <v>27.56</v>
      </c>
      <c r="AB21" s="95">
        <v>860300</v>
      </c>
      <c r="AC21" s="10">
        <v>27.56</v>
      </c>
      <c r="AD21">
        <f t="shared" si="0"/>
        <v>0.33999999999999986</v>
      </c>
      <c r="AE21" s="138">
        <f t="shared" si="1"/>
        <v>-1.810938065918144E-3</v>
      </c>
    </row>
    <row r="22" spans="1:31" x14ac:dyDescent="0.25">
      <c r="W22" s="133">
        <v>42635</v>
      </c>
      <c r="X22" s="10">
        <v>27.85</v>
      </c>
      <c r="Y22" s="10">
        <v>27.97</v>
      </c>
      <c r="Z22" s="10">
        <v>27.34</v>
      </c>
      <c r="AA22" s="10">
        <v>27.61</v>
      </c>
      <c r="AB22" s="95">
        <v>1573900</v>
      </c>
      <c r="AC22" s="10">
        <v>27.61</v>
      </c>
      <c r="AD22">
        <f t="shared" si="0"/>
        <v>0.62999999999999901</v>
      </c>
      <c r="AE22" s="138">
        <f t="shared" si="1"/>
        <v>-6.8345323741008102E-3</v>
      </c>
    </row>
    <row r="23" spans="1:31" x14ac:dyDescent="0.25">
      <c r="W23" s="133">
        <v>42634</v>
      </c>
      <c r="X23" s="10">
        <v>27.33</v>
      </c>
      <c r="Y23" s="10">
        <v>27.82</v>
      </c>
      <c r="Z23" s="10">
        <v>27.32</v>
      </c>
      <c r="AA23" s="10">
        <v>27.8</v>
      </c>
      <c r="AB23" s="95">
        <v>1474100</v>
      </c>
      <c r="AC23" s="10">
        <v>27.8</v>
      </c>
      <c r="AD23">
        <f t="shared" si="0"/>
        <v>0.5</v>
      </c>
      <c r="AE23" s="138">
        <f t="shared" si="1"/>
        <v>1.7942145734163306E-2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27.97</v>
      </c>
      <c r="Y24" s="10">
        <v>27.99</v>
      </c>
      <c r="Z24" s="10">
        <v>27.29</v>
      </c>
      <c r="AA24" s="10">
        <v>27.31</v>
      </c>
      <c r="AB24" s="95">
        <v>1560200</v>
      </c>
      <c r="AC24" s="10">
        <v>27.31</v>
      </c>
      <c r="AD24">
        <f t="shared" si="0"/>
        <v>0.69999999999999929</v>
      </c>
      <c r="AE24" s="138">
        <f t="shared" si="1"/>
        <v>-2.3596710761530248E-2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42632</v>
      </c>
      <c r="X25" s="10">
        <v>27.66</v>
      </c>
      <c r="Y25" s="10">
        <v>28.19</v>
      </c>
      <c r="Z25" s="10">
        <v>27.61</v>
      </c>
      <c r="AA25" s="10">
        <v>27.97</v>
      </c>
      <c r="AB25" s="95">
        <v>2114000</v>
      </c>
      <c r="AC25" s="10">
        <v>27.97</v>
      </c>
      <c r="AD25">
        <f t="shared" si="0"/>
        <v>0.58000000000000185</v>
      </c>
      <c r="AE25" s="138">
        <f t="shared" si="1"/>
        <v>2.3417489937797242E-2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42629</v>
      </c>
      <c r="X26" s="10">
        <v>27.32</v>
      </c>
      <c r="Y26" s="10">
        <v>27.34</v>
      </c>
      <c r="Z26" s="10">
        <v>26.9</v>
      </c>
      <c r="AA26" s="10">
        <v>27.33</v>
      </c>
      <c r="AB26" s="95">
        <v>1646000</v>
      </c>
      <c r="AC26" s="10">
        <v>27.33</v>
      </c>
      <c r="AD26">
        <f t="shared" si="0"/>
        <v>0.44000000000000128</v>
      </c>
      <c r="AE26" s="138">
        <f t="shared" si="1"/>
        <v>3.6603221083453263E-4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42628</v>
      </c>
      <c r="X27" s="10">
        <v>26.64</v>
      </c>
      <c r="Y27" s="10">
        <v>27.32</v>
      </c>
      <c r="Z27" s="10">
        <v>26.53</v>
      </c>
      <c r="AA27" s="10">
        <v>27.32</v>
      </c>
      <c r="AB27" s="95">
        <v>1412100</v>
      </c>
      <c r="AC27" s="10">
        <v>27.32</v>
      </c>
      <c r="AD27">
        <f t="shared" si="0"/>
        <v>0.78999999999999915</v>
      </c>
      <c r="AE27" s="138">
        <f t="shared" si="1"/>
        <v>2.6681698609545279E-2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42627</v>
      </c>
      <c r="X28" s="10">
        <v>26.62</v>
      </c>
      <c r="Y28" s="10">
        <v>27.08</v>
      </c>
      <c r="Z28" s="10">
        <v>26.47</v>
      </c>
      <c r="AA28" s="10">
        <v>26.61</v>
      </c>
      <c r="AB28" s="95">
        <v>2384300</v>
      </c>
      <c r="AC28" s="10">
        <v>26.61</v>
      </c>
      <c r="AD28">
        <f t="shared" si="0"/>
        <v>0.60999999999999943</v>
      </c>
      <c r="AE28" s="138">
        <f t="shared" si="1"/>
        <v>-3.7439161362785578E-3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42626</v>
      </c>
      <c r="X29" s="10">
        <v>26.79</v>
      </c>
      <c r="Y29" s="10">
        <v>26.98</v>
      </c>
      <c r="Z29" s="10">
        <v>26.55</v>
      </c>
      <c r="AA29" s="10">
        <v>26.71</v>
      </c>
      <c r="AB29" s="95">
        <v>1757200</v>
      </c>
      <c r="AC29" s="10">
        <v>26.71</v>
      </c>
      <c r="AD29">
        <f t="shared" si="0"/>
        <v>0.42999999999999972</v>
      </c>
      <c r="AE29" s="138">
        <f t="shared" si="1"/>
        <v>-7.8008915304607074E-3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42625</v>
      </c>
      <c r="X30" s="10">
        <v>27.25</v>
      </c>
      <c r="Y30" s="10">
        <v>27.39</v>
      </c>
      <c r="Z30" s="10">
        <v>26.55</v>
      </c>
      <c r="AA30" s="10">
        <v>26.92</v>
      </c>
      <c r="AB30" s="95">
        <v>3091700</v>
      </c>
      <c r="AC30" s="10">
        <v>26.92</v>
      </c>
      <c r="AD30">
        <f t="shared" si="0"/>
        <v>0.83999999999999986</v>
      </c>
      <c r="AE30" s="138">
        <f t="shared" si="1"/>
        <v>-2.2512708787218449E-2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42622</v>
      </c>
      <c r="X31" s="10">
        <v>27.62</v>
      </c>
      <c r="Y31" s="10">
        <v>28.15</v>
      </c>
      <c r="Z31" s="10">
        <v>27.54</v>
      </c>
      <c r="AA31" s="10">
        <v>27.54</v>
      </c>
      <c r="AB31" s="95">
        <v>2296000</v>
      </c>
      <c r="AC31" s="10">
        <v>27.54</v>
      </c>
      <c r="AD31">
        <f t="shared" si="0"/>
        <v>0.60999999999999943</v>
      </c>
      <c r="AE31" s="138">
        <f t="shared" si="1"/>
        <v>-1.254930082466843E-2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27.91</v>
      </c>
      <c r="Y32" s="10">
        <v>28</v>
      </c>
      <c r="Z32" s="10">
        <v>27.76</v>
      </c>
      <c r="AA32" s="10">
        <v>27.89</v>
      </c>
      <c r="AB32" s="95">
        <v>1805100</v>
      </c>
      <c r="AC32" s="10">
        <v>27.89</v>
      </c>
      <c r="AD32">
        <f t="shared" si="0"/>
        <v>0.23999999999999844</v>
      </c>
      <c r="AE32" s="138">
        <f t="shared" si="1"/>
        <v>-4.9946485907955696E-3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42620</v>
      </c>
      <c r="X33" s="10">
        <v>27.84</v>
      </c>
      <c r="Y33" s="10">
        <v>28.04</v>
      </c>
      <c r="Z33" s="10">
        <v>27.61</v>
      </c>
      <c r="AA33" s="10">
        <v>28.03</v>
      </c>
      <c r="AB33" s="95">
        <v>2290300</v>
      </c>
      <c r="AC33" s="10">
        <v>28.03</v>
      </c>
      <c r="AD33">
        <f t="shared" si="0"/>
        <v>0.42999999999999972</v>
      </c>
      <c r="AE33" s="138">
        <f t="shared" si="1"/>
        <v>2.5035765379113339E-3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27.99</v>
      </c>
      <c r="Y34" s="10">
        <v>28.09</v>
      </c>
      <c r="Z34" s="10">
        <v>27.29</v>
      </c>
      <c r="AA34" s="10">
        <v>27.96</v>
      </c>
      <c r="AB34" s="95">
        <v>3847600</v>
      </c>
      <c r="AC34" s="10">
        <v>27.96</v>
      </c>
      <c r="AD34">
        <f t="shared" si="0"/>
        <v>0.80000000000000071</v>
      </c>
      <c r="AE34" s="138">
        <f t="shared" si="1"/>
        <v>9.750812567713929E-3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29.1</v>
      </c>
      <c r="Y35" s="10">
        <v>29.25</v>
      </c>
      <c r="Z35" s="10">
        <v>27.08</v>
      </c>
      <c r="AA35" s="10">
        <v>27.69</v>
      </c>
      <c r="AB35" s="95">
        <v>10279500</v>
      </c>
      <c r="AC35" s="10">
        <v>27.69</v>
      </c>
      <c r="AD35">
        <f t="shared" si="0"/>
        <v>2.1700000000000017</v>
      </c>
      <c r="AE35" s="138">
        <f t="shared" si="1"/>
        <v>-6.3894523326571862E-2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28.7</v>
      </c>
      <c r="Y36" s="10">
        <v>29.59</v>
      </c>
      <c r="Z36" s="10">
        <v>28.4</v>
      </c>
      <c r="AA36" s="10">
        <v>29.58</v>
      </c>
      <c r="AB36" s="95">
        <v>4123100</v>
      </c>
      <c r="AC36" s="10">
        <v>29.58</v>
      </c>
      <c r="AD36">
        <f t="shared" si="0"/>
        <v>1.1900000000000013</v>
      </c>
      <c r="AE36" s="138">
        <f t="shared" si="1"/>
        <v>5.0799289520426338E-2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29.5</v>
      </c>
      <c r="Y37" s="10">
        <v>29.62</v>
      </c>
      <c r="Z37" s="10">
        <v>27.69</v>
      </c>
      <c r="AA37" s="10">
        <v>28.15</v>
      </c>
      <c r="AB37" s="95">
        <v>3856500</v>
      </c>
      <c r="AC37" s="10">
        <v>28.15</v>
      </c>
      <c r="AD37">
        <f t="shared" si="0"/>
        <v>1.9299999999999997</v>
      </c>
      <c r="AE37" s="138">
        <f t="shared" si="1"/>
        <v>-4.8343475321162899E-2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29.83</v>
      </c>
      <c r="Y38" s="10">
        <v>30.04</v>
      </c>
      <c r="Z38" s="10">
        <v>29.3</v>
      </c>
      <c r="AA38" s="10">
        <v>29.58</v>
      </c>
      <c r="AB38" s="95">
        <v>1817000</v>
      </c>
      <c r="AC38" s="10">
        <v>29.58</v>
      </c>
      <c r="AD38">
        <f t="shared" si="0"/>
        <v>0.73999999999999844</v>
      </c>
      <c r="AE38" s="138">
        <f t="shared" si="1"/>
        <v>5.0968399592252744E-3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28.91</v>
      </c>
      <c r="Y39" s="10">
        <v>29.82</v>
      </c>
      <c r="Z39" s="10">
        <v>28.87</v>
      </c>
      <c r="AA39" s="10">
        <v>29.43</v>
      </c>
      <c r="AB39" s="95">
        <v>1893900</v>
      </c>
      <c r="AC39" s="10">
        <v>29.43</v>
      </c>
      <c r="AD39">
        <f t="shared" si="0"/>
        <v>0.94999999999999929</v>
      </c>
      <c r="AE39" s="138">
        <f t="shared" si="1"/>
        <v>2.0457697642163764E-2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30</v>
      </c>
      <c r="Y40" s="10">
        <v>30.08</v>
      </c>
      <c r="Z40" s="10">
        <v>28.57</v>
      </c>
      <c r="AA40" s="10">
        <v>28.84</v>
      </c>
      <c r="AB40" s="95">
        <v>2737700</v>
      </c>
      <c r="AC40" s="10">
        <v>28.84</v>
      </c>
      <c r="AD40">
        <f t="shared" si="0"/>
        <v>1.509999999999998</v>
      </c>
      <c r="AE40" s="138">
        <f t="shared" si="1"/>
        <v>-3.3188065705665348E-2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28.897000000000002</v>
      </c>
      <c r="Q41" s="2"/>
      <c r="W41" s="133">
        <v>42607</v>
      </c>
      <c r="X41" s="10">
        <v>29.5</v>
      </c>
      <c r="Y41" s="10">
        <v>29.97</v>
      </c>
      <c r="Z41" s="10">
        <v>29.4</v>
      </c>
      <c r="AA41" s="10">
        <v>29.83</v>
      </c>
      <c r="AB41" s="95">
        <v>1741800</v>
      </c>
      <c r="AC41" s="10">
        <v>29.83</v>
      </c>
      <c r="AD41">
        <f t="shared" si="0"/>
        <v>0.57000000000000028</v>
      </c>
      <c r="AE41" s="138">
        <f t="shared" si="1"/>
        <v>1.9829059829059803E-2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28.634300000000003</v>
      </c>
      <c r="Q42" s="2"/>
      <c r="T42" s="91" t="s">
        <v>113</v>
      </c>
      <c r="W42" s="133">
        <v>42606</v>
      </c>
      <c r="X42" s="10">
        <v>28.7</v>
      </c>
      <c r="Y42" s="10">
        <v>29.43</v>
      </c>
      <c r="Z42" s="10">
        <v>28.51</v>
      </c>
      <c r="AA42" s="10">
        <v>29.25</v>
      </c>
      <c r="AB42" s="95">
        <v>1255600</v>
      </c>
      <c r="AC42" s="10">
        <v>29.25</v>
      </c>
      <c r="AD42">
        <f t="shared" si="0"/>
        <v>0.91999999999999815</v>
      </c>
      <c r="AE42" s="138">
        <f t="shared" si="1"/>
        <v>1.4920194309507195E-2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28.371600000000001</v>
      </c>
      <c r="Q43" s="2"/>
      <c r="T43" s="128" t="s">
        <v>98</v>
      </c>
      <c r="U43" s="129">
        <v>26.5</v>
      </c>
      <c r="W43" s="133">
        <v>42605</v>
      </c>
      <c r="X43" s="10">
        <v>28.62</v>
      </c>
      <c r="Y43" s="10">
        <v>29.09</v>
      </c>
      <c r="Z43" s="10">
        <v>28.56</v>
      </c>
      <c r="AA43" s="10">
        <v>28.82</v>
      </c>
      <c r="AB43" s="95">
        <v>1142000</v>
      </c>
      <c r="AC43" s="10">
        <v>28.82</v>
      </c>
      <c r="AD43">
        <f t="shared" si="0"/>
        <v>0.53000000000000114</v>
      </c>
      <c r="AE43" s="138">
        <f t="shared" si="1"/>
        <v>7.692307692307665E-3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28.108900000000002</v>
      </c>
      <c r="Q44" s="2"/>
      <c r="T44" s="93" t="s">
        <v>99</v>
      </c>
      <c r="U44" s="130">
        <v>26.6</v>
      </c>
      <c r="W44" s="133">
        <v>42604</v>
      </c>
      <c r="X44" s="10">
        <v>28.5</v>
      </c>
      <c r="Y44" s="10">
        <v>28.69</v>
      </c>
      <c r="Z44" s="10">
        <v>28.2</v>
      </c>
      <c r="AA44" s="10">
        <v>28.6</v>
      </c>
      <c r="AB44" s="95">
        <v>818600</v>
      </c>
      <c r="AC44" s="10">
        <v>28.6</v>
      </c>
      <c r="AD44">
        <f t="shared" si="0"/>
        <v>0.49000000000000199</v>
      </c>
      <c r="AE44" s="138">
        <f t="shared" si="1"/>
        <v>2.4535576586048879E-3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27.8462</v>
      </c>
      <c r="Q45" s="2"/>
      <c r="T45" s="93" t="s">
        <v>100</v>
      </c>
      <c r="U45" s="130" t="s">
        <v>605</v>
      </c>
      <c r="W45" s="133">
        <v>42601</v>
      </c>
      <c r="X45" s="10">
        <v>28.81</v>
      </c>
      <c r="Y45" s="10">
        <v>28.84</v>
      </c>
      <c r="Z45" s="10">
        <v>28.47</v>
      </c>
      <c r="AA45" s="10">
        <v>28.53</v>
      </c>
      <c r="AB45" s="95">
        <v>673200</v>
      </c>
      <c r="AC45" s="10">
        <v>28.53</v>
      </c>
      <c r="AD45">
        <f t="shared" si="0"/>
        <v>0.37000000000000099</v>
      </c>
      <c r="AE45" s="138">
        <f t="shared" si="1"/>
        <v>-9.7188476223533105E-3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27.583500000000001</v>
      </c>
      <c r="Q46" s="2"/>
      <c r="T46" s="93" t="s">
        <v>101</v>
      </c>
      <c r="U46" s="130" t="s">
        <v>606</v>
      </c>
      <c r="W46" s="133">
        <v>42600</v>
      </c>
      <c r="X46" s="10">
        <v>28.46</v>
      </c>
      <c r="Y46" s="10">
        <v>28.88</v>
      </c>
      <c r="Z46" s="10">
        <v>28.41</v>
      </c>
      <c r="AA46" s="10">
        <v>28.81</v>
      </c>
      <c r="AB46" s="95">
        <v>760400</v>
      </c>
      <c r="AC46" s="10">
        <v>28.81</v>
      </c>
      <c r="AD46">
        <f t="shared" si="0"/>
        <v>0.46999999999999886</v>
      </c>
      <c r="AE46" s="138">
        <f t="shared" si="1"/>
        <v>9.8142306344197738E-3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1"/>
        <v>27.320800000000002</v>
      </c>
      <c r="Q47" s="2"/>
      <c r="T47" s="93" t="s">
        <v>102</v>
      </c>
      <c r="U47" s="130">
        <v>31.63</v>
      </c>
      <c r="W47" s="133">
        <v>42599</v>
      </c>
      <c r="X47" s="10">
        <v>28.69</v>
      </c>
      <c r="Y47" s="10">
        <v>28.86</v>
      </c>
      <c r="Z47" s="10">
        <v>28.16</v>
      </c>
      <c r="AA47" s="10">
        <v>28.53</v>
      </c>
      <c r="AB47" s="95">
        <v>1237200</v>
      </c>
      <c r="AC47" s="10">
        <v>28.53</v>
      </c>
      <c r="AD47">
        <f t="shared" si="0"/>
        <v>0.69999999999999929</v>
      </c>
      <c r="AE47" s="138">
        <f t="shared" si="1"/>
        <v>-1.0405827263267331E-2</v>
      </c>
    </row>
    <row r="48" spans="2:31" x14ac:dyDescent="0.25">
      <c r="O48" s="83">
        <v>1.03</v>
      </c>
      <c r="P48" s="83">
        <f t="shared" si="21"/>
        <v>27.0581</v>
      </c>
      <c r="Q48" s="2"/>
      <c r="T48" s="93" t="s">
        <v>103</v>
      </c>
      <c r="U48" s="130">
        <v>-0.13314400000000001</v>
      </c>
      <c r="W48" s="133">
        <v>42598</v>
      </c>
      <c r="X48" s="10">
        <v>29.3</v>
      </c>
      <c r="Y48" s="10">
        <v>29.42</v>
      </c>
      <c r="Z48" s="10">
        <v>28.6</v>
      </c>
      <c r="AA48" s="10">
        <v>28.83</v>
      </c>
      <c r="AB48" s="95">
        <v>1387600</v>
      </c>
      <c r="AC48" s="10">
        <v>28.83</v>
      </c>
      <c r="AD48">
        <f t="shared" si="0"/>
        <v>0.82000000000000028</v>
      </c>
      <c r="AE48" s="138">
        <f t="shared" si="1"/>
        <v>-2.0387359836901209E-2</v>
      </c>
    </row>
    <row r="49" spans="15:31" x14ac:dyDescent="0.25">
      <c r="O49" s="83">
        <v>1.02</v>
      </c>
      <c r="P49" s="83">
        <f t="shared" si="21"/>
        <v>26.795400000000001</v>
      </c>
      <c r="Q49" s="2"/>
      <c r="T49" s="93" t="s">
        <v>122</v>
      </c>
      <c r="U49" s="130" t="s">
        <v>388</v>
      </c>
      <c r="W49" s="133">
        <v>42597</v>
      </c>
      <c r="X49" s="10">
        <v>29.78</v>
      </c>
      <c r="Y49" s="10">
        <v>30.04</v>
      </c>
      <c r="Z49" s="10">
        <v>29.34</v>
      </c>
      <c r="AA49" s="10">
        <v>29.43</v>
      </c>
      <c r="AB49" s="95">
        <v>1309600</v>
      </c>
      <c r="AC49" s="10">
        <v>29.43</v>
      </c>
      <c r="AD49">
        <f t="shared" si="0"/>
        <v>0.69999999999999929</v>
      </c>
      <c r="AE49" s="138">
        <f t="shared" si="1"/>
        <v>-8.4231805929919634E-3</v>
      </c>
    </row>
    <row r="50" spans="15:31" x14ac:dyDescent="0.25">
      <c r="O50" s="83">
        <v>1.01</v>
      </c>
      <c r="P50" s="83">
        <f t="shared" si="21"/>
        <v>26.532699999999998</v>
      </c>
      <c r="Q50" s="2"/>
      <c r="T50" s="93"/>
      <c r="U50" s="130"/>
      <c r="W50" s="133">
        <v>42594</v>
      </c>
      <c r="X50" s="10">
        <v>29.8</v>
      </c>
      <c r="Y50" s="10">
        <v>30.16</v>
      </c>
      <c r="Z50" s="10">
        <v>29.58</v>
      </c>
      <c r="AA50" s="10">
        <v>29.68</v>
      </c>
      <c r="AB50" s="95">
        <v>1134500</v>
      </c>
      <c r="AC50" s="10">
        <v>29.68</v>
      </c>
      <c r="AD50">
        <f t="shared" si="0"/>
        <v>0.58000000000000185</v>
      </c>
      <c r="AE50" s="138">
        <f t="shared" si="1"/>
        <v>-6.6934404283801596E-3</v>
      </c>
    </row>
    <row r="51" spans="15:31" x14ac:dyDescent="0.25">
      <c r="O51" s="83">
        <v>1</v>
      </c>
      <c r="P51" s="83">
        <f t="shared" si="21"/>
        <v>26.27</v>
      </c>
      <c r="Q51" s="2"/>
      <c r="T51" s="93" t="s">
        <v>105</v>
      </c>
      <c r="U51" s="130" t="s">
        <v>607</v>
      </c>
      <c r="W51" s="133">
        <v>42593</v>
      </c>
      <c r="X51" s="10">
        <v>29.84</v>
      </c>
      <c r="Y51" s="10">
        <v>31.19</v>
      </c>
      <c r="Z51" s="10">
        <v>29.83</v>
      </c>
      <c r="AA51" s="10">
        <v>29.88</v>
      </c>
      <c r="AB51" s="95">
        <v>1540800</v>
      </c>
      <c r="AC51" s="10">
        <v>29.88</v>
      </c>
      <c r="AD51">
        <f t="shared" si="0"/>
        <v>1.360000000000003</v>
      </c>
      <c r="AE51" s="138">
        <f t="shared" si="1"/>
        <v>0</v>
      </c>
    </row>
    <row r="52" spans="15:31" x14ac:dyDescent="0.25">
      <c r="O52" s="83">
        <v>0.99</v>
      </c>
      <c r="P52" s="83">
        <f t="shared" si="21"/>
        <v>26.007300000000001</v>
      </c>
      <c r="Q52" s="2"/>
      <c r="T52" s="93" t="s">
        <v>106</v>
      </c>
      <c r="U52" s="130" t="s">
        <v>400</v>
      </c>
      <c r="W52" s="133">
        <v>42592</v>
      </c>
      <c r="X52" s="10">
        <v>29.81</v>
      </c>
      <c r="Y52" s="10">
        <v>30.09</v>
      </c>
      <c r="Z52" s="10">
        <v>29.61</v>
      </c>
      <c r="AA52" s="10">
        <v>29.88</v>
      </c>
      <c r="AB52" s="95">
        <v>891200</v>
      </c>
      <c r="AC52" s="10">
        <v>29.88</v>
      </c>
      <c r="AD52">
        <f t="shared" si="0"/>
        <v>0.48000000000000043</v>
      </c>
      <c r="AE52" s="138">
        <f t="shared" si="1"/>
        <v>5.3835800807537915E-3</v>
      </c>
    </row>
    <row r="53" spans="15:31" x14ac:dyDescent="0.25">
      <c r="O53" s="83">
        <v>0.98</v>
      </c>
      <c r="P53" s="83">
        <f t="shared" si="21"/>
        <v>25.744599999999998</v>
      </c>
      <c r="Q53" s="2"/>
      <c r="T53" s="93" t="s">
        <v>107</v>
      </c>
      <c r="U53" s="131">
        <v>1028837</v>
      </c>
      <c r="W53" s="133">
        <v>42591</v>
      </c>
      <c r="X53" s="10">
        <v>29.52</v>
      </c>
      <c r="Y53" s="10">
        <v>30.01</v>
      </c>
      <c r="Z53" s="10">
        <v>29.47</v>
      </c>
      <c r="AA53" s="10">
        <v>29.72</v>
      </c>
      <c r="AB53" s="95">
        <v>928900</v>
      </c>
      <c r="AC53" s="10">
        <v>29.72</v>
      </c>
      <c r="AD53">
        <f t="shared" si="0"/>
        <v>0.5400000000000027</v>
      </c>
      <c r="AE53" s="138">
        <f t="shared" si="1"/>
        <v>6.0934326337169775E-3</v>
      </c>
    </row>
    <row r="54" spans="15:31" x14ac:dyDescent="0.25">
      <c r="O54" s="83">
        <v>0.97</v>
      </c>
      <c r="P54" s="83">
        <f t="shared" si="21"/>
        <v>25.4819</v>
      </c>
      <c r="T54" s="93" t="s">
        <v>110</v>
      </c>
      <c r="U54" s="131">
        <v>1860650</v>
      </c>
      <c r="W54" s="133">
        <v>42590</v>
      </c>
      <c r="X54" s="10">
        <v>29.9</v>
      </c>
      <c r="Y54" s="10">
        <v>30.06</v>
      </c>
      <c r="Z54" s="10">
        <v>29.32</v>
      </c>
      <c r="AA54" s="10">
        <v>29.54</v>
      </c>
      <c r="AB54" s="95">
        <v>1170200</v>
      </c>
      <c r="AC54" s="10">
        <v>29.54</v>
      </c>
      <c r="AD54">
        <f t="shared" si="0"/>
        <v>0.73999999999999844</v>
      </c>
      <c r="AE54" s="138">
        <f t="shared" si="1"/>
        <v>-6.0565275908479599E-3</v>
      </c>
    </row>
    <row r="55" spans="15:31" x14ac:dyDescent="0.25">
      <c r="O55" s="83">
        <v>0.96</v>
      </c>
      <c r="P55" s="83">
        <f t="shared" si="21"/>
        <v>25.219199999999997</v>
      </c>
      <c r="T55" s="93" t="s">
        <v>108</v>
      </c>
      <c r="U55" s="130" t="s">
        <v>608</v>
      </c>
      <c r="W55" s="133">
        <v>42587</v>
      </c>
      <c r="X55" s="10">
        <v>29.67</v>
      </c>
      <c r="Y55" s="10">
        <v>30</v>
      </c>
      <c r="Z55" s="10">
        <v>29.62</v>
      </c>
      <c r="AA55" s="10">
        <v>29.72</v>
      </c>
      <c r="AB55" s="95">
        <v>948000</v>
      </c>
      <c r="AC55" s="10">
        <v>29.72</v>
      </c>
      <c r="AD55">
        <f t="shared" si="0"/>
        <v>0.37999999999999901</v>
      </c>
      <c r="AE55" s="138">
        <f t="shared" si="1"/>
        <v>4.7329276538201626E-3</v>
      </c>
    </row>
    <row r="56" spans="15:31" x14ac:dyDescent="0.25">
      <c r="O56" s="83">
        <v>0.95</v>
      </c>
      <c r="P56" s="83">
        <f t="shared" si="21"/>
        <v>24.956499999999998</v>
      </c>
      <c r="T56" s="93" t="s">
        <v>111</v>
      </c>
      <c r="U56" s="130">
        <v>13.39</v>
      </c>
      <c r="W56" s="133">
        <v>42586</v>
      </c>
      <c r="X56" s="10">
        <v>29.67</v>
      </c>
      <c r="Y56" s="10">
        <v>30.15</v>
      </c>
      <c r="Z56" s="10">
        <v>29.52</v>
      </c>
      <c r="AA56" s="10">
        <v>29.58</v>
      </c>
      <c r="AB56" s="95">
        <v>1181700</v>
      </c>
      <c r="AC56" s="10">
        <v>29.58</v>
      </c>
      <c r="AD56">
        <f t="shared" si="0"/>
        <v>0.62999999999999901</v>
      </c>
      <c r="AE56" s="138">
        <f t="shared" si="1"/>
        <v>-5.0454086781029917E-3</v>
      </c>
    </row>
    <row r="57" spans="15:31" x14ac:dyDescent="0.25">
      <c r="O57" s="83">
        <v>0.94</v>
      </c>
      <c r="P57" s="83">
        <f t="shared" si="21"/>
        <v>24.6938</v>
      </c>
      <c r="T57" s="93" t="s">
        <v>112</v>
      </c>
      <c r="U57" s="130">
        <v>1.99</v>
      </c>
      <c r="W57" s="133">
        <v>42585</v>
      </c>
      <c r="X57" s="10">
        <v>29.62</v>
      </c>
      <c r="Y57" s="10">
        <v>29.9</v>
      </c>
      <c r="Z57" s="10">
        <v>28.95</v>
      </c>
      <c r="AA57" s="10">
        <v>29.73</v>
      </c>
      <c r="AB57" s="95">
        <v>1719900</v>
      </c>
      <c r="AC57" s="10">
        <v>29.73</v>
      </c>
      <c r="AD57">
        <f t="shared" si="0"/>
        <v>0.94999999999999929</v>
      </c>
      <c r="AE57" s="138">
        <f t="shared" si="1"/>
        <v>-2.3489932885906173E-3</v>
      </c>
    </row>
    <row r="58" spans="15:31" x14ac:dyDescent="0.25">
      <c r="O58" s="83">
        <v>0.93</v>
      </c>
      <c r="P58" s="83">
        <f t="shared" si="21"/>
        <v>24.431100000000001</v>
      </c>
      <c r="T58" s="93" t="s">
        <v>109</v>
      </c>
      <c r="U58" s="130" t="s">
        <v>123</v>
      </c>
      <c r="W58" s="133">
        <v>42584</v>
      </c>
      <c r="X58" s="10">
        <v>30.37</v>
      </c>
      <c r="Y58" s="10">
        <v>30.48</v>
      </c>
      <c r="Z58" s="10">
        <v>29.63</v>
      </c>
      <c r="AA58" s="10">
        <v>29.8</v>
      </c>
      <c r="AB58" s="95">
        <v>1253700</v>
      </c>
      <c r="AC58" s="10">
        <v>29.8</v>
      </c>
      <c r="AD58">
        <f t="shared" si="0"/>
        <v>0.85000000000000142</v>
      </c>
      <c r="AE58" s="138">
        <f t="shared" si="1"/>
        <v>-1.8445322793148811E-2</v>
      </c>
    </row>
    <row r="59" spans="15:31" x14ac:dyDescent="0.25">
      <c r="O59" s="83">
        <v>0.92</v>
      </c>
      <c r="P59" s="83">
        <f t="shared" si="21"/>
        <v>24.168400000000002</v>
      </c>
      <c r="W59" s="133">
        <v>42583</v>
      </c>
      <c r="X59" s="10">
        <v>29.77</v>
      </c>
      <c r="Y59" s="10">
        <v>30.59</v>
      </c>
      <c r="Z59" s="10">
        <v>29.7</v>
      </c>
      <c r="AA59" s="10">
        <v>30.36</v>
      </c>
      <c r="AB59" s="95">
        <v>2094300</v>
      </c>
      <c r="AC59" s="10">
        <v>30.36</v>
      </c>
      <c r="AD59">
        <f t="shared" si="0"/>
        <v>0.89000000000000057</v>
      </c>
      <c r="AE59" s="138">
        <f t="shared" si="1"/>
        <v>3.0899830220713076E-2</v>
      </c>
    </row>
    <row r="60" spans="15:31" x14ac:dyDescent="0.25">
      <c r="O60" s="83">
        <v>0.91</v>
      </c>
      <c r="P60" s="83">
        <f t="shared" si="21"/>
        <v>23.9057</v>
      </c>
      <c r="W60" s="133">
        <v>42580</v>
      </c>
      <c r="X60" s="10">
        <v>29.44</v>
      </c>
      <c r="Y60" s="10">
        <v>29.8</v>
      </c>
      <c r="Z60" s="10">
        <v>28.7</v>
      </c>
      <c r="AA60" s="10">
        <v>29.45</v>
      </c>
      <c r="AB60" s="95">
        <v>2065600</v>
      </c>
      <c r="AC60" s="10">
        <v>29.45</v>
      </c>
      <c r="AD60">
        <f t="shared" si="0"/>
        <v>1.1000000000000014</v>
      </c>
      <c r="AE60" s="138">
        <f t="shared" si="1"/>
        <v>-1.0176390773406485E-3</v>
      </c>
    </row>
    <row r="61" spans="15:31" x14ac:dyDescent="0.25">
      <c r="O61" s="83">
        <v>0.9</v>
      </c>
      <c r="P61" s="83">
        <f t="shared" si="21"/>
        <v>23.643000000000001</v>
      </c>
      <c r="W61" s="133">
        <v>42579</v>
      </c>
      <c r="X61" s="10">
        <v>29.82</v>
      </c>
      <c r="Y61" s="10">
        <v>29.88</v>
      </c>
      <c r="Z61" s="10">
        <v>29.28</v>
      </c>
      <c r="AA61" s="10">
        <v>29.48</v>
      </c>
      <c r="AB61" s="95">
        <v>1191100</v>
      </c>
      <c r="AC61" s="10">
        <v>29.48</v>
      </c>
      <c r="AD61">
        <f t="shared" si="0"/>
        <v>0.59999999999999787</v>
      </c>
      <c r="AE61" s="138">
        <f t="shared" si="1"/>
        <v>-1.1733154542406865E-2</v>
      </c>
    </row>
    <row r="62" spans="15:31" x14ac:dyDescent="0.25">
      <c r="W62" s="133">
        <v>42578</v>
      </c>
      <c r="X62" s="10">
        <v>29.95</v>
      </c>
      <c r="Y62" s="10">
        <v>30.16</v>
      </c>
      <c r="Z62" s="10">
        <v>29.73</v>
      </c>
      <c r="AA62" s="10">
        <v>29.83</v>
      </c>
      <c r="AB62" s="95">
        <v>1706200</v>
      </c>
      <c r="AC62" s="10">
        <v>29.83</v>
      </c>
      <c r="AD62">
        <f t="shared" si="0"/>
        <v>0.42999999999999972</v>
      </c>
      <c r="AE62" s="138">
        <f t="shared" si="1"/>
        <v>1.3427324605572721E-3</v>
      </c>
    </row>
    <row r="63" spans="15:31" x14ac:dyDescent="0.25">
      <c r="W63" s="133">
        <v>42577</v>
      </c>
      <c r="X63" s="10">
        <v>29.54</v>
      </c>
      <c r="Y63" s="10">
        <v>30.4</v>
      </c>
      <c r="Z63" s="10">
        <v>29.5</v>
      </c>
      <c r="AA63" s="10">
        <v>29.79</v>
      </c>
      <c r="AB63" s="95">
        <v>2486700</v>
      </c>
      <c r="AC63" s="10">
        <v>29.79</v>
      </c>
      <c r="AD63">
        <f t="shared" si="0"/>
        <v>0.89999999999999858</v>
      </c>
      <c r="AE63" s="138">
        <f t="shared" si="1"/>
        <v>1.4300306435137911E-2</v>
      </c>
    </row>
    <row r="64" spans="15:31" x14ac:dyDescent="0.25">
      <c r="W64" s="133">
        <v>42576</v>
      </c>
      <c r="X64" s="10">
        <v>28.75</v>
      </c>
      <c r="Y64" s="10">
        <v>29.46</v>
      </c>
      <c r="Z64" s="10">
        <v>28.75</v>
      </c>
      <c r="AA64" s="10">
        <v>29.37</v>
      </c>
      <c r="AB64" s="95">
        <v>1947400</v>
      </c>
      <c r="AC64" s="10">
        <v>29.37</v>
      </c>
      <c r="AD64">
        <f t="shared" si="0"/>
        <v>0.71000000000000085</v>
      </c>
      <c r="AE64" s="138">
        <f t="shared" si="1"/>
        <v>2.5130890052356136E-2</v>
      </c>
    </row>
    <row r="65" spans="23:31" x14ac:dyDescent="0.25">
      <c r="W65" s="133">
        <v>42573</v>
      </c>
      <c r="X65" s="10">
        <v>28.43</v>
      </c>
      <c r="Y65" s="10">
        <v>28.85</v>
      </c>
      <c r="Z65" s="10">
        <v>28</v>
      </c>
      <c r="AA65" s="10">
        <v>28.65</v>
      </c>
      <c r="AB65" s="95">
        <v>964000</v>
      </c>
      <c r="AC65" s="10">
        <v>28.65</v>
      </c>
      <c r="AD65">
        <f t="shared" si="0"/>
        <v>0.85000000000000142</v>
      </c>
      <c r="AE65" s="138">
        <f t="shared" si="1"/>
        <v>6.322444678608985E-3</v>
      </c>
    </row>
    <row r="66" spans="23:31" x14ac:dyDescent="0.25">
      <c r="W66" s="133">
        <v>42572</v>
      </c>
      <c r="X66" s="10">
        <v>28.74</v>
      </c>
      <c r="Y66" s="10">
        <v>28.86</v>
      </c>
      <c r="Z66" s="10">
        <v>28.37</v>
      </c>
      <c r="AA66" s="10">
        <v>28.47</v>
      </c>
      <c r="AB66" s="95">
        <v>1198000</v>
      </c>
      <c r="AC66" s="10">
        <v>28.47</v>
      </c>
      <c r="AD66">
        <f t="shared" si="0"/>
        <v>0.48999999999999844</v>
      </c>
      <c r="AE66" s="138">
        <f t="shared" si="1"/>
        <v>-9.0497737556561875E-3</v>
      </c>
    </row>
    <row r="67" spans="23:31" x14ac:dyDescent="0.25">
      <c r="W67" s="133">
        <v>42571</v>
      </c>
      <c r="X67" s="10">
        <v>28.71</v>
      </c>
      <c r="Y67" s="10">
        <v>29.12</v>
      </c>
      <c r="Z67" s="10">
        <v>28.64</v>
      </c>
      <c r="AA67" s="10">
        <v>28.73</v>
      </c>
      <c r="AB67" s="95">
        <v>1116100</v>
      </c>
      <c r="AC67" s="10">
        <v>28.73</v>
      </c>
      <c r="AD67">
        <f t="shared" ref="AD67:AD69" si="22">Y67-Z67</f>
        <v>0.48000000000000043</v>
      </c>
      <c r="AE67" s="138" t="e">
        <f t="shared" ref="AE67" si="23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2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2"/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03" priority="11">
      <formula>F39&gt;0</formula>
    </cfRule>
    <cfRule type="expression" dxfId="702" priority="12">
      <formula>F39&lt;0</formula>
    </cfRule>
  </conditionalFormatting>
  <conditionalFormatting sqref="Q7">
    <cfRule type="expression" dxfId="701" priority="9">
      <formula>Q7&gt;0</formula>
    </cfRule>
    <cfRule type="expression" dxfId="700" priority="10">
      <formula>Q7&lt;0</formula>
    </cfRule>
  </conditionalFormatting>
  <conditionalFormatting sqref="Q8">
    <cfRule type="expression" dxfId="699" priority="7">
      <formula>Q8&gt;0</formula>
    </cfRule>
    <cfRule type="expression" dxfId="698" priority="8">
      <formula>Q8&lt;0</formula>
    </cfRule>
  </conditionalFormatting>
  <conditionalFormatting sqref="F25:F38">
    <cfRule type="expression" dxfId="697" priority="5">
      <formula>F25&gt;0</formula>
    </cfRule>
    <cfRule type="expression" dxfId="696" priority="6">
      <formula>F25&lt;0</formula>
    </cfRule>
  </conditionalFormatting>
  <conditionalFormatting sqref="H25:H38">
    <cfRule type="expression" dxfId="695" priority="3">
      <formula>H25&gt;0</formula>
    </cfRule>
    <cfRule type="expression" dxfId="69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tabSelected="1"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375" style="30" bestFit="1" customWidth="1"/>
    <col min="4" max="6" width="9.125" style="2"/>
    <col min="7" max="7" width="10.375" bestFit="1" customWidth="1"/>
    <col min="9" max="9" width="13.5" style="2" bestFit="1" customWidth="1"/>
    <col min="10" max="11" width="9.125" style="2"/>
    <col min="18" max="18" width="10.375" bestFit="1" customWidth="1"/>
    <col min="20" max="20" width="16.125" customWidth="1"/>
    <col min="21" max="21" width="29.2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0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260</v>
      </c>
      <c r="T2" s="1">
        <v>42568</v>
      </c>
      <c r="U2" t="s">
        <v>276</v>
      </c>
      <c r="W2" s="133">
        <v>42663</v>
      </c>
      <c r="X2" s="10">
        <v>23.8</v>
      </c>
      <c r="Y2" s="10">
        <v>25.36</v>
      </c>
      <c r="Z2" s="10">
        <v>23.53</v>
      </c>
      <c r="AA2" s="10">
        <v>24.98</v>
      </c>
      <c r="AB2" s="95">
        <v>8308700</v>
      </c>
      <c r="AC2" s="10">
        <v>24.98</v>
      </c>
      <c r="AD2" s="2">
        <f>Y2-Z2</f>
        <v>1.8299999999999983</v>
      </c>
      <c r="AE2" s="138">
        <f>AC2/AC3-1</f>
        <v>3.4368530020703947E-2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21.302076923076925</v>
      </c>
      <c r="T3" s="1" t="s">
        <v>277</v>
      </c>
      <c r="W3" s="133">
        <v>42662</v>
      </c>
      <c r="X3" s="10">
        <v>23.37</v>
      </c>
      <c r="Y3" s="10">
        <v>24.41</v>
      </c>
      <c r="Z3" s="10">
        <v>23.27</v>
      </c>
      <c r="AA3" s="10">
        <v>24.15</v>
      </c>
      <c r="AB3" s="95">
        <v>6414700</v>
      </c>
      <c r="AC3" s="10">
        <v>24.15</v>
      </c>
      <c r="AD3" s="2">
        <f t="shared" ref="AD3:AD66" si="2">Y3-Z3</f>
        <v>1.1400000000000006</v>
      </c>
      <c r="AE3" s="138">
        <f t="shared" ref="AE3:AE66" si="3">AC3/AC4-1</f>
        <v>2.9411764705882248E-2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25.55</v>
      </c>
      <c r="R4" s="560">
        <v>4.0000000000000002E-4</v>
      </c>
      <c r="T4" s="163">
        <v>42633</v>
      </c>
      <c r="U4" s="1" t="s">
        <v>357</v>
      </c>
      <c r="W4" s="133">
        <v>42661</v>
      </c>
      <c r="X4" s="10">
        <v>22.86</v>
      </c>
      <c r="Y4" s="10">
        <v>23.63</v>
      </c>
      <c r="Z4" s="10">
        <v>22.73</v>
      </c>
      <c r="AA4" s="10">
        <v>23.46</v>
      </c>
      <c r="AB4" s="95">
        <v>5603400</v>
      </c>
      <c r="AC4" s="10">
        <v>23.46</v>
      </c>
      <c r="AD4" s="2">
        <f t="shared" si="2"/>
        <v>0.89999999999999858</v>
      </c>
      <c r="AE4" s="138">
        <f t="shared" si="3"/>
        <v>3.8053097345132736E-2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6643</v>
      </c>
      <c r="W5" s="133">
        <v>42660</v>
      </c>
      <c r="X5" s="10">
        <v>22.27</v>
      </c>
      <c r="Y5" s="10">
        <v>22.79</v>
      </c>
      <c r="Z5" s="10">
        <v>22.23</v>
      </c>
      <c r="AA5" s="10">
        <v>22.6</v>
      </c>
      <c r="AB5" s="95">
        <v>5070700</v>
      </c>
      <c r="AC5" s="10">
        <v>22.6</v>
      </c>
      <c r="AD5" s="2">
        <f t="shared" si="2"/>
        <v>0.55999999999999872</v>
      </c>
      <c r="AE5" s="138">
        <f t="shared" si="3"/>
        <v>1.4362657091562037E-2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5538.5400000000009</v>
      </c>
      <c r="W6" s="133">
        <v>42657</v>
      </c>
      <c r="X6" s="10">
        <v>23.25</v>
      </c>
      <c r="Y6" s="10">
        <v>23.56</v>
      </c>
      <c r="Z6" s="10">
        <v>22.22</v>
      </c>
      <c r="AA6" s="10">
        <v>22.28</v>
      </c>
      <c r="AB6" s="95">
        <v>4740900</v>
      </c>
      <c r="AC6" s="10">
        <v>22.28</v>
      </c>
      <c r="AD6" s="2">
        <f t="shared" si="2"/>
        <v>1.3399999999999999</v>
      </c>
      <c r="AE6" s="138">
        <f t="shared" si="3"/>
        <v>-3.2986111111111049E-2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1104.4599999999991</v>
      </c>
      <c r="R7">
        <v>100</v>
      </c>
      <c r="W7" s="133">
        <v>42656</v>
      </c>
      <c r="X7" s="10">
        <v>22.61</v>
      </c>
      <c r="Y7" s="10">
        <v>23.17</v>
      </c>
      <c r="Z7" s="10">
        <v>22</v>
      </c>
      <c r="AA7" s="10">
        <v>23.04</v>
      </c>
      <c r="AB7" s="95">
        <v>6075200</v>
      </c>
      <c r="AC7" s="10">
        <v>23.04</v>
      </c>
      <c r="AD7" s="2">
        <f t="shared" si="2"/>
        <v>1.1700000000000017</v>
      </c>
      <c r="AE7" s="138">
        <f t="shared" si="3"/>
        <v>5.2356020942407877E-3</v>
      </c>
    </row>
    <row r="8" spans="1:31" x14ac:dyDescent="0.25">
      <c r="B8" s="535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1104.4599999999991</v>
      </c>
      <c r="W8" s="133">
        <v>42655</v>
      </c>
      <c r="X8" s="10">
        <v>23.48</v>
      </c>
      <c r="Y8" s="10">
        <v>23.57</v>
      </c>
      <c r="Z8" s="10">
        <v>22.56</v>
      </c>
      <c r="AA8" s="10">
        <v>22.92</v>
      </c>
      <c r="AB8" s="95">
        <v>4706800</v>
      </c>
      <c r="AC8" s="10">
        <v>22.92</v>
      </c>
      <c r="AD8" s="2">
        <f t="shared" si="2"/>
        <v>1.0100000000000016</v>
      </c>
      <c r="AE8" s="138">
        <f t="shared" si="3"/>
        <v>-2.3017902813299185E-2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0.19941356386340064</v>
      </c>
      <c r="W9" s="133">
        <v>42654</v>
      </c>
      <c r="X9" s="10">
        <v>23.75</v>
      </c>
      <c r="Y9" s="10">
        <v>23.83</v>
      </c>
      <c r="Z9" s="10">
        <v>23.25</v>
      </c>
      <c r="AA9" s="10">
        <v>23.46</v>
      </c>
      <c r="AB9" s="95">
        <v>4050600</v>
      </c>
      <c r="AC9" s="10">
        <v>23.46</v>
      </c>
      <c r="AD9" s="2">
        <f t="shared" si="2"/>
        <v>0.57999999999999829</v>
      </c>
      <c r="AE9" s="138">
        <f t="shared" si="3"/>
        <v>-1.6764459346185978E-2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219</v>
      </c>
      <c r="P10" s="34"/>
      <c r="Q10" s="2">
        <v>0</v>
      </c>
      <c r="W10" s="133">
        <v>42653</v>
      </c>
      <c r="X10" s="10">
        <v>24.16</v>
      </c>
      <c r="Y10" s="10">
        <v>24.35</v>
      </c>
      <c r="Z10" s="10">
        <v>23.8</v>
      </c>
      <c r="AA10" s="10">
        <v>23.86</v>
      </c>
      <c r="AB10" s="95">
        <v>3346600</v>
      </c>
      <c r="AC10" s="10">
        <v>23.86</v>
      </c>
      <c r="AD10" s="2">
        <f t="shared" si="2"/>
        <v>0.55000000000000071</v>
      </c>
      <c r="AE10" s="138">
        <f t="shared" si="3"/>
        <v>-3.7578288100208468E-3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5.3100000000000001E-2</v>
      </c>
      <c r="W11" s="133">
        <v>42650</v>
      </c>
      <c r="X11" s="10">
        <v>24.67</v>
      </c>
      <c r="Y11" s="10">
        <v>24.77</v>
      </c>
      <c r="Z11" s="10">
        <v>23.94</v>
      </c>
      <c r="AA11" s="10">
        <v>23.95</v>
      </c>
      <c r="AB11" s="95">
        <v>3901500</v>
      </c>
      <c r="AC11" s="10">
        <v>23.95</v>
      </c>
      <c r="AD11" s="2">
        <f t="shared" si="2"/>
        <v>0.82999999999999829</v>
      </c>
      <c r="AE11" s="138">
        <f t="shared" si="3"/>
        <v>-2.879156528791571E-2</v>
      </c>
    </row>
    <row r="12" spans="1:31" x14ac:dyDescent="0.25">
      <c r="G12" s="30"/>
      <c r="H12" s="72"/>
      <c r="W12" s="133">
        <v>42649</v>
      </c>
      <c r="X12" s="10">
        <v>24.77</v>
      </c>
      <c r="Y12" s="10">
        <v>25.11</v>
      </c>
      <c r="Z12" s="10">
        <v>24.01</v>
      </c>
      <c r="AA12" s="10">
        <v>24.66</v>
      </c>
      <c r="AB12" s="95">
        <v>4226500</v>
      </c>
      <c r="AC12" s="10">
        <v>24.66</v>
      </c>
      <c r="AD12" s="2">
        <f t="shared" si="2"/>
        <v>1.0999999999999979</v>
      </c>
      <c r="AE12" s="138">
        <f t="shared" si="3"/>
        <v>-8.045052292839916E-3</v>
      </c>
    </row>
    <row r="13" spans="1:31" x14ac:dyDescent="0.25">
      <c r="G13" s="30"/>
      <c r="H13" s="72"/>
      <c r="W13" s="133">
        <v>42648</v>
      </c>
      <c r="X13" s="10">
        <v>24.57</v>
      </c>
      <c r="Y13" s="10">
        <v>25.15</v>
      </c>
      <c r="Z13" s="10">
        <v>24.21</v>
      </c>
      <c r="AA13" s="10">
        <v>24.86</v>
      </c>
      <c r="AB13" s="95">
        <v>4704200</v>
      </c>
      <c r="AC13" s="10">
        <v>24.86</v>
      </c>
      <c r="AD13" s="2">
        <f t="shared" si="2"/>
        <v>0.93999999999999773</v>
      </c>
      <c r="AE13" s="138">
        <f t="shared" si="3"/>
        <v>1.885245901639343E-2</v>
      </c>
    </row>
    <row r="14" spans="1:31" x14ac:dyDescent="0.25">
      <c r="G14" s="30"/>
      <c r="H14" s="72"/>
      <c r="W14" s="133">
        <v>42647</v>
      </c>
      <c r="X14" s="10">
        <v>24.28</v>
      </c>
      <c r="Y14" s="10">
        <v>24.71</v>
      </c>
      <c r="Z14" s="10">
        <v>24.15</v>
      </c>
      <c r="AA14" s="10">
        <v>24.4</v>
      </c>
      <c r="AB14" s="95">
        <v>3865700</v>
      </c>
      <c r="AC14" s="10">
        <v>24.4</v>
      </c>
      <c r="AD14" s="2">
        <f t="shared" si="2"/>
        <v>0.56000000000000227</v>
      </c>
      <c r="AE14" s="138">
        <f t="shared" si="3"/>
        <v>7.8479966955802283E-3</v>
      </c>
    </row>
    <row r="15" spans="1:31" x14ac:dyDescent="0.25">
      <c r="G15" s="30"/>
      <c r="H15" s="72"/>
      <c r="W15" s="133">
        <v>42646</v>
      </c>
      <c r="X15" s="10">
        <v>24.27</v>
      </c>
      <c r="Y15" s="10">
        <v>24.39</v>
      </c>
      <c r="Z15" s="10">
        <v>23.83</v>
      </c>
      <c r="AA15" s="10">
        <v>24.21</v>
      </c>
      <c r="AB15" s="95">
        <v>4257700</v>
      </c>
      <c r="AC15" s="10">
        <v>24.21</v>
      </c>
      <c r="AD15" s="2">
        <f t="shared" si="2"/>
        <v>0.56000000000000227</v>
      </c>
      <c r="AE15" s="138">
        <f t="shared" si="3"/>
        <v>-5.7494866529774757E-3</v>
      </c>
    </row>
    <row r="16" spans="1:31" x14ac:dyDescent="0.25">
      <c r="G16" s="30"/>
      <c r="H16" s="72"/>
      <c r="W16" s="133">
        <v>42643</v>
      </c>
      <c r="X16" s="10">
        <v>24.3</v>
      </c>
      <c r="Y16" s="10">
        <v>24.73</v>
      </c>
      <c r="Z16" s="10">
        <v>23.95</v>
      </c>
      <c r="AA16" s="10">
        <v>24.35</v>
      </c>
      <c r="AB16" s="95">
        <v>4186300</v>
      </c>
      <c r="AC16" s="10">
        <v>24.35</v>
      </c>
      <c r="AD16" s="2">
        <f t="shared" si="2"/>
        <v>0.78000000000000114</v>
      </c>
      <c r="AE16" s="138">
        <f t="shared" si="3"/>
        <v>6.1983471074380514E-3</v>
      </c>
    </row>
    <row r="17" spans="1:31" x14ac:dyDescent="0.25">
      <c r="G17" s="30"/>
      <c r="W17" s="133">
        <v>42642</v>
      </c>
      <c r="X17" s="10">
        <v>23.91</v>
      </c>
      <c r="Y17" s="10">
        <v>24.68</v>
      </c>
      <c r="Z17" s="10">
        <v>23.72</v>
      </c>
      <c r="AA17" s="10">
        <v>24.2</v>
      </c>
      <c r="AB17" s="95">
        <v>4468900</v>
      </c>
      <c r="AC17" s="10">
        <v>24.2</v>
      </c>
      <c r="AD17" s="2">
        <f t="shared" si="2"/>
        <v>0.96000000000000085</v>
      </c>
      <c r="AE17" s="138">
        <f t="shared" si="3"/>
        <v>1.0438413361169019E-2</v>
      </c>
    </row>
    <row r="18" spans="1:31" x14ac:dyDescent="0.25">
      <c r="A18" s="32" t="s">
        <v>81</v>
      </c>
      <c r="B18" s="537"/>
      <c r="C18" s="14">
        <f>SUM(C2:C10)</f>
        <v>630</v>
      </c>
      <c r="D18" s="18"/>
      <c r="E18" s="18"/>
      <c r="F18" s="18">
        <f>SUM(F2:F10)</f>
        <v>14520.1</v>
      </c>
      <c r="G18" s="14"/>
      <c r="H18" s="14">
        <f>SUM(H2:H8)</f>
        <v>370</v>
      </c>
      <c r="I18" s="18"/>
      <c r="J18" s="18"/>
      <c r="K18" s="18">
        <f>SUM(K2:K8)</f>
        <v>8891.56</v>
      </c>
      <c r="L18" s="14"/>
      <c r="M18" s="18">
        <f>SUM(M2:M10)</f>
        <v>90</v>
      </c>
      <c r="W18" s="133">
        <v>42641</v>
      </c>
      <c r="X18" s="10">
        <v>23.05</v>
      </c>
      <c r="Y18" s="10">
        <v>24.03</v>
      </c>
      <c r="Z18" s="10">
        <v>23.03</v>
      </c>
      <c r="AA18" s="10">
        <v>23.95</v>
      </c>
      <c r="AB18" s="95">
        <v>5773800</v>
      </c>
      <c r="AC18" s="10">
        <v>23.95</v>
      </c>
      <c r="AD18" s="2">
        <f t="shared" si="2"/>
        <v>1</v>
      </c>
      <c r="AE18" s="138">
        <f t="shared" si="3"/>
        <v>4.6308431629532576E-2</v>
      </c>
    </row>
    <row r="19" spans="1:31" ht="15.75" thickBot="1" x14ac:dyDescent="0.3">
      <c r="A19" s="359" t="s">
        <v>201</v>
      </c>
      <c r="B19" s="538"/>
      <c r="C19" s="361">
        <f>SumByColor($A$19,C2:C17)</f>
        <v>370</v>
      </c>
      <c r="D19" s="361"/>
      <c r="E19" s="361"/>
      <c r="F19" s="362">
        <f>SumByColor($A$19,F2:F17)</f>
        <v>8714</v>
      </c>
      <c r="G19" s="361"/>
      <c r="H19" s="361">
        <f>SumByColor($A$19,H2:H17)</f>
        <v>370</v>
      </c>
      <c r="I19" s="361"/>
      <c r="J19" s="361"/>
      <c r="K19" s="362">
        <f>SumByColor($A$19,K2:K17)</f>
        <v>8890</v>
      </c>
      <c r="L19" s="361"/>
      <c r="M19" s="362">
        <f t="shared" ref="M19" si="4">SumByColor($A$19,M2:M17)</f>
        <v>90</v>
      </c>
      <c r="W19" s="133">
        <v>42640</v>
      </c>
      <c r="X19" s="10">
        <v>22.44</v>
      </c>
      <c r="Y19" s="10">
        <v>22.92</v>
      </c>
      <c r="Z19" s="10">
        <v>22.2</v>
      </c>
      <c r="AA19" s="10">
        <v>22.89</v>
      </c>
      <c r="AB19" s="95">
        <v>5472400</v>
      </c>
      <c r="AC19" s="10">
        <v>22.89</v>
      </c>
      <c r="AD19" s="2">
        <f t="shared" si="2"/>
        <v>0.72000000000000242</v>
      </c>
      <c r="AE19" s="138">
        <f t="shared" si="3"/>
        <v>1.1042402826855202E-2</v>
      </c>
    </row>
    <row r="20" spans="1:31" x14ac:dyDescent="0.25">
      <c r="W20" s="133">
        <v>42639</v>
      </c>
      <c r="X20" s="10">
        <v>22.54</v>
      </c>
      <c r="Y20" s="10">
        <v>22.91</v>
      </c>
      <c r="Z20" s="10">
        <v>22.26</v>
      </c>
      <c r="AA20" s="10">
        <v>22.64</v>
      </c>
      <c r="AB20" s="95">
        <v>4950600</v>
      </c>
      <c r="AC20" s="10">
        <v>22.64</v>
      </c>
      <c r="AD20" s="2">
        <f t="shared" si="2"/>
        <v>0.64999999999999858</v>
      </c>
      <c r="AE20" s="138">
        <f t="shared" si="3"/>
        <v>4.4189129474148103E-4</v>
      </c>
    </row>
    <row r="21" spans="1:31" x14ac:dyDescent="0.25">
      <c r="W21" s="133">
        <v>42636</v>
      </c>
      <c r="X21" s="10">
        <v>23.13</v>
      </c>
      <c r="Y21" s="10">
        <v>23.32</v>
      </c>
      <c r="Z21" s="10">
        <v>22.29</v>
      </c>
      <c r="AA21" s="10">
        <v>22.63</v>
      </c>
      <c r="AB21" s="95">
        <v>6960800</v>
      </c>
      <c r="AC21" s="10">
        <v>22.63</v>
      </c>
      <c r="AD21" s="2">
        <f t="shared" si="2"/>
        <v>1.0300000000000011</v>
      </c>
      <c r="AE21" s="138">
        <f t="shared" si="3"/>
        <v>-2.582866982350418E-2</v>
      </c>
    </row>
    <row r="22" spans="1:31" x14ac:dyDescent="0.25">
      <c r="W22" s="133">
        <v>42635</v>
      </c>
      <c r="X22" s="10">
        <v>23.17</v>
      </c>
      <c r="Y22" s="10">
        <v>23.71</v>
      </c>
      <c r="Z22" s="10">
        <v>23.13</v>
      </c>
      <c r="AA22" s="10">
        <v>23.23</v>
      </c>
      <c r="AB22" s="95">
        <v>4750500</v>
      </c>
      <c r="AC22" s="10">
        <v>23.23</v>
      </c>
      <c r="AD22" s="2">
        <f t="shared" si="2"/>
        <v>0.58000000000000185</v>
      </c>
      <c r="AE22" s="138">
        <f t="shared" si="3"/>
        <v>8.6843247937471446E-3</v>
      </c>
    </row>
    <row r="23" spans="1:31" x14ac:dyDescent="0.25">
      <c r="W23" s="133">
        <v>42634</v>
      </c>
      <c r="X23" s="10">
        <v>23.62</v>
      </c>
      <c r="Y23" s="10">
        <v>23.85</v>
      </c>
      <c r="Z23" s="10">
        <v>22.88</v>
      </c>
      <c r="AA23" s="10">
        <v>23.03</v>
      </c>
      <c r="AB23" s="95">
        <v>8173500</v>
      </c>
      <c r="AC23" s="10">
        <v>23.03</v>
      </c>
      <c r="AD23" s="2">
        <f t="shared" si="2"/>
        <v>0.97000000000000242</v>
      </c>
      <c r="AE23" s="138">
        <f t="shared" si="3"/>
        <v>-1.1587982832617971E-2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23.85</v>
      </c>
      <c r="Y24" s="10">
        <v>23.85</v>
      </c>
      <c r="Z24" s="10">
        <v>23.14</v>
      </c>
      <c r="AA24" s="10">
        <v>23.3</v>
      </c>
      <c r="AB24" s="95">
        <v>5300100</v>
      </c>
      <c r="AC24" s="10">
        <v>23.3</v>
      </c>
      <c r="AD24" s="2">
        <f t="shared" si="2"/>
        <v>0.71000000000000085</v>
      </c>
      <c r="AE24" s="138">
        <f t="shared" si="3"/>
        <v>-1.6047297297297258E-2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42632</v>
      </c>
      <c r="X25" s="10">
        <v>24.16</v>
      </c>
      <c r="Y25" s="10">
        <v>24.29</v>
      </c>
      <c r="Z25" s="10">
        <v>23.65</v>
      </c>
      <c r="AA25" s="10">
        <v>23.68</v>
      </c>
      <c r="AB25" s="95">
        <v>3471200</v>
      </c>
      <c r="AC25" s="10">
        <v>23.68</v>
      </c>
      <c r="AD25" s="2">
        <f t="shared" si="2"/>
        <v>0.64000000000000057</v>
      </c>
      <c r="AE25" s="138">
        <f t="shared" si="3"/>
        <v>-1.4154870940882636E-2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42629</v>
      </c>
      <c r="X26" s="10">
        <v>23.74</v>
      </c>
      <c r="Y26" s="10">
        <v>24.2</v>
      </c>
      <c r="Z26" s="10">
        <v>23.72</v>
      </c>
      <c r="AA26" s="10">
        <v>24.02</v>
      </c>
      <c r="AB26" s="95">
        <v>3944100</v>
      </c>
      <c r="AC26" s="10">
        <v>24.02</v>
      </c>
      <c r="AD26" s="2">
        <f t="shared" si="2"/>
        <v>0.48000000000000043</v>
      </c>
      <c r="AE26" s="138">
        <f t="shared" si="3"/>
        <v>-2.9057700290576749E-3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42628</v>
      </c>
      <c r="X27" s="10">
        <v>23.94</v>
      </c>
      <c r="Y27" s="10">
        <v>24.4</v>
      </c>
      <c r="Z27" s="10">
        <v>23.57</v>
      </c>
      <c r="AA27" s="10">
        <v>24.09</v>
      </c>
      <c r="AB27" s="95">
        <v>5359100</v>
      </c>
      <c r="AC27" s="10">
        <v>24.09</v>
      </c>
      <c r="AD27" s="2">
        <f t="shared" si="2"/>
        <v>0.82999999999999829</v>
      </c>
      <c r="AE27" s="138">
        <f t="shared" si="3"/>
        <v>2.4968789013732895E-3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42627</v>
      </c>
      <c r="X28" s="10">
        <v>24.07</v>
      </c>
      <c r="Y28" s="10">
        <v>24.15</v>
      </c>
      <c r="Z28" s="10">
        <v>23.35</v>
      </c>
      <c r="AA28" s="10">
        <v>24.03</v>
      </c>
      <c r="AB28" s="95">
        <v>6467400</v>
      </c>
      <c r="AC28" s="10">
        <v>24.03</v>
      </c>
      <c r="AD28" s="2">
        <f t="shared" si="2"/>
        <v>0.79999999999999716</v>
      </c>
      <c r="AE28" s="138">
        <f t="shared" si="3"/>
        <v>8.3298625572680862E-4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42626</v>
      </c>
      <c r="X29" s="10">
        <v>25</v>
      </c>
      <c r="Y29" s="10">
        <v>25</v>
      </c>
      <c r="Z29" s="10">
        <v>23.66</v>
      </c>
      <c r="AA29" s="10">
        <v>24.01</v>
      </c>
      <c r="AB29" s="95">
        <v>6289300</v>
      </c>
      <c r="AC29" s="10">
        <v>24.01</v>
      </c>
      <c r="AD29" s="2">
        <f t="shared" si="2"/>
        <v>1.3399999999999999</v>
      </c>
      <c r="AE29" s="138">
        <f t="shared" si="3"/>
        <v>-5.8800470403763239E-2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42625</v>
      </c>
      <c r="X30" s="10">
        <v>24.92</v>
      </c>
      <c r="Y30" s="10">
        <v>25.66</v>
      </c>
      <c r="Z30" s="10">
        <v>24.7</v>
      </c>
      <c r="AA30" s="10">
        <v>25.51</v>
      </c>
      <c r="AB30" s="95">
        <v>4649100</v>
      </c>
      <c r="AC30" s="10">
        <v>25.51</v>
      </c>
      <c r="AD30" s="2">
        <f t="shared" si="2"/>
        <v>0.96000000000000085</v>
      </c>
      <c r="AE30" s="138">
        <f t="shared" si="3"/>
        <v>2.0399999999999974E-2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42622</v>
      </c>
      <c r="X31" s="10">
        <v>25.72</v>
      </c>
      <c r="Y31" s="10">
        <v>25.93</v>
      </c>
      <c r="Z31" s="10">
        <v>25</v>
      </c>
      <c r="AA31" s="10">
        <v>25</v>
      </c>
      <c r="AB31" s="95">
        <v>4990700</v>
      </c>
      <c r="AC31" s="10">
        <v>25</v>
      </c>
      <c r="AD31" s="2">
        <f t="shared" si="2"/>
        <v>0.92999999999999972</v>
      </c>
      <c r="AE31" s="138">
        <f t="shared" si="3"/>
        <v>-3.6979969183358996E-2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42621</v>
      </c>
      <c r="X32" s="10">
        <v>25.4</v>
      </c>
      <c r="Y32" s="10">
        <v>26.47</v>
      </c>
      <c r="Z32" s="10">
        <v>25.39</v>
      </c>
      <c r="AA32" s="10">
        <v>25.96</v>
      </c>
      <c r="AB32" s="95">
        <v>5459500</v>
      </c>
      <c r="AC32" s="10">
        <v>25.96</v>
      </c>
      <c r="AD32" s="2">
        <f t="shared" si="2"/>
        <v>1.0799999999999983</v>
      </c>
      <c r="AE32" s="138">
        <f t="shared" si="3"/>
        <v>1.684292988640812E-2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42620</v>
      </c>
      <c r="X33" s="10">
        <v>25.73</v>
      </c>
      <c r="Y33" s="10">
        <v>26.13</v>
      </c>
      <c r="Z33" s="10">
        <v>25.28</v>
      </c>
      <c r="AA33" s="10">
        <v>25.53</v>
      </c>
      <c r="AB33" s="95">
        <v>3876500</v>
      </c>
      <c r="AC33" s="10">
        <v>25.53</v>
      </c>
      <c r="AD33" s="2">
        <f t="shared" si="2"/>
        <v>0.84999999999999787</v>
      </c>
      <c r="AE33" s="138">
        <f t="shared" si="3"/>
        <v>-4.6783625730992817E-3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42619</v>
      </c>
      <c r="X34" s="10">
        <v>25.96</v>
      </c>
      <c r="Y34" s="10">
        <v>26.16</v>
      </c>
      <c r="Z34" s="10">
        <v>25.51</v>
      </c>
      <c r="AA34" s="10">
        <v>25.65</v>
      </c>
      <c r="AB34" s="95">
        <v>3120100</v>
      </c>
      <c r="AC34" s="10">
        <v>25.65</v>
      </c>
      <c r="AD34" s="2">
        <f t="shared" si="2"/>
        <v>0.64999999999999858</v>
      </c>
      <c r="AE34" s="138">
        <f t="shared" si="3"/>
        <v>-1.117964533538951E-2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42615</v>
      </c>
      <c r="X35" s="10">
        <v>25.83</v>
      </c>
      <c r="Y35" s="10">
        <v>26.16</v>
      </c>
      <c r="Z35" s="10">
        <v>25.47</v>
      </c>
      <c r="AA35" s="10">
        <v>25.94</v>
      </c>
      <c r="AB35" s="95">
        <v>3713600</v>
      </c>
      <c r="AC35" s="10">
        <v>25.94</v>
      </c>
      <c r="AD35" s="2">
        <f t="shared" si="2"/>
        <v>0.69000000000000128</v>
      </c>
      <c r="AE35" s="138">
        <f t="shared" si="3"/>
        <v>1.3281249999999911E-2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42614</v>
      </c>
      <c r="X36" s="10">
        <v>26.11</v>
      </c>
      <c r="Y36" s="10">
        <v>26.18</v>
      </c>
      <c r="Z36" s="10">
        <v>25.47</v>
      </c>
      <c r="AA36" s="10">
        <v>25.6</v>
      </c>
      <c r="AB36" s="95">
        <v>4141100</v>
      </c>
      <c r="AC36" s="10">
        <v>25.6</v>
      </c>
      <c r="AD36" s="2">
        <f t="shared" si="2"/>
        <v>0.71000000000000085</v>
      </c>
      <c r="AE36" s="138">
        <f t="shared" si="3"/>
        <v>-1.538461538461533E-2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42613</v>
      </c>
      <c r="X37" s="10">
        <v>25.97</v>
      </c>
      <c r="Y37" s="10">
        <v>26.75</v>
      </c>
      <c r="Z37" s="10">
        <v>25.68</v>
      </c>
      <c r="AA37" s="10">
        <v>26</v>
      </c>
      <c r="AB37" s="95">
        <v>8891500</v>
      </c>
      <c r="AC37" s="10">
        <v>26</v>
      </c>
      <c r="AD37" s="2">
        <f t="shared" si="2"/>
        <v>1.0700000000000003</v>
      </c>
      <c r="AE37" s="138">
        <f t="shared" si="3"/>
        <v>-6.4959877722583492E-3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42612</v>
      </c>
      <c r="X38" s="10">
        <v>24.98</v>
      </c>
      <c r="Y38" s="10">
        <v>26.73</v>
      </c>
      <c r="Z38" s="10">
        <v>24.88</v>
      </c>
      <c r="AA38" s="10">
        <v>26.17</v>
      </c>
      <c r="AB38" s="95">
        <v>13912700</v>
      </c>
      <c r="AC38" s="10">
        <v>26.17</v>
      </c>
      <c r="AD38" s="2">
        <f t="shared" si="2"/>
        <v>1.8500000000000014</v>
      </c>
      <c r="AE38" s="138">
        <f t="shared" si="3"/>
        <v>4.7638110488390728E-2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42611</v>
      </c>
      <c r="X39" s="10">
        <v>24.45</v>
      </c>
      <c r="Y39" s="10">
        <v>25.11</v>
      </c>
      <c r="Z39" s="10">
        <v>24.35</v>
      </c>
      <c r="AA39" s="10">
        <v>24.98</v>
      </c>
      <c r="AB39" s="95">
        <v>4905700</v>
      </c>
      <c r="AC39" s="10">
        <v>24.98</v>
      </c>
      <c r="AD39" s="2">
        <f t="shared" si="2"/>
        <v>0.75999999999999801</v>
      </c>
      <c r="AE39" s="138">
        <f t="shared" si="3"/>
        <v>4.1701417848206912E-2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6" t="s">
        <v>78</v>
      </c>
      <c r="P40" s="586"/>
      <c r="W40" s="133">
        <v>42608</v>
      </c>
      <c r="X40" s="10">
        <v>24.56</v>
      </c>
      <c r="Y40" s="10">
        <v>24.8</v>
      </c>
      <c r="Z40" s="10">
        <v>23.88</v>
      </c>
      <c r="AA40" s="10">
        <v>23.98</v>
      </c>
      <c r="AB40" s="95">
        <v>5168800</v>
      </c>
      <c r="AC40" s="10">
        <v>23.98</v>
      </c>
      <c r="AD40" s="2">
        <f t="shared" si="2"/>
        <v>0.92000000000000171</v>
      </c>
      <c r="AE40" s="138">
        <f t="shared" si="3"/>
        <v>-1.0317787866281458E-2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28.105000000000004</v>
      </c>
      <c r="Q41" s="2"/>
      <c r="W41" s="133">
        <v>42607</v>
      </c>
      <c r="X41" s="10">
        <v>23.94</v>
      </c>
      <c r="Y41" s="10">
        <v>24.59</v>
      </c>
      <c r="Z41" s="10">
        <v>23.94</v>
      </c>
      <c r="AA41" s="10">
        <v>24.23</v>
      </c>
      <c r="AB41" s="95">
        <v>4955300</v>
      </c>
      <c r="AC41" s="10">
        <v>24.23</v>
      </c>
      <c r="AD41" s="2">
        <f t="shared" si="2"/>
        <v>0.64999999999999858</v>
      </c>
      <c r="AE41" s="138">
        <f t="shared" si="3"/>
        <v>7.9034941763727051E-3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27.849500000000003</v>
      </c>
      <c r="Q42" s="2"/>
      <c r="T42" s="91" t="s">
        <v>113</v>
      </c>
      <c r="W42" s="133">
        <v>42606</v>
      </c>
      <c r="X42" s="10">
        <v>24.93</v>
      </c>
      <c r="Y42" s="10">
        <v>24.95</v>
      </c>
      <c r="Z42" s="10">
        <v>23.97</v>
      </c>
      <c r="AA42" s="10">
        <v>24.04</v>
      </c>
      <c r="AB42" s="95">
        <v>6321200</v>
      </c>
      <c r="AC42" s="10">
        <v>24.04</v>
      </c>
      <c r="AD42" s="2">
        <f t="shared" si="2"/>
        <v>0.98000000000000043</v>
      </c>
      <c r="AE42" s="138">
        <f t="shared" si="3"/>
        <v>-3.1816351188078906E-2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27.594000000000001</v>
      </c>
      <c r="Q43" s="2"/>
      <c r="T43" s="128" t="s">
        <v>98</v>
      </c>
      <c r="U43" s="129">
        <v>24.15</v>
      </c>
      <c r="W43" s="133">
        <v>42605</v>
      </c>
      <c r="X43" s="10">
        <v>24.39</v>
      </c>
      <c r="Y43" s="10">
        <v>25.55</v>
      </c>
      <c r="Z43" s="10">
        <v>24.36</v>
      </c>
      <c r="AA43" s="10">
        <v>24.83</v>
      </c>
      <c r="AB43" s="95">
        <v>7825300</v>
      </c>
      <c r="AC43" s="10">
        <v>24.83</v>
      </c>
      <c r="AD43" s="2">
        <f t="shared" si="2"/>
        <v>1.1900000000000013</v>
      </c>
      <c r="AE43" s="138">
        <f t="shared" si="3"/>
        <v>4.8121570282819714E-2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27.338500000000003</v>
      </c>
      <c r="Q44" s="2"/>
      <c r="T44" s="93" t="s">
        <v>99</v>
      </c>
      <c r="U44" s="130">
        <v>23.8</v>
      </c>
      <c r="W44" s="133">
        <v>42604</v>
      </c>
      <c r="X44" s="10">
        <v>23.03</v>
      </c>
      <c r="Y44" s="10">
        <v>23.72</v>
      </c>
      <c r="Z44" s="10">
        <v>22.8</v>
      </c>
      <c r="AA44" s="10">
        <v>23.69</v>
      </c>
      <c r="AB44" s="95">
        <v>3705700</v>
      </c>
      <c r="AC44" s="10">
        <v>23.69</v>
      </c>
      <c r="AD44" s="2">
        <f t="shared" si="2"/>
        <v>0.91999999999999815</v>
      </c>
      <c r="AE44" s="138">
        <f t="shared" si="3"/>
        <v>2.9105125977411106E-2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27.083000000000002</v>
      </c>
      <c r="Q45" s="2"/>
      <c r="T45" s="93" t="s">
        <v>100</v>
      </c>
      <c r="U45" s="130" t="s">
        <v>609</v>
      </c>
      <c r="W45" s="133">
        <v>42601</v>
      </c>
      <c r="X45" s="10">
        <v>22.54</v>
      </c>
      <c r="Y45" s="10">
        <v>23.17</v>
      </c>
      <c r="Z45" s="10">
        <v>22.33</v>
      </c>
      <c r="AA45" s="10">
        <v>23.02</v>
      </c>
      <c r="AB45" s="95">
        <v>5068300</v>
      </c>
      <c r="AC45" s="10">
        <v>23.02</v>
      </c>
      <c r="AD45" s="2">
        <f t="shared" si="2"/>
        <v>0.84000000000000341</v>
      </c>
      <c r="AE45" s="138">
        <f t="shared" si="3"/>
        <v>1.2313104661389573E-2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26.827500000000001</v>
      </c>
      <c r="Q46" s="2"/>
      <c r="T46" s="93" t="s">
        <v>101</v>
      </c>
      <c r="U46" s="130" t="s">
        <v>610</v>
      </c>
      <c r="W46" s="133">
        <v>42600</v>
      </c>
      <c r="X46" s="10">
        <v>23.27</v>
      </c>
      <c r="Y46" s="10">
        <v>23.33</v>
      </c>
      <c r="Z46" s="10">
        <v>22.58</v>
      </c>
      <c r="AA46" s="10">
        <v>22.74</v>
      </c>
      <c r="AB46" s="95">
        <v>5635100</v>
      </c>
      <c r="AC46" s="10">
        <v>22.74</v>
      </c>
      <c r="AD46" s="2">
        <f t="shared" si="2"/>
        <v>0.75</v>
      </c>
      <c r="AE46" s="138">
        <f t="shared" si="3"/>
        <v>-2.4453024453024441E-2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26.572000000000003</v>
      </c>
      <c r="Q47" s="2"/>
      <c r="T47" s="93" t="s">
        <v>102</v>
      </c>
      <c r="U47" s="130">
        <v>25.41</v>
      </c>
      <c r="W47" s="133">
        <v>42599</v>
      </c>
      <c r="X47" s="10">
        <v>23.49</v>
      </c>
      <c r="Y47" s="10">
        <v>23.97</v>
      </c>
      <c r="Z47" s="10">
        <v>22.94</v>
      </c>
      <c r="AA47" s="10">
        <v>23.31</v>
      </c>
      <c r="AB47" s="95">
        <v>5654300</v>
      </c>
      <c r="AC47" s="10">
        <v>23.31</v>
      </c>
      <c r="AD47" s="2">
        <f t="shared" si="2"/>
        <v>1.0299999999999976</v>
      </c>
      <c r="AE47" s="138">
        <f t="shared" si="3"/>
        <v>4.7413793103447954E-3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26.316500000000001</v>
      </c>
      <c r="Q48" s="2"/>
      <c r="T48" s="93" t="s">
        <v>103</v>
      </c>
      <c r="U48" s="130">
        <v>0.79518</v>
      </c>
      <c r="W48" s="133">
        <v>42598</v>
      </c>
      <c r="X48" s="10">
        <v>23.29</v>
      </c>
      <c r="Y48" s="10">
        <v>23.44</v>
      </c>
      <c r="Z48" s="10">
        <v>23.05</v>
      </c>
      <c r="AA48" s="10">
        <v>23.2</v>
      </c>
      <c r="AB48" s="95">
        <v>6010200</v>
      </c>
      <c r="AC48" s="10">
        <v>23.2</v>
      </c>
      <c r="AD48" s="2">
        <f t="shared" si="2"/>
        <v>0.39000000000000057</v>
      </c>
      <c r="AE48" s="138">
        <f t="shared" si="3"/>
        <v>0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26.061</v>
      </c>
      <c r="Q49" s="2"/>
      <c r="T49" s="93" t="s">
        <v>104</v>
      </c>
      <c r="U49" s="130" t="s">
        <v>448</v>
      </c>
      <c r="W49" s="133">
        <v>42597</v>
      </c>
      <c r="X49" s="10">
        <v>22.57</v>
      </c>
      <c r="Y49" s="10">
        <v>23.22</v>
      </c>
      <c r="Z49" s="10">
        <v>22.54</v>
      </c>
      <c r="AA49" s="10">
        <v>23.2</v>
      </c>
      <c r="AB49" s="95">
        <v>4954400</v>
      </c>
      <c r="AC49" s="10">
        <v>23.2</v>
      </c>
      <c r="AD49" s="2">
        <f t="shared" si="2"/>
        <v>0.67999999999999972</v>
      </c>
      <c r="AE49" s="138">
        <f t="shared" si="3"/>
        <v>3.8031319910514449E-2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25.805500000000002</v>
      </c>
      <c r="Q50" s="2"/>
      <c r="T50" s="93"/>
      <c r="U50" s="130"/>
      <c r="W50" s="133">
        <v>42594</v>
      </c>
      <c r="X50" s="10">
        <v>22.22</v>
      </c>
      <c r="Y50" s="10">
        <v>22.76</v>
      </c>
      <c r="Z50" s="10">
        <v>21.99</v>
      </c>
      <c r="AA50" s="10">
        <v>22.35</v>
      </c>
      <c r="AB50" s="95">
        <v>9086300</v>
      </c>
      <c r="AC50" s="10">
        <v>22.35</v>
      </c>
      <c r="AD50" s="2">
        <f t="shared" si="2"/>
        <v>0.77000000000000313</v>
      </c>
      <c r="AE50" s="138">
        <f t="shared" si="3"/>
        <v>4.0431266846361336E-3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25.55</v>
      </c>
      <c r="Q51" s="2"/>
      <c r="T51" s="93" t="s">
        <v>105</v>
      </c>
      <c r="U51" s="130" t="s">
        <v>611</v>
      </c>
      <c r="W51" s="133">
        <v>42593</v>
      </c>
      <c r="X51" s="10">
        <v>21.37</v>
      </c>
      <c r="Y51" s="10">
        <v>22.27</v>
      </c>
      <c r="Z51" s="10">
        <v>21.23</v>
      </c>
      <c r="AA51" s="10">
        <v>22.26</v>
      </c>
      <c r="AB51" s="95">
        <v>6181100</v>
      </c>
      <c r="AC51" s="10">
        <v>22.26</v>
      </c>
      <c r="AD51" s="2">
        <f t="shared" si="2"/>
        <v>1.0399999999999991</v>
      </c>
      <c r="AE51" s="138" t="e">
        <f t="shared" si="3"/>
        <v>#DIV/0!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25.294499999999999</v>
      </c>
      <c r="Q52" s="2"/>
      <c r="T52" s="93" t="s">
        <v>106</v>
      </c>
      <c r="U52" s="130" t="s">
        <v>369</v>
      </c>
      <c r="W52" s="133">
        <v>42593</v>
      </c>
      <c r="X52" s="10" t="s">
        <v>248</v>
      </c>
      <c r="Y52" s="10"/>
      <c r="Z52" s="10"/>
      <c r="AA52" s="10"/>
      <c r="AB52" s="95"/>
      <c r="AC52" s="10"/>
      <c r="AD52" s="2">
        <f t="shared" si="2"/>
        <v>0</v>
      </c>
      <c r="AE52" s="138">
        <f t="shared" si="3"/>
        <v>-1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25.039000000000001</v>
      </c>
      <c r="Q53" s="2"/>
      <c r="T53" s="93" t="s">
        <v>107</v>
      </c>
      <c r="U53" s="131">
        <v>8322617</v>
      </c>
      <c r="W53" s="133">
        <v>42592</v>
      </c>
      <c r="X53" s="10">
        <v>22.11</v>
      </c>
      <c r="Y53" s="10">
        <v>22.32</v>
      </c>
      <c r="Z53" s="10">
        <v>21.48</v>
      </c>
      <c r="AA53" s="10">
        <v>21.57</v>
      </c>
      <c r="AB53" s="95">
        <v>8197500</v>
      </c>
      <c r="AC53" s="10">
        <v>21.27</v>
      </c>
      <c r="AD53" s="2">
        <f t="shared" si="2"/>
        <v>0.83999999999999986</v>
      </c>
      <c r="AE53" s="138">
        <f t="shared" si="3"/>
        <v>-2.4759284731774356E-2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24.7835</v>
      </c>
      <c r="T54" s="93" t="s">
        <v>110</v>
      </c>
      <c r="U54" s="131">
        <v>5636210</v>
      </c>
      <c r="W54" s="133">
        <v>42591</v>
      </c>
      <c r="X54" s="10">
        <v>23.15</v>
      </c>
      <c r="Y54" s="10">
        <v>23.37</v>
      </c>
      <c r="Z54" s="10">
        <v>22</v>
      </c>
      <c r="AA54" s="10">
        <v>22.12</v>
      </c>
      <c r="AB54" s="95">
        <v>7150500</v>
      </c>
      <c r="AC54" s="10">
        <v>21.81</v>
      </c>
      <c r="AD54" s="2">
        <f t="shared" si="2"/>
        <v>1.370000000000001</v>
      </c>
      <c r="AE54" s="138">
        <f t="shared" si="3"/>
        <v>-4.6348928727590777E-2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24.527999999999999</v>
      </c>
      <c r="T55" s="93" t="s">
        <v>108</v>
      </c>
      <c r="U55" s="130" t="s">
        <v>612</v>
      </c>
      <c r="W55" s="133">
        <v>42590</v>
      </c>
      <c r="X55" s="10">
        <v>22.24</v>
      </c>
      <c r="Y55" s="10">
        <v>23.28</v>
      </c>
      <c r="Z55" s="10">
        <v>22.16</v>
      </c>
      <c r="AA55" s="10">
        <v>23.19</v>
      </c>
      <c r="AB55" s="95">
        <v>6405100</v>
      </c>
      <c r="AC55" s="10">
        <v>22.87</v>
      </c>
      <c r="AD55" s="2">
        <f t="shared" si="2"/>
        <v>1.120000000000001</v>
      </c>
      <c r="AE55" s="138">
        <f t="shared" si="3"/>
        <v>5.0045913682277288E-2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24.272500000000001</v>
      </c>
      <c r="T56" s="93" t="s">
        <v>111</v>
      </c>
      <c r="U56" s="130">
        <v>30.76</v>
      </c>
      <c r="W56" s="133">
        <v>42587</v>
      </c>
      <c r="X56" s="10">
        <v>21.28</v>
      </c>
      <c r="Y56" s="10">
        <v>22.16</v>
      </c>
      <c r="Z56" s="10">
        <v>21.05</v>
      </c>
      <c r="AA56" s="10">
        <v>22.09</v>
      </c>
      <c r="AB56" s="95">
        <v>8896600</v>
      </c>
      <c r="AC56" s="10">
        <v>21.78</v>
      </c>
      <c r="AD56" s="2">
        <f t="shared" si="2"/>
        <v>1.1099999999999994</v>
      </c>
      <c r="AE56" s="138">
        <f t="shared" si="3"/>
        <v>3.0761949834358759E-2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24.016999999999999</v>
      </c>
      <c r="T57" s="93" t="s">
        <v>112</v>
      </c>
      <c r="U57" s="130">
        <v>0.81</v>
      </c>
      <c r="W57" s="133">
        <v>42586</v>
      </c>
      <c r="X57" s="10">
        <v>22.72</v>
      </c>
      <c r="Y57" s="10">
        <v>22.95</v>
      </c>
      <c r="Z57" s="10">
        <v>20.77</v>
      </c>
      <c r="AA57" s="10">
        <v>21.43</v>
      </c>
      <c r="AB57" s="95">
        <v>25849300</v>
      </c>
      <c r="AC57" s="10">
        <v>21.13</v>
      </c>
      <c r="AD57" s="2">
        <f t="shared" si="2"/>
        <v>2.1799999999999997</v>
      </c>
      <c r="AE57" s="138">
        <f t="shared" si="3"/>
        <v>-0.12613730355665842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23.761500000000002</v>
      </c>
      <c r="T58" s="93" t="s">
        <v>109</v>
      </c>
      <c r="U58" s="130" t="s">
        <v>613</v>
      </c>
      <c r="W58" s="133">
        <v>42585</v>
      </c>
      <c r="X58" s="10">
        <v>24.49</v>
      </c>
      <c r="Y58" s="10">
        <v>25.15</v>
      </c>
      <c r="Z58" s="10">
        <v>24.29</v>
      </c>
      <c r="AA58" s="10">
        <v>24.52</v>
      </c>
      <c r="AB58" s="95">
        <v>3937200</v>
      </c>
      <c r="AC58" s="10">
        <v>24.18</v>
      </c>
      <c r="AD58" s="2">
        <f t="shared" si="2"/>
        <v>0.85999999999999943</v>
      </c>
      <c r="AE58" s="138">
        <f t="shared" si="3"/>
        <v>1.242236024844745E-3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23.506</v>
      </c>
      <c r="W59" s="133">
        <v>42584</v>
      </c>
      <c r="X59" s="10">
        <v>24.35</v>
      </c>
      <c r="Y59" s="10">
        <v>25.12</v>
      </c>
      <c r="Z59" s="10">
        <v>24.05</v>
      </c>
      <c r="AA59" s="10">
        <v>24.49</v>
      </c>
      <c r="AB59" s="95">
        <v>3772600</v>
      </c>
      <c r="AC59" s="10">
        <v>24.15</v>
      </c>
      <c r="AD59" s="2">
        <f t="shared" si="2"/>
        <v>1.0700000000000003</v>
      </c>
      <c r="AE59" s="138">
        <f t="shared" si="3"/>
        <v>2.9069767441860517E-3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23.250500000000002</v>
      </c>
      <c r="W60" s="133">
        <v>42583</v>
      </c>
      <c r="X60" s="10">
        <v>24.46</v>
      </c>
      <c r="Y60" s="10">
        <v>24.78</v>
      </c>
      <c r="Z60" s="10">
        <v>23.98</v>
      </c>
      <c r="AA60" s="10">
        <v>24.42</v>
      </c>
      <c r="AB60" s="95">
        <v>3612200</v>
      </c>
      <c r="AC60" s="10">
        <v>24.08</v>
      </c>
      <c r="AD60" s="2">
        <f t="shared" si="2"/>
        <v>0.80000000000000071</v>
      </c>
      <c r="AE60" s="138">
        <f t="shared" si="3"/>
        <v>-1.0682004930156141E-2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22.995000000000001</v>
      </c>
      <c r="W61" s="133">
        <v>42580</v>
      </c>
      <c r="X61" s="10">
        <v>24.55</v>
      </c>
      <c r="Y61" s="10">
        <v>24.75</v>
      </c>
      <c r="Z61" s="10">
        <v>23.75</v>
      </c>
      <c r="AA61" s="10">
        <v>24.68</v>
      </c>
      <c r="AB61" s="95">
        <v>4340600</v>
      </c>
      <c r="AC61" s="10">
        <v>24.34</v>
      </c>
      <c r="AD61" s="2">
        <f t="shared" si="2"/>
        <v>1</v>
      </c>
      <c r="AE61" s="138">
        <f t="shared" si="3"/>
        <v>8.2236842105265495E-4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42579</v>
      </c>
      <c r="X62" s="10">
        <v>25.12</v>
      </c>
      <c r="Y62" s="10">
        <v>25.18</v>
      </c>
      <c r="Z62" s="10">
        <v>24.35</v>
      </c>
      <c r="AA62" s="10">
        <v>24.66</v>
      </c>
      <c r="AB62" s="95">
        <v>3735700</v>
      </c>
      <c r="AC62" s="10">
        <v>24.32</v>
      </c>
      <c r="AD62" s="2">
        <f t="shared" si="2"/>
        <v>0.82999999999999829</v>
      </c>
      <c r="AE62" s="138">
        <f t="shared" si="3"/>
        <v>-2.9529130087789235E-2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42578</v>
      </c>
      <c r="X63" s="10">
        <v>25.86</v>
      </c>
      <c r="Y63" s="10">
        <v>26.33</v>
      </c>
      <c r="Z63" s="10">
        <v>25.19</v>
      </c>
      <c r="AA63" s="10">
        <v>25.41</v>
      </c>
      <c r="AB63" s="95">
        <v>3841800</v>
      </c>
      <c r="AC63" s="10">
        <v>25.06</v>
      </c>
      <c r="AD63" s="2">
        <f t="shared" si="2"/>
        <v>1.139999999999997</v>
      </c>
      <c r="AE63" s="138">
        <f t="shared" si="3"/>
        <v>-1.4937106918239129E-2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386</v>
      </c>
      <c r="W64" s="133">
        <v>42577</v>
      </c>
      <c r="X64" s="10">
        <v>25.3</v>
      </c>
      <c r="Y64" s="10">
        <v>25.93</v>
      </c>
      <c r="Z64" s="10">
        <v>25.06</v>
      </c>
      <c r="AA64" s="10">
        <v>25.8</v>
      </c>
      <c r="AB64" s="95">
        <v>2880600</v>
      </c>
      <c r="AC64" s="10">
        <v>25.44</v>
      </c>
      <c r="AD64" s="2">
        <f t="shared" si="2"/>
        <v>0.87000000000000099</v>
      </c>
      <c r="AE64" s="138">
        <f t="shared" si="3"/>
        <v>1.8414731785428406E-2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42576</v>
      </c>
      <c r="X65" s="10">
        <v>25.16</v>
      </c>
      <c r="Y65" s="10">
        <v>25.42</v>
      </c>
      <c r="Z65" s="10">
        <v>24.54</v>
      </c>
      <c r="AA65" s="10">
        <v>25.33</v>
      </c>
      <c r="AB65" s="95">
        <v>5723900</v>
      </c>
      <c r="AC65" s="10">
        <v>24.98</v>
      </c>
      <c r="AD65" s="2">
        <f t="shared" si="2"/>
        <v>0.88000000000000256</v>
      </c>
      <c r="AE65" s="138">
        <f t="shared" si="3"/>
        <v>6.0410793395087037E-3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42573</v>
      </c>
      <c r="X66" s="10">
        <v>26.19</v>
      </c>
      <c r="Y66" s="10">
        <v>26.41</v>
      </c>
      <c r="Z66" s="10">
        <v>25.15</v>
      </c>
      <c r="AA66" s="10">
        <v>25.18</v>
      </c>
      <c r="AB66" s="95">
        <v>4531400</v>
      </c>
      <c r="AC66" s="10">
        <v>24.83</v>
      </c>
      <c r="AD66" s="2">
        <f t="shared" si="2"/>
        <v>1.2600000000000016</v>
      </c>
      <c r="AE66" s="138">
        <f t="shared" si="3"/>
        <v>-4.2052469135802628E-2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42572</v>
      </c>
      <c r="X67" s="10">
        <v>26.74</v>
      </c>
      <c r="Y67" s="10">
        <v>27.07</v>
      </c>
      <c r="Z67" s="10">
        <v>26.2</v>
      </c>
      <c r="AA67" s="10">
        <v>26.29</v>
      </c>
      <c r="AB67" s="95">
        <v>3071900</v>
      </c>
      <c r="AC67" s="10">
        <v>25.92</v>
      </c>
      <c r="AD67" s="2">
        <f>Y67-Z67</f>
        <v>0.87000000000000099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42571</v>
      </c>
      <c r="X68" s="10">
        <v>26.59</v>
      </c>
      <c r="Y68" s="10">
        <v>27.1</v>
      </c>
      <c r="Z68" s="10">
        <v>26.19</v>
      </c>
      <c r="AA68" s="10">
        <v>26.61</v>
      </c>
      <c r="AB68" s="95">
        <v>4148300</v>
      </c>
      <c r="AC68" s="10">
        <v>26.24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387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387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" si="117">C81*(E81-D81)</f>
        <v>1052.4540000000006</v>
      </c>
      <c r="G81" s="40">
        <f t="shared" ref="G81" si="118">D81*C81</f>
        <v>5538.5460000000003</v>
      </c>
      <c r="H81" s="231">
        <f t="shared" ref="H81" si="119">(E81-D81)/D81</f>
        <v>0.19002351880800494</v>
      </c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693" priority="17">
      <formula>F33&gt;0</formula>
    </cfRule>
    <cfRule type="expression" dxfId="692" priority="18">
      <formula>F33&lt;0</formula>
    </cfRule>
  </conditionalFormatting>
  <conditionalFormatting sqref="Q7">
    <cfRule type="expression" dxfId="691" priority="11">
      <formula>Q7&gt;0</formula>
    </cfRule>
    <cfRule type="expression" dxfId="690" priority="12">
      <formula>Q7&lt;0</formula>
    </cfRule>
  </conditionalFormatting>
  <conditionalFormatting sqref="Q8">
    <cfRule type="expression" dxfId="689" priority="9">
      <formula>Q8&gt;0</formula>
    </cfRule>
    <cfRule type="expression" dxfId="688" priority="10">
      <formula>Q8&lt;0</formula>
    </cfRule>
  </conditionalFormatting>
  <conditionalFormatting sqref="F25:F32">
    <cfRule type="expression" dxfId="687" priority="7">
      <formula>F25&gt;0</formula>
    </cfRule>
    <cfRule type="expression" dxfId="686" priority="8">
      <formula>F25&lt;0</formula>
    </cfRule>
  </conditionalFormatting>
  <conditionalFormatting sqref="H25:H32">
    <cfRule type="expression" dxfId="685" priority="5">
      <formula>H25&gt;0</formula>
    </cfRule>
    <cfRule type="expression" dxfId="684" priority="6">
      <formula>H25&lt;0</formula>
    </cfRule>
  </conditionalFormatting>
  <conditionalFormatting sqref="F70:F71 H70:H71">
    <cfRule type="expression" dxfId="683" priority="3">
      <formula>F70&gt;0</formula>
    </cfRule>
    <cfRule type="expression" dxfId="682" priority="4">
      <formula>F70&lt;0</formula>
    </cfRule>
  </conditionalFormatting>
  <conditionalFormatting sqref="H78 F78">
    <cfRule type="expression" dxfId="681" priority="1">
      <formula>F78&gt;0</formula>
    </cfRule>
    <cfRule type="expression" dxfId="680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42.15</v>
      </c>
      <c r="Y2" s="10">
        <v>42.47</v>
      </c>
      <c r="Z2" s="10">
        <v>41.76</v>
      </c>
      <c r="AA2" s="10">
        <v>42.29</v>
      </c>
      <c r="AB2" s="95">
        <v>7808900</v>
      </c>
      <c r="AC2" s="10">
        <v>42.29</v>
      </c>
      <c r="AD2">
        <f>Y2-Z2</f>
        <v>0.71000000000000085</v>
      </c>
      <c r="AE2" s="138">
        <f>AC2/AC3-1</f>
        <v>9.4674556213014682E-4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38.4</v>
      </c>
      <c r="T3" s="1"/>
      <c r="W3" s="133">
        <v>42662</v>
      </c>
      <c r="X3" s="10">
        <v>41.74</v>
      </c>
      <c r="Y3" s="10">
        <v>42.4</v>
      </c>
      <c r="Z3" s="10">
        <v>41.57</v>
      </c>
      <c r="AA3" s="10">
        <v>42.25</v>
      </c>
      <c r="AB3" s="95">
        <v>6302800</v>
      </c>
      <c r="AC3" s="10">
        <v>42.25</v>
      </c>
      <c r="AD3">
        <f t="shared" ref="AD3:AD4" si="0">Y3-Z3</f>
        <v>0.82999999999999829</v>
      </c>
      <c r="AE3" s="138">
        <f t="shared" ref="AE3:AE4" si="1">AC3/AC4-1</f>
        <v>1.3675623800383896E-2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38.4</v>
      </c>
      <c r="R4" s="527">
        <v>-8.4599999999999995E-2</v>
      </c>
      <c r="T4" s="163"/>
      <c r="U4" s="1"/>
      <c r="W4" s="133">
        <v>42661</v>
      </c>
      <c r="X4" s="10">
        <v>41.56</v>
      </c>
      <c r="Y4" s="10">
        <v>41.99</v>
      </c>
      <c r="Z4" s="10">
        <v>41.19</v>
      </c>
      <c r="AA4" s="10">
        <v>41.68</v>
      </c>
      <c r="AB4" s="95">
        <v>8755600</v>
      </c>
      <c r="AC4" s="10">
        <v>41.68</v>
      </c>
      <c r="AD4">
        <f t="shared" si="0"/>
        <v>0.80000000000000426</v>
      </c>
      <c r="AE4" s="138">
        <f t="shared" si="1"/>
        <v>1.0669253152279179E-2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41.4</v>
      </c>
      <c r="Y5" s="10">
        <v>42.2</v>
      </c>
      <c r="Z5" s="10">
        <v>41.16</v>
      </c>
      <c r="AA5" s="10">
        <v>41.24</v>
      </c>
      <c r="AB5" s="95">
        <v>5509900</v>
      </c>
      <c r="AC5" s="10">
        <v>41.24</v>
      </c>
      <c r="AD5">
        <f t="shared" ref="AD5:AD68" si="2">Y5-Z5</f>
        <v>1.0400000000000063</v>
      </c>
      <c r="AE5" s="138">
        <f t="shared" ref="AE5:AE67" si="3">AC5/AC6-1</f>
        <v>-1.9361084220715918E-3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41.6</v>
      </c>
      <c r="Y6" s="10">
        <v>42.41</v>
      </c>
      <c r="Z6" s="10">
        <v>41.11</v>
      </c>
      <c r="AA6" s="10">
        <v>41.32</v>
      </c>
      <c r="AB6" s="95">
        <v>7296800</v>
      </c>
      <c r="AC6" s="10">
        <v>41.32</v>
      </c>
      <c r="AD6">
        <f t="shared" si="2"/>
        <v>1.2999999999999972</v>
      </c>
      <c r="AE6" s="138">
        <f t="shared" si="3"/>
        <v>-1.4499758337361834E-3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42656</v>
      </c>
      <c r="X7" s="10">
        <v>39.68</v>
      </c>
      <c r="Y7" s="10">
        <v>41.62</v>
      </c>
      <c r="Z7" s="10">
        <v>39.130000000000003</v>
      </c>
      <c r="AA7" s="10">
        <v>41.38</v>
      </c>
      <c r="AB7" s="95">
        <v>11107200</v>
      </c>
      <c r="AC7" s="10">
        <v>41.38</v>
      </c>
      <c r="AD7">
        <f t="shared" si="2"/>
        <v>2.4899999999999949</v>
      </c>
      <c r="AE7" s="138">
        <f t="shared" si="3"/>
        <v>3.4241439640090077E-2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40.15</v>
      </c>
      <c r="Y8" s="10">
        <v>40.380000000000003</v>
      </c>
      <c r="Z8" s="10">
        <v>39.729999999999997</v>
      </c>
      <c r="AA8" s="10">
        <v>40.01</v>
      </c>
      <c r="AB8" s="95">
        <v>6634800</v>
      </c>
      <c r="AC8" s="10">
        <v>40.01</v>
      </c>
      <c r="AD8">
        <f t="shared" si="2"/>
        <v>0.65000000000000568</v>
      </c>
      <c r="AE8" s="138">
        <f t="shared" si="3"/>
        <v>5.5290273938175538E-3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40.03</v>
      </c>
      <c r="Y9" s="10">
        <v>40.33</v>
      </c>
      <c r="Z9" s="10">
        <v>39.51</v>
      </c>
      <c r="AA9" s="10">
        <v>39.79</v>
      </c>
      <c r="AB9" s="95">
        <v>9126600</v>
      </c>
      <c r="AC9" s="10">
        <v>39.79</v>
      </c>
      <c r="AD9">
        <f t="shared" si="2"/>
        <v>0.82000000000000028</v>
      </c>
      <c r="AE9" s="138">
        <f t="shared" si="3"/>
        <v>5.0289162685435151E-4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42653</v>
      </c>
      <c r="X10" s="10">
        <v>38.5</v>
      </c>
      <c r="Y10" s="10">
        <v>39.950000000000003</v>
      </c>
      <c r="Z10" s="10">
        <v>38.46</v>
      </c>
      <c r="AA10" s="10">
        <v>39.770000000000003</v>
      </c>
      <c r="AB10" s="95">
        <v>7815100</v>
      </c>
      <c r="AC10" s="10">
        <v>39.770000000000003</v>
      </c>
      <c r="AD10">
        <f t="shared" si="2"/>
        <v>1.490000000000002</v>
      </c>
      <c r="AE10" s="138">
        <f t="shared" si="3"/>
        <v>3.3792565635560212E-2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9.7000000000000003E-3</v>
      </c>
      <c r="W11" s="133">
        <v>42650</v>
      </c>
      <c r="X11" s="10">
        <v>39.14</v>
      </c>
      <c r="Y11" s="10">
        <v>39.200000000000003</v>
      </c>
      <c r="Z11" s="10">
        <v>38.18</v>
      </c>
      <c r="AA11" s="10">
        <v>38.47</v>
      </c>
      <c r="AB11" s="95">
        <v>6932900</v>
      </c>
      <c r="AC11" s="10">
        <v>38.47</v>
      </c>
      <c r="AD11">
        <f t="shared" si="2"/>
        <v>1.0200000000000031</v>
      </c>
      <c r="AE11" s="138">
        <f t="shared" si="3"/>
        <v>-1.7870819504723023E-2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42649</v>
      </c>
      <c r="X12" s="10">
        <v>39.049999999999997</v>
      </c>
      <c r="Y12" s="10">
        <v>39.32</v>
      </c>
      <c r="Z12" s="10">
        <v>38.69</v>
      </c>
      <c r="AA12" s="10">
        <v>39.17</v>
      </c>
      <c r="AB12" s="95">
        <v>4816400</v>
      </c>
      <c r="AC12" s="10">
        <v>39.17</v>
      </c>
      <c r="AD12">
        <f t="shared" si="2"/>
        <v>0.63000000000000256</v>
      </c>
      <c r="AE12" s="138">
        <f t="shared" si="3"/>
        <v>1.7902813299233156E-3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42648</v>
      </c>
      <c r="X13" s="10">
        <v>39.020000000000003</v>
      </c>
      <c r="Y13" s="10">
        <v>39.42</v>
      </c>
      <c r="Z13" s="10">
        <v>38.83</v>
      </c>
      <c r="AA13" s="10">
        <v>39.1</v>
      </c>
      <c r="AB13" s="95">
        <v>4221600</v>
      </c>
      <c r="AC13" s="10">
        <v>39.1</v>
      </c>
      <c r="AD13">
        <f t="shared" si="2"/>
        <v>0.59000000000000341</v>
      </c>
      <c r="AE13" s="138">
        <f t="shared" si="3"/>
        <v>-1.5321756894789429E-3</v>
      </c>
    </row>
    <row r="14" spans="1:31" x14ac:dyDescent="0.25">
      <c r="H14" s="72"/>
      <c r="W14" s="133">
        <v>42647</v>
      </c>
      <c r="X14" s="10">
        <v>40.32</v>
      </c>
      <c r="Y14" s="10">
        <v>40.49</v>
      </c>
      <c r="Z14" s="10">
        <v>39.090000000000003</v>
      </c>
      <c r="AA14" s="10">
        <v>39.159999999999997</v>
      </c>
      <c r="AB14" s="95">
        <v>10682200</v>
      </c>
      <c r="AC14" s="10">
        <v>39.159999999999997</v>
      </c>
      <c r="AD14">
        <f t="shared" si="2"/>
        <v>1.3999999999999986</v>
      </c>
      <c r="AE14" s="138">
        <f t="shared" si="3"/>
        <v>-1.4594866633115378E-2</v>
      </c>
    </row>
    <row r="15" spans="1:31" x14ac:dyDescent="0.25">
      <c r="H15" s="72"/>
      <c r="W15" s="133">
        <v>42646</v>
      </c>
      <c r="X15" s="10">
        <v>38.85</v>
      </c>
      <c r="Y15" s="10">
        <v>39.74</v>
      </c>
      <c r="Z15" s="10">
        <v>38.700000000000003</v>
      </c>
      <c r="AA15" s="10">
        <v>39.74</v>
      </c>
      <c r="AB15" s="95">
        <v>8643600</v>
      </c>
      <c r="AC15" s="10">
        <v>39.74</v>
      </c>
      <c r="AD15">
        <f t="shared" si="2"/>
        <v>1.0399999999999991</v>
      </c>
      <c r="AE15" s="138">
        <f t="shared" si="3"/>
        <v>2.1856518385189094E-2</v>
      </c>
    </row>
    <row r="16" spans="1:31" x14ac:dyDescent="0.25">
      <c r="H16" s="72"/>
      <c r="W16" s="133">
        <v>42643</v>
      </c>
      <c r="X16" s="10">
        <v>38.270000000000003</v>
      </c>
      <c r="Y16" s="10">
        <v>39.18</v>
      </c>
      <c r="Z16" s="10">
        <v>38.03</v>
      </c>
      <c r="AA16" s="10">
        <v>38.89</v>
      </c>
      <c r="AB16" s="95">
        <v>9364400</v>
      </c>
      <c r="AC16" s="10">
        <v>38.89</v>
      </c>
      <c r="AD16">
        <f t="shared" si="2"/>
        <v>1.1499999999999986</v>
      </c>
      <c r="AE16" s="138">
        <f t="shared" si="3"/>
        <v>1.939711664482302E-2</v>
      </c>
    </row>
    <row r="17" spans="1:31" x14ac:dyDescent="0.25">
      <c r="W17" s="133">
        <v>42642</v>
      </c>
      <c r="X17" s="10">
        <v>38.020000000000003</v>
      </c>
      <c r="Y17" s="10">
        <v>38.54</v>
      </c>
      <c r="Z17" s="10">
        <v>37.950000000000003</v>
      </c>
      <c r="AA17" s="10">
        <v>38.15</v>
      </c>
      <c r="AB17" s="95">
        <v>5535000</v>
      </c>
      <c r="AC17" s="10">
        <v>38.15</v>
      </c>
      <c r="AD17">
        <f t="shared" si="2"/>
        <v>0.58999999999999631</v>
      </c>
      <c r="AE17" s="138">
        <f t="shared" si="3"/>
        <v>2.1013921723140871E-3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38.53</v>
      </c>
      <c r="Y18" s="10">
        <v>38.950000000000003</v>
      </c>
      <c r="Z18" s="10">
        <v>37.950000000000003</v>
      </c>
      <c r="AA18" s="10">
        <v>38.07</v>
      </c>
      <c r="AB18" s="95">
        <v>7121100</v>
      </c>
      <c r="AC18" s="10">
        <v>38.07</v>
      </c>
      <c r="AD18">
        <f t="shared" si="2"/>
        <v>1</v>
      </c>
      <c r="AE18" s="138">
        <f t="shared" si="3"/>
        <v>-1.2195121951219523E-2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42640</v>
      </c>
      <c r="X19" s="10">
        <v>36.78</v>
      </c>
      <c r="Y19" s="10">
        <v>38.57</v>
      </c>
      <c r="Z19" s="10">
        <v>36.78</v>
      </c>
      <c r="AA19" s="10">
        <v>38.54</v>
      </c>
      <c r="AB19" s="95">
        <v>10038200</v>
      </c>
      <c r="AC19" s="10">
        <v>38.54</v>
      </c>
      <c r="AD19">
        <f t="shared" si="2"/>
        <v>1.7899999999999991</v>
      </c>
      <c r="AE19" s="138">
        <f t="shared" si="3"/>
        <v>4.5294277190127463E-2</v>
      </c>
    </row>
    <row r="20" spans="1:31" x14ac:dyDescent="0.25">
      <c r="W20" s="133">
        <v>42639</v>
      </c>
      <c r="X20" s="10">
        <v>36.97</v>
      </c>
      <c r="Y20" s="10">
        <v>37.159999999999997</v>
      </c>
      <c r="Z20" s="10">
        <v>36.61</v>
      </c>
      <c r="AA20" s="10">
        <v>36.869999999999997</v>
      </c>
      <c r="AB20" s="95">
        <v>5718700</v>
      </c>
      <c r="AC20" s="10">
        <v>36.869999999999997</v>
      </c>
      <c r="AD20">
        <f t="shared" si="2"/>
        <v>0.54999999999999716</v>
      </c>
      <c r="AE20" s="138">
        <f t="shared" si="3"/>
        <v>-9.9355531686360354E-3</v>
      </c>
    </row>
    <row r="21" spans="1:31" x14ac:dyDescent="0.25">
      <c r="W21" s="133">
        <v>42636</v>
      </c>
      <c r="X21" s="10">
        <v>37.25</v>
      </c>
      <c r="Y21" s="10">
        <v>37.39</v>
      </c>
      <c r="Z21" s="10">
        <v>36.770000000000003</v>
      </c>
      <c r="AA21" s="10">
        <v>37.24</v>
      </c>
      <c r="AB21" s="95">
        <v>4628200</v>
      </c>
      <c r="AC21" s="10">
        <v>37.24</v>
      </c>
      <c r="AD21">
        <f t="shared" si="2"/>
        <v>0.61999999999999744</v>
      </c>
      <c r="AE21" s="138">
        <f t="shared" si="3"/>
        <v>-2.4109295472809489E-3</v>
      </c>
    </row>
    <row r="22" spans="1:31" x14ac:dyDescent="0.25">
      <c r="W22" s="133">
        <v>42635</v>
      </c>
      <c r="X22" s="10">
        <v>37.090000000000003</v>
      </c>
      <c r="Y22" s="10">
        <v>37.67</v>
      </c>
      <c r="Z22" s="10">
        <v>36.92</v>
      </c>
      <c r="AA22" s="10">
        <v>37.33</v>
      </c>
      <c r="AB22" s="95">
        <v>6559600</v>
      </c>
      <c r="AC22" s="10">
        <v>37.33</v>
      </c>
      <c r="AD22">
        <f t="shared" si="2"/>
        <v>0.75</v>
      </c>
      <c r="AE22" s="138">
        <f t="shared" si="3"/>
        <v>1.1379030073150886E-2</v>
      </c>
    </row>
    <row r="23" spans="1:31" x14ac:dyDescent="0.25">
      <c r="W23" s="133">
        <v>42634</v>
      </c>
      <c r="X23" s="10">
        <v>36.799999999999997</v>
      </c>
      <c r="Y23" s="10">
        <v>37.06</v>
      </c>
      <c r="Z23" s="10">
        <v>36.31</v>
      </c>
      <c r="AA23" s="10">
        <v>36.909999999999997</v>
      </c>
      <c r="AB23" s="95">
        <v>4971100</v>
      </c>
      <c r="AC23" s="10">
        <v>36.909999999999997</v>
      </c>
      <c r="AD23">
        <f t="shared" si="2"/>
        <v>0.75</v>
      </c>
      <c r="AE23" s="138">
        <f t="shared" si="3"/>
        <v>2.444323737099241E-3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36.79</v>
      </c>
      <c r="Y24" s="10">
        <v>37.200000000000003</v>
      </c>
      <c r="Z24" s="10">
        <v>36.630000000000003</v>
      </c>
      <c r="AA24" s="10">
        <v>36.82</v>
      </c>
      <c r="AB24" s="95">
        <v>3312000</v>
      </c>
      <c r="AC24" s="10">
        <v>36.82</v>
      </c>
      <c r="AD24">
        <f t="shared" si="2"/>
        <v>0.57000000000000028</v>
      </c>
      <c r="AE24" s="138">
        <f t="shared" si="3"/>
        <v>3.2697547683921968E-3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42632</v>
      </c>
      <c r="X25" s="10">
        <v>36.71</v>
      </c>
      <c r="Y25" s="10">
        <v>37.18</v>
      </c>
      <c r="Z25" s="10">
        <v>36.590000000000003</v>
      </c>
      <c r="AA25" s="10">
        <v>36.700000000000003</v>
      </c>
      <c r="AB25" s="95">
        <v>5395200</v>
      </c>
      <c r="AC25" s="10">
        <v>36.700000000000003</v>
      </c>
      <c r="AD25">
        <f t="shared" si="2"/>
        <v>0.58999999999999631</v>
      </c>
      <c r="AE25" s="138">
        <f t="shared" si="3"/>
        <v>3.0062858704564821E-3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42629</v>
      </c>
      <c r="X26" s="10">
        <v>36.9</v>
      </c>
      <c r="Y26" s="10">
        <v>36.9</v>
      </c>
      <c r="Z26" s="10">
        <v>36.51</v>
      </c>
      <c r="AA26" s="10">
        <v>36.590000000000003</v>
      </c>
      <c r="AB26" s="95">
        <v>6268400</v>
      </c>
      <c r="AC26" s="10">
        <v>36.590000000000003</v>
      </c>
      <c r="AD26">
        <f t="shared" si="2"/>
        <v>0.39000000000000057</v>
      </c>
      <c r="AE26" s="138">
        <f t="shared" si="3"/>
        <v>-1.081373344147063E-2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42628</v>
      </c>
      <c r="X27" s="10">
        <v>36.81</v>
      </c>
      <c r="Y27" s="10">
        <v>37.119999999999997</v>
      </c>
      <c r="Z27" s="10">
        <v>36.450000000000003</v>
      </c>
      <c r="AA27" s="10">
        <v>36.99</v>
      </c>
      <c r="AB27" s="95">
        <v>4405400</v>
      </c>
      <c r="AC27" s="10">
        <v>36.99</v>
      </c>
      <c r="AD27">
        <f t="shared" si="2"/>
        <v>0.6699999999999946</v>
      </c>
      <c r="AE27" s="138">
        <f t="shared" si="3"/>
        <v>4.0716612377849071E-3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42627</v>
      </c>
      <c r="X28" s="10">
        <v>37.14</v>
      </c>
      <c r="Y28" s="10">
        <v>37.409999999999997</v>
      </c>
      <c r="Z28" s="10">
        <v>36.65</v>
      </c>
      <c r="AA28" s="10">
        <v>36.840000000000003</v>
      </c>
      <c r="AB28" s="95">
        <v>5071700</v>
      </c>
      <c r="AC28" s="10">
        <v>36.840000000000003</v>
      </c>
      <c r="AD28">
        <f t="shared" si="2"/>
        <v>0.75999999999999801</v>
      </c>
      <c r="AE28" s="138">
        <f t="shared" si="3"/>
        <v>-8.0775444264942209E-3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42626</v>
      </c>
      <c r="X29" s="10">
        <v>37.729999999999997</v>
      </c>
      <c r="Y29" s="10">
        <v>38.090000000000003</v>
      </c>
      <c r="Z29" s="10">
        <v>37.01</v>
      </c>
      <c r="AA29" s="10">
        <v>37.14</v>
      </c>
      <c r="AB29" s="95">
        <v>6749000</v>
      </c>
      <c r="AC29" s="10">
        <v>37.14</v>
      </c>
      <c r="AD29">
        <f t="shared" si="2"/>
        <v>1.0800000000000054</v>
      </c>
      <c r="AE29" s="138">
        <f t="shared" si="3"/>
        <v>-1.7979904812268632E-2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42625</v>
      </c>
      <c r="X30" s="10">
        <v>36.94</v>
      </c>
      <c r="Y30" s="10">
        <v>37.93</v>
      </c>
      <c r="Z30" s="10">
        <v>36.64</v>
      </c>
      <c r="AA30" s="10">
        <v>37.82</v>
      </c>
      <c r="AB30" s="95">
        <v>5192900</v>
      </c>
      <c r="AC30" s="10">
        <v>37.82</v>
      </c>
      <c r="AD30">
        <f t="shared" si="2"/>
        <v>1.2899999999999991</v>
      </c>
      <c r="AE30" s="138">
        <f t="shared" si="3"/>
        <v>1.2854847348687581E-2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42622</v>
      </c>
      <c r="X31" s="10">
        <v>38.68</v>
      </c>
      <c r="Y31" s="10">
        <v>38.69</v>
      </c>
      <c r="Z31" s="10">
        <v>37.18</v>
      </c>
      <c r="AA31" s="10">
        <v>37.340000000000003</v>
      </c>
      <c r="AB31" s="95">
        <v>9013300</v>
      </c>
      <c r="AC31" s="10">
        <v>37.340000000000003</v>
      </c>
      <c r="AD31">
        <f t="shared" si="2"/>
        <v>1.509999999999998</v>
      </c>
      <c r="AE31" s="138">
        <f t="shared" si="3"/>
        <v>-3.663570691434459E-2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42621</v>
      </c>
      <c r="X32" s="10">
        <v>38.54</v>
      </c>
      <c r="Y32" s="10">
        <v>39.06</v>
      </c>
      <c r="Z32" s="10">
        <v>38.43</v>
      </c>
      <c r="AA32" s="10">
        <v>38.76</v>
      </c>
      <c r="AB32" s="95">
        <v>7353400</v>
      </c>
      <c r="AC32" s="10">
        <v>38.76</v>
      </c>
      <c r="AD32">
        <f t="shared" si="2"/>
        <v>0.63000000000000256</v>
      </c>
      <c r="AE32" s="138">
        <f t="shared" si="3"/>
        <v>2.0682523267838704E-3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42620</v>
      </c>
      <c r="X33" s="10">
        <v>37.32</v>
      </c>
      <c r="Y33" s="10">
        <v>38.840000000000003</v>
      </c>
      <c r="Z33" s="10">
        <v>37.28</v>
      </c>
      <c r="AA33" s="10">
        <v>38.68</v>
      </c>
      <c r="AB33" s="95">
        <v>11627700</v>
      </c>
      <c r="AC33" s="10">
        <v>38.68</v>
      </c>
      <c r="AD33">
        <f t="shared" si="2"/>
        <v>1.5600000000000023</v>
      </c>
      <c r="AE33" s="138">
        <f t="shared" si="3"/>
        <v>4.6820027063599445E-2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42619</v>
      </c>
      <c r="X34" s="10">
        <v>36.89</v>
      </c>
      <c r="Y34" s="10">
        <v>37.07</v>
      </c>
      <c r="Z34" s="10">
        <v>36.56</v>
      </c>
      <c r="AA34" s="10">
        <v>36.950000000000003</v>
      </c>
      <c r="AB34" s="95">
        <v>6383300</v>
      </c>
      <c r="AC34" s="10">
        <v>36.950000000000003</v>
      </c>
      <c r="AD34">
        <f t="shared" si="2"/>
        <v>0.50999999999999801</v>
      </c>
      <c r="AE34" s="138">
        <f t="shared" si="3"/>
        <v>1.6264570344266538E-3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42615</v>
      </c>
      <c r="X35" s="10">
        <v>36.57</v>
      </c>
      <c r="Y35" s="10">
        <v>37.01</v>
      </c>
      <c r="Z35" s="10">
        <v>36.520000000000003</v>
      </c>
      <c r="AA35" s="10">
        <v>36.89</v>
      </c>
      <c r="AB35" s="95">
        <v>4456000</v>
      </c>
      <c r="AC35" s="10">
        <v>36.89</v>
      </c>
      <c r="AD35">
        <f t="shared" si="2"/>
        <v>0.48999999999999488</v>
      </c>
      <c r="AE35" s="138">
        <f t="shared" si="3"/>
        <v>8.1989614648809717E-3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42614</v>
      </c>
      <c r="X36" s="10">
        <v>36.880000000000003</v>
      </c>
      <c r="Y36" s="10">
        <v>37.25</v>
      </c>
      <c r="Z36" s="10">
        <v>36.409999999999997</v>
      </c>
      <c r="AA36" s="10">
        <v>36.590000000000003</v>
      </c>
      <c r="AB36" s="95">
        <v>4781400</v>
      </c>
      <c r="AC36" s="10">
        <v>36.590000000000003</v>
      </c>
      <c r="AD36">
        <f t="shared" si="2"/>
        <v>0.84000000000000341</v>
      </c>
      <c r="AE36" s="138">
        <f t="shared" si="3"/>
        <v>-7.8633405639912946E-3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42613</v>
      </c>
      <c r="X37" s="10">
        <v>37.200000000000003</v>
      </c>
      <c r="Y37" s="10">
        <v>37.619999999999997</v>
      </c>
      <c r="Z37" s="10">
        <v>36.4</v>
      </c>
      <c r="AA37" s="10">
        <v>36.880000000000003</v>
      </c>
      <c r="AB37" s="95">
        <v>8148200</v>
      </c>
      <c r="AC37" s="10">
        <v>36.880000000000003</v>
      </c>
      <c r="AD37">
        <f t="shared" si="2"/>
        <v>1.2199999999999989</v>
      </c>
      <c r="AE37" s="138">
        <f t="shared" si="3"/>
        <v>-8.0688542227003168E-3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42612</v>
      </c>
      <c r="X38" s="10">
        <v>36.450000000000003</v>
      </c>
      <c r="Y38" s="10">
        <v>37.340000000000003</v>
      </c>
      <c r="Z38" s="10">
        <v>36.369999999999997</v>
      </c>
      <c r="AA38" s="10">
        <v>37.18</v>
      </c>
      <c r="AB38" s="95">
        <v>6007300</v>
      </c>
      <c r="AC38" s="10">
        <v>37.18</v>
      </c>
      <c r="AD38">
        <f t="shared" si="2"/>
        <v>0.97000000000000597</v>
      </c>
      <c r="AE38" s="138">
        <f t="shared" si="3"/>
        <v>2.0027434842249558E-2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42611</v>
      </c>
      <c r="X39" s="10">
        <v>36.409999999999997</v>
      </c>
      <c r="Y39" s="10">
        <v>36.54</v>
      </c>
      <c r="Z39" s="10">
        <v>36.32</v>
      </c>
      <c r="AA39" s="10">
        <v>36.450000000000003</v>
      </c>
      <c r="AB39" s="95">
        <v>4108700</v>
      </c>
      <c r="AC39" s="10">
        <v>36.450000000000003</v>
      </c>
      <c r="AD39">
        <f t="shared" si="2"/>
        <v>0.21999999999999886</v>
      </c>
      <c r="AE39" s="138">
        <f t="shared" si="3"/>
        <v>4.9627791563275903E-3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6" t="s">
        <v>78</v>
      </c>
      <c r="P40" s="586"/>
      <c r="W40" s="133">
        <v>42608</v>
      </c>
      <c r="X40" s="10">
        <v>36.729999999999997</v>
      </c>
      <c r="Y40" s="10">
        <v>36.770000000000003</v>
      </c>
      <c r="Z40" s="10">
        <v>36.049999999999997</v>
      </c>
      <c r="AA40" s="10">
        <v>36.270000000000003</v>
      </c>
      <c r="AB40" s="95">
        <v>5245500</v>
      </c>
      <c r="AC40" s="10">
        <v>36.270000000000003</v>
      </c>
      <c r="AD40">
        <f t="shared" si="2"/>
        <v>0.72000000000000597</v>
      </c>
      <c r="AE40" s="138">
        <f t="shared" si="3"/>
        <v>-1.1447260834014594E-2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42.24</v>
      </c>
      <c r="Q41" s="2"/>
      <c r="W41" s="133">
        <v>42607</v>
      </c>
      <c r="X41" s="10">
        <v>36.549999999999997</v>
      </c>
      <c r="Y41" s="10">
        <v>36.85</v>
      </c>
      <c r="Z41" s="10">
        <v>36.43</v>
      </c>
      <c r="AA41" s="10">
        <v>36.69</v>
      </c>
      <c r="AB41" s="95">
        <v>3334900</v>
      </c>
      <c r="AC41" s="10">
        <v>36.69</v>
      </c>
      <c r="AD41">
        <f t="shared" si="2"/>
        <v>0.42000000000000171</v>
      </c>
      <c r="AE41" s="138">
        <f t="shared" si="3"/>
        <v>8.1833060556468773E-4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41.856000000000002</v>
      </c>
      <c r="Q42" s="2"/>
      <c r="T42" s="91" t="s">
        <v>113</v>
      </c>
      <c r="W42" s="133">
        <v>42606</v>
      </c>
      <c r="X42" s="10">
        <v>36.6</v>
      </c>
      <c r="Y42" s="10">
        <v>36.840000000000003</v>
      </c>
      <c r="Z42" s="10">
        <v>36.42</v>
      </c>
      <c r="AA42" s="10">
        <v>36.659999999999997</v>
      </c>
      <c r="AB42" s="95">
        <v>4473300</v>
      </c>
      <c r="AC42" s="10">
        <v>36.659999999999997</v>
      </c>
      <c r="AD42">
        <f t="shared" si="2"/>
        <v>0.42000000000000171</v>
      </c>
      <c r="AE42" s="138">
        <f t="shared" si="3"/>
        <v>-8.1766148814399475E-4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41.472000000000001</v>
      </c>
      <c r="Q43" s="2"/>
      <c r="T43" s="128" t="s">
        <v>98</v>
      </c>
      <c r="U43" s="129">
        <v>42.25</v>
      </c>
      <c r="W43" s="133">
        <v>42605</v>
      </c>
      <c r="X43" s="10">
        <v>36.46</v>
      </c>
      <c r="Y43" s="10">
        <v>36.799999999999997</v>
      </c>
      <c r="Z43" s="10">
        <v>36.450000000000003</v>
      </c>
      <c r="AA43" s="10">
        <v>36.69</v>
      </c>
      <c r="AB43" s="95">
        <v>4566400</v>
      </c>
      <c r="AC43" s="10">
        <v>36.69</v>
      </c>
      <c r="AD43">
        <f t="shared" si="2"/>
        <v>0.34999999999999432</v>
      </c>
      <c r="AE43" s="138">
        <f t="shared" si="3"/>
        <v>1.1300992282249123E-2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41.088000000000001</v>
      </c>
      <c r="Q44" s="2"/>
      <c r="T44" s="93" t="s">
        <v>99</v>
      </c>
      <c r="U44" s="130">
        <v>42.15</v>
      </c>
      <c r="W44" s="133">
        <v>42604</v>
      </c>
      <c r="X44" s="10">
        <v>36.340000000000003</v>
      </c>
      <c r="Y44" s="10">
        <v>36.54</v>
      </c>
      <c r="Z44" s="10">
        <v>36.130000000000003</v>
      </c>
      <c r="AA44" s="10">
        <v>36.28</v>
      </c>
      <c r="AB44" s="95">
        <v>4829500</v>
      </c>
      <c r="AC44" s="10">
        <v>36.28</v>
      </c>
      <c r="AD44">
        <f t="shared" si="2"/>
        <v>0.40999999999999659</v>
      </c>
      <c r="AE44" s="138">
        <f t="shared" si="3"/>
        <v>-1.9257221458046647E-3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40.704000000000001</v>
      </c>
      <c r="Q45" s="2"/>
      <c r="T45" s="93" t="s">
        <v>100</v>
      </c>
      <c r="U45" s="130" t="s">
        <v>614</v>
      </c>
      <c r="W45" s="133">
        <v>42601</v>
      </c>
      <c r="X45" s="10">
        <v>36.71</v>
      </c>
      <c r="Y45" s="10">
        <v>36.799999999999997</v>
      </c>
      <c r="Z45" s="10">
        <v>36.299999999999997</v>
      </c>
      <c r="AA45" s="10">
        <v>36.35</v>
      </c>
      <c r="AB45" s="95">
        <v>7517200</v>
      </c>
      <c r="AC45" s="10">
        <v>36.35</v>
      </c>
      <c r="AD45">
        <f t="shared" si="2"/>
        <v>0.5</v>
      </c>
      <c r="AE45" s="138">
        <f t="shared" si="3"/>
        <v>-1.3300760043431059E-2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40.32</v>
      </c>
      <c r="Q46" s="2"/>
      <c r="T46" s="93" t="s">
        <v>101</v>
      </c>
      <c r="U46" s="130" t="s">
        <v>615</v>
      </c>
      <c r="W46" s="133">
        <v>42600</v>
      </c>
      <c r="X46" s="10">
        <v>36.85</v>
      </c>
      <c r="Y46" s="10">
        <v>36.9</v>
      </c>
      <c r="Z46" s="10">
        <v>36.520000000000003</v>
      </c>
      <c r="AA46" s="10">
        <v>36.840000000000003</v>
      </c>
      <c r="AB46" s="95">
        <v>4370500</v>
      </c>
      <c r="AC46" s="10">
        <v>36.840000000000003</v>
      </c>
      <c r="AD46">
        <f t="shared" si="2"/>
        <v>0.37999999999999545</v>
      </c>
      <c r="AE46" s="138">
        <f t="shared" si="3"/>
        <v>-2.7137042062408412E-4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39.936</v>
      </c>
      <c r="Q47" s="2"/>
      <c r="T47" s="93" t="s">
        <v>102</v>
      </c>
      <c r="U47" s="130">
        <v>49</v>
      </c>
      <c r="W47" s="133">
        <v>42599</v>
      </c>
      <c r="X47" s="10">
        <v>36.549999999999997</v>
      </c>
      <c r="Y47" s="10">
        <v>36.950000000000003</v>
      </c>
      <c r="Z47" s="10">
        <v>36.479999999999997</v>
      </c>
      <c r="AA47" s="10">
        <v>36.85</v>
      </c>
      <c r="AB47" s="95">
        <v>5891900</v>
      </c>
      <c r="AC47" s="10">
        <v>36.85</v>
      </c>
      <c r="AD47">
        <f t="shared" si="2"/>
        <v>0.47000000000000597</v>
      </c>
      <c r="AE47" s="138">
        <f t="shared" si="3"/>
        <v>9.0361445783131433E-3</v>
      </c>
    </row>
    <row r="48" spans="2:31" x14ac:dyDescent="0.25">
      <c r="O48" s="83">
        <v>1.03</v>
      </c>
      <c r="P48" s="83">
        <f t="shared" si="49"/>
        <v>39.552</v>
      </c>
      <c r="Q48" s="2"/>
      <c r="T48" s="93" t="s">
        <v>103</v>
      </c>
      <c r="U48" s="130">
        <v>1.0437799999999999</v>
      </c>
      <c r="W48" s="133">
        <v>42598</v>
      </c>
      <c r="X48" s="10">
        <v>36.700000000000003</v>
      </c>
      <c r="Y48" s="10">
        <v>36.79</v>
      </c>
      <c r="Z48" s="10">
        <v>36.409999999999997</v>
      </c>
      <c r="AA48" s="10">
        <v>36.520000000000003</v>
      </c>
      <c r="AB48" s="95">
        <v>5773000</v>
      </c>
      <c r="AC48" s="10">
        <v>36.520000000000003</v>
      </c>
      <c r="AD48">
        <f t="shared" si="2"/>
        <v>0.38000000000000256</v>
      </c>
      <c r="AE48" s="138" t="e">
        <f t="shared" si="3"/>
        <v>#DIV/0!</v>
      </c>
    </row>
    <row r="49" spans="1:31" x14ac:dyDescent="0.25">
      <c r="O49" s="83">
        <v>1.02</v>
      </c>
      <c r="P49" s="83">
        <f t="shared" si="49"/>
        <v>39.167999999999999</v>
      </c>
      <c r="Q49" s="2"/>
      <c r="T49" s="93" t="s">
        <v>104</v>
      </c>
      <c r="U49" s="130" t="s">
        <v>292</v>
      </c>
      <c r="W49" s="133">
        <v>42598</v>
      </c>
      <c r="X49" s="10" t="s">
        <v>284</v>
      </c>
      <c r="Y49" s="10"/>
      <c r="Z49" s="10"/>
      <c r="AA49" s="10"/>
      <c r="AB49" s="95"/>
      <c r="AC49" s="10"/>
      <c r="AD49">
        <f t="shared" si="2"/>
        <v>0</v>
      </c>
      <c r="AE49" s="138">
        <f t="shared" si="3"/>
        <v>-1</v>
      </c>
    </row>
    <row r="50" spans="1:31" x14ac:dyDescent="0.25">
      <c r="O50" s="83">
        <v>1.01</v>
      </c>
      <c r="P50" s="83">
        <f t="shared" si="49"/>
        <v>38.783999999999999</v>
      </c>
      <c r="Q50" s="2"/>
      <c r="T50" s="93"/>
      <c r="U50" s="130"/>
      <c r="W50" s="133">
        <v>42597</v>
      </c>
      <c r="X50" s="10">
        <v>36.5</v>
      </c>
      <c r="Y50" s="10">
        <v>36.950000000000003</v>
      </c>
      <c r="Z50" s="10">
        <v>36.33</v>
      </c>
      <c r="AA50" s="10">
        <v>36.880000000000003</v>
      </c>
      <c r="AB50" s="95">
        <v>5617800</v>
      </c>
      <c r="AC50" s="10">
        <v>36.78</v>
      </c>
      <c r="AD50">
        <f t="shared" si="2"/>
        <v>0.62000000000000455</v>
      </c>
      <c r="AE50" s="138">
        <f t="shared" si="3"/>
        <v>9.884678747940745E-3</v>
      </c>
    </row>
    <row r="51" spans="1:31" x14ac:dyDescent="0.25">
      <c r="O51" s="83">
        <v>1</v>
      </c>
      <c r="P51" s="83">
        <f t="shared" si="49"/>
        <v>38.4</v>
      </c>
      <c r="Q51" s="2"/>
      <c r="T51" s="93" t="s">
        <v>105</v>
      </c>
      <c r="U51" s="130" t="s">
        <v>616</v>
      </c>
      <c r="W51" s="133">
        <v>42594</v>
      </c>
      <c r="X51" s="10">
        <v>37.07</v>
      </c>
      <c r="Y51" s="10">
        <v>37.21</v>
      </c>
      <c r="Z51" s="10">
        <v>36.42</v>
      </c>
      <c r="AA51" s="10">
        <v>36.520000000000003</v>
      </c>
      <c r="AB51" s="95">
        <v>7717800</v>
      </c>
      <c r="AC51" s="10">
        <v>36.42</v>
      </c>
      <c r="AD51">
        <f t="shared" si="2"/>
        <v>0.78999999999999915</v>
      </c>
      <c r="AE51" s="138">
        <f t="shared" si="3"/>
        <v>-1.9386106623586419E-2</v>
      </c>
    </row>
    <row r="52" spans="1:31" x14ac:dyDescent="0.25">
      <c r="O52" s="83">
        <v>0.99</v>
      </c>
      <c r="P52" s="83">
        <f t="shared" si="49"/>
        <v>38.015999999999998</v>
      </c>
      <c r="Q52" s="2"/>
      <c r="T52" s="93" t="s">
        <v>106</v>
      </c>
      <c r="U52" s="130" t="s">
        <v>321</v>
      </c>
      <c r="W52" s="133">
        <v>42593</v>
      </c>
      <c r="X52" s="10">
        <v>36.96</v>
      </c>
      <c r="Y52" s="10">
        <v>37.53</v>
      </c>
      <c r="Z52" s="10">
        <v>36.799999999999997</v>
      </c>
      <c r="AA52" s="10">
        <v>37.24</v>
      </c>
      <c r="AB52" s="95">
        <v>5974600</v>
      </c>
      <c r="AC52" s="10">
        <v>37.14</v>
      </c>
      <c r="AD52">
        <f t="shared" si="2"/>
        <v>0.73000000000000398</v>
      </c>
      <c r="AE52" s="138">
        <f t="shared" si="3"/>
        <v>6.7769043101111315E-3</v>
      </c>
    </row>
    <row r="53" spans="1:31" x14ac:dyDescent="0.25">
      <c r="O53" s="83">
        <v>0.98</v>
      </c>
      <c r="P53" s="83">
        <f t="shared" si="49"/>
        <v>37.631999999999998</v>
      </c>
      <c r="Q53" s="2"/>
      <c r="T53" s="93" t="s">
        <v>107</v>
      </c>
      <c r="U53" s="131">
        <v>7813331</v>
      </c>
      <c r="W53" s="133">
        <v>42592</v>
      </c>
      <c r="X53" s="10">
        <v>37.18</v>
      </c>
      <c r="Y53" s="10">
        <v>37.35</v>
      </c>
      <c r="Z53" s="10">
        <v>36.6</v>
      </c>
      <c r="AA53" s="10">
        <v>36.99</v>
      </c>
      <c r="AB53" s="95">
        <v>6507100</v>
      </c>
      <c r="AC53" s="10">
        <v>36.89</v>
      </c>
      <c r="AD53">
        <f t="shared" si="2"/>
        <v>0.75</v>
      </c>
      <c r="AE53" s="138">
        <f t="shared" si="3"/>
        <v>-1.2580299785867166E-2</v>
      </c>
    </row>
    <row r="54" spans="1:31" x14ac:dyDescent="0.25">
      <c r="O54" s="83">
        <v>0.97</v>
      </c>
      <c r="P54" s="83">
        <f t="shared" si="49"/>
        <v>37.247999999999998</v>
      </c>
      <c r="T54" s="93" t="s">
        <v>110</v>
      </c>
      <c r="U54" s="131">
        <v>7323770</v>
      </c>
      <c r="W54" s="133">
        <v>42591</v>
      </c>
      <c r="X54" s="10">
        <v>37.75</v>
      </c>
      <c r="Y54" s="10">
        <v>37.950000000000003</v>
      </c>
      <c r="Z54" s="10">
        <v>37.299999999999997</v>
      </c>
      <c r="AA54" s="10">
        <v>37.46</v>
      </c>
      <c r="AB54" s="95">
        <v>4827300</v>
      </c>
      <c r="AC54" s="10">
        <v>37.36</v>
      </c>
      <c r="AD54">
        <f t="shared" si="2"/>
        <v>0.65000000000000568</v>
      </c>
      <c r="AE54" s="138">
        <f t="shared" si="3"/>
        <v>2.6773761713516642E-4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36.863999999999997</v>
      </c>
      <c r="T55" s="93" t="s">
        <v>108</v>
      </c>
      <c r="U55" s="130" t="s">
        <v>617</v>
      </c>
      <c r="W55" s="133">
        <v>42590</v>
      </c>
      <c r="X55" s="10">
        <v>37.770000000000003</v>
      </c>
      <c r="Y55" s="10">
        <v>38.03</v>
      </c>
      <c r="Z55" s="10">
        <v>37.270000000000003</v>
      </c>
      <c r="AA55" s="10">
        <v>37.450000000000003</v>
      </c>
      <c r="AB55" s="95">
        <v>5918400</v>
      </c>
      <c r="AC55" s="10">
        <v>37.35</v>
      </c>
      <c r="AD55">
        <f t="shared" si="2"/>
        <v>0.75999999999999801</v>
      </c>
      <c r="AE55" s="138">
        <f t="shared" si="3"/>
        <v>-1.059602649006619E-2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36.479999999999997</v>
      </c>
      <c r="T56" s="93" t="s">
        <v>111</v>
      </c>
      <c r="U56" s="130">
        <v>11.22</v>
      </c>
      <c r="W56" s="133">
        <v>42587</v>
      </c>
      <c r="X56" s="10">
        <v>36.799999999999997</v>
      </c>
      <c r="Y56" s="10">
        <v>37.869999999999997</v>
      </c>
      <c r="Z56" s="10">
        <v>36.770000000000003</v>
      </c>
      <c r="AA56" s="10">
        <v>37.85</v>
      </c>
      <c r="AB56" s="95">
        <v>9160400</v>
      </c>
      <c r="AC56" s="10">
        <v>37.75</v>
      </c>
      <c r="AD56">
        <f t="shared" si="2"/>
        <v>1.0999999999999943</v>
      </c>
      <c r="AE56" s="138">
        <f t="shared" si="3"/>
        <v>3.937224669603534E-2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36.095999999999997</v>
      </c>
      <c r="T57" s="93" t="s">
        <v>112</v>
      </c>
      <c r="U57" s="130">
        <v>3.77</v>
      </c>
      <c r="W57" s="133">
        <v>42586</v>
      </c>
      <c r="X57" s="10">
        <v>36.21</v>
      </c>
      <c r="Y57" s="10">
        <v>36.81</v>
      </c>
      <c r="Z57" s="10">
        <v>36.090000000000003</v>
      </c>
      <c r="AA57" s="10">
        <v>36.42</v>
      </c>
      <c r="AB57" s="95">
        <v>7366200</v>
      </c>
      <c r="AC57" s="10">
        <v>36.32</v>
      </c>
      <c r="AD57">
        <f t="shared" si="2"/>
        <v>0.71999999999999886</v>
      </c>
      <c r="AE57" s="138">
        <f t="shared" si="3"/>
        <v>1.5092230296254838E-2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35.712000000000003</v>
      </c>
      <c r="T58" s="93" t="s">
        <v>109</v>
      </c>
      <c r="U58" s="130" t="s">
        <v>449</v>
      </c>
      <c r="W58" s="133">
        <v>42585</v>
      </c>
      <c r="X58" s="10">
        <v>35.5</v>
      </c>
      <c r="Y58" s="10">
        <v>36</v>
      </c>
      <c r="Z58" s="10">
        <v>35.43</v>
      </c>
      <c r="AA58" s="10">
        <v>35.880000000000003</v>
      </c>
      <c r="AB58" s="95">
        <v>6992300</v>
      </c>
      <c r="AC58" s="10">
        <v>35.78</v>
      </c>
      <c r="AD58">
        <f t="shared" si="2"/>
        <v>0.57000000000000028</v>
      </c>
      <c r="AE58" s="138">
        <f t="shared" si="3"/>
        <v>9.5936794582394125E-3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35.328000000000003</v>
      </c>
      <c r="W59" s="133">
        <v>42584</v>
      </c>
      <c r="X59" s="10">
        <v>36.85</v>
      </c>
      <c r="Y59" s="10">
        <v>36.94</v>
      </c>
      <c r="Z59" s="10">
        <v>35.42</v>
      </c>
      <c r="AA59" s="10">
        <v>35.54</v>
      </c>
      <c r="AB59" s="95">
        <v>9579900</v>
      </c>
      <c r="AC59" s="10">
        <v>35.44</v>
      </c>
      <c r="AD59">
        <f t="shared" si="2"/>
        <v>1.519999999999996</v>
      </c>
      <c r="AE59" s="138">
        <f t="shared" si="3"/>
        <v>-4.060638873849487E-2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34.944000000000003</v>
      </c>
      <c r="W60" s="133">
        <v>42583</v>
      </c>
      <c r="X60" s="10">
        <v>37.159999999999997</v>
      </c>
      <c r="Y60" s="10">
        <v>37.369999999999997</v>
      </c>
      <c r="Z60" s="10">
        <v>36.65</v>
      </c>
      <c r="AA60" s="10">
        <v>37.04</v>
      </c>
      <c r="AB60" s="95">
        <v>6787800</v>
      </c>
      <c r="AC60" s="10">
        <v>36.94</v>
      </c>
      <c r="AD60">
        <f t="shared" si="2"/>
        <v>0.71999999999999886</v>
      </c>
      <c r="AE60" s="138">
        <f t="shared" si="3"/>
        <v>8.1278786236804734E-4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34.56</v>
      </c>
      <c r="W61" s="133">
        <v>42580</v>
      </c>
      <c r="X61" s="10">
        <v>37.49</v>
      </c>
      <c r="Y61" s="10">
        <v>37.880000000000003</v>
      </c>
      <c r="Z61" s="10">
        <v>37.01</v>
      </c>
      <c r="AA61" s="10">
        <v>37.01</v>
      </c>
      <c r="AB61" s="95">
        <v>6760800</v>
      </c>
      <c r="AC61" s="10">
        <v>36.909999999999997</v>
      </c>
      <c r="AD61">
        <f t="shared" si="2"/>
        <v>0.87000000000000455</v>
      </c>
      <c r="AE61" s="138">
        <f t="shared" si="3"/>
        <v>-1.2309339042012368E-2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42579</v>
      </c>
      <c r="X62" s="10">
        <v>37.47</v>
      </c>
      <c r="Y62" s="10">
        <v>37.64</v>
      </c>
      <c r="Z62" s="10">
        <v>37.14</v>
      </c>
      <c r="AA62" s="10">
        <v>37.47</v>
      </c>
      <c r="AB62" s="95">
        <v>6339300</v>
      </c>
      <c r="AC62" s="10">
        <v>37.369999999999997</v>
      </c>
      <c r="AD62">
        <f t="shared" si="2"/>
        <v>0.5</v>
      </c>
      <c r="AE62" s="138">
        <f t="shared" si="3"/>
        <v>-2.6752273943297933E-4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42578</v>
      </c>
      <c r="X63" s="10">
        <v>37.590000000000003</v>
      </c>
      <c r="Y63" s="10">
        <v>37.79</v>
      </c>
      <c r="Z63" s="10">
        <v>37.200000000000003</v>
      </c>
      <c r="AA63" s="10">
        <v>37.479999999999997</v>
      </c>
      <c r="AB63" s="95">
        <v>8619800</v>
      </c>
      <c r="AC63" s="10">
        <v>37.380000000000003</v>
      </c>
      <c r="AD63">
        <f t="shared" si="2"/>
        <v>0.58999999999999631</v>
      </c>
      <c r="AE63" s="138">
        <f t="shared" si="3"/>
        <v>-2.0953378732320505E-2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42577</v>
      </c>
      <c r="X64" s="10">
        <v>37.81</v>
      </c>
      <c r="Y64" s="10">
        <v>38.299999999999997</v>
      </c>
      <c r="Z64" s="10">
        <v>37.51</v>
      </c>
      <c r="AA64" s="10">
        <v>38.28</v>
      </c>
      <c r="AB64" s="95">
        <v>10525600</v>
      </c>
      <c r="AC64" s="10">
        <v>38.18</v>
      </c>
      <c r="AD64">
        <f t="shared" si="2"/>
        <v>0.78999999999999915</v>
      </c>
      <c r="AE64" s="138">
        <f t="shared" si="3"/>
        <v>2.4691358024691468E-2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42576</v>
      </c>
      <c r="X65" s="10">
        <v>37.840000000000003</v>
      </c>
      <c r="Y65" s="10">
        <v>38</v>
      </c>
      <c r="Z65" s="10">
        <v>37.020000000000003</v>
      </c>
      <c r="AA65" s="10">
        <v>37.36</v>
      </c>
      <c r="AB65" s="95">
        <v>11389000</v>
      </c>
      <c r="AC65" s="10">
        <v>37.26</v>
      </c>
      <c r="AD65">
        <f t="shared" si="2"/>
        <v>0.97999999999999687</v>
      </c>
      <c r="AE65" s="138">
        <f t="shared" si="3"/>
        <v>-1.2456930824277679E-2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42573</v>
      </c>
      <c r="X66" s="10">
        <v>37.909999999999997</v>
      </c>
      <c r="Y66" s="10">
        <v>38.049999999999997</v>
      </c>
      <c r="Z66" s="10">
        <v>37.01</v>
      </c>
      <c r="AA66" s="10">
        <v>37.83</v>
      </c>
      <c r="AB66" s="95">
        <v>18313200</v>
      </c>
      <c r="AC66" s="10">
        <v>37.729999999999997</v>
      </c>
      <c r="AD66">
        <f t="shared" si="2"/>
        <v>1.0399999999999991</v>
      </c>
      <c r="AE66" s="138">
        <f t="shared" si="3"/>
        <v>1.370231058570659E-2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42572</v>
      </c>
      <c r="X67" s="10">
        <v>39.08</v>
      </c>
      <c r="Y67" s="10">
        <v>39.270000000000003</v>
      </c>
      <c r="Z67" s="10">
        <v>37.22</v>
      </c>
      <c r="AA67" s="10">
        <v>37.32</v>
      </c>
      <c r="AB67" s="95">
        <v>33749100</v>
      </c>
      <c r="AC67" s="10">
        <v>37.22</v>
      </c>
      <c r="AD67">
        <f t="shared" si="2"/>
        <v>2.0500000000000043</v>
      </c>
      <c r="AE67" s="138">
        <f t="shared" si="3"/>
        <v>-0.11211832061068705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42571</v>
      </c>
      <c r="X68" s="10">
        <v>43.02</v>
      </c>
      <c r="Y68" s="10">
        <v>43.03</v>
      </c>
      <c r="Z68" s="10">
        <v>41.94</v>
      </c>
      <c r="AA68" s="10">
        <v>42.03</v>
      </c>
      <c r="AB68" s="95">
        <v>8225100</v>
      </c>
      <c r="AC68" s="10">
        <v>41.92</v>
      </c>
      <c r="AD68">
        <f t="shared" si="2"/>
        <v>1.0900000000000034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79" priority="15">
      <formula>F39&gt;0</formula>
    </cfRule>
    <cfRule type="expression" dxfId="678" priority="16">
      <formula>F39&lt;0</formula>
    </cfRule>
  </conditionalFormatting>
  <conditionalFormatting sqref="Q7">
    <cfRule type="expression" dxfId="677" priority="13">
      <formula>Q7&gt;0</formula>
    </cfRule>
    <cfRule type="expression" dxfId="676" priority="14">
      <formula>Q7&lt;0</formula>
    </cfRule>
  </conditionalFormatting>
  <conditionalFormatting sqref="Q8">
    <cfRule type="expression" dxfId="675" priority="11">
      <formula>Q8&gt;0</formula>
    </cfRule>
    <cfRule type="expression" dxfId="674" priority="12">
      <formula>Q8&lt;0</formula>
    </cfRule>
  </conditionalFormatting>
  <conditionalFormatting sqref="F25:F38">
    <cfRule type="expression" dxfId="673" priority="9">
      <formula>F25&gt;0</formula>
    </cfRule>
    <cfRule type="expression" dxfId="672" priority="10">
      <formula>F25&lt;0</formula>
    </cfRule>
  </conditionalFormatting>
  <conditionalFormatting sqref="H25:H38">
    <cfRule type="expression" dxfId="671" priority="7">
      <formula>H25&gt;0</formula>
    </cfRule>
    <cfRule type="expression" dxfId="67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69" priority="3">
      <formula>M55&gt;0</formula>
    </cfRule>
    <cfRule type="expression" dxfId="668" priority="4">
      <formula>M55&lt;0</formula>
    </cfRule>
  </conditionalFormatting>
  <conditionalFormatting sqref="Q10">
    <cfRule type="expression" dxfId="667" priority="1">
      <formula>Q10&gt;0</formula>
    </cfRule>
    <cfRule type="expression" dxfId="66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682</v>
      </c>
      <c r="B2" s="525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42663</v>
      </c>
      <c r="X2" s="10">
        <v>56.57</v>
      </c>
      <c r="Y2" s="10">
        <v>56.88</v>
      </c>
      <c r="Z2" s="10">
        <v>56.33</v>
      </c>
      <c r="AA2" s="10">
        <v>56.73</v>
      </c>
      <c r="AB2" s="95">
        <v>1072500</v>
      </c>
      <c r="AC2" s="10">
        <v>56.73</v>
      </c>
      <c r="AD2" s="2">
        <f>Y2-Z2</f>
        <v>0.55000000000000426</v>
      </c>
      <c r="AE2" s="138">
        <f>AC2/AC3-1</f>
        <v>1.9427764040975681E-3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42662</v>
      </c>
      <c r="X3" s="10">
        <v>56.18</v>
      </c>
      <c r="Y3" s="10">
        <v>56.98</v>
      </c>
      <c r="Z3" s="10">
        <v>56</v>
      </c>
      <c r="AA3" s="10">
        <v>56.62</v>
      </c>
      <c r="AB3" s="95">
        <v>1698000</v>
      </c>
      <c r="AC3" s="10">
        <v>56.62</v>
      </c>
      <c r="AD3" s="2">
        <f t="shared" ref="AD3:AD66" si="0">Y3-Z3</f>
        <v>0.97999999999999687</v>
      </c>
      <c r="AE3" s="138">
        <f t="shared" ref="AE3:AE66" si="1">AC3/AC4-1</f>
        <v>1.2517882689556448E-2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49.29</v>
      </c>
      <c r="R4" s="527">
        <v>-5.1999999999999998E-3</v>
      </c>
      <c r="T4" s="163"/>
      <c r="U4" s="1"/>
      <c r="W4" s="133">
        <v>42661</v>
      </c>
      <c r="X4" s="10">
        <v>55.69</v>
      </c>
      <c r="Y4" s="10">
        <v>56.3</v>
      </c>
      <c r="Z4" s="10">
        <v>55.58</v>
      </c>
      <c r="AA4" s="10">
        <v>55.92</v>
      </c>
      <c r="AB4" s="95">
        <v>1935100</v>
      </c>
      <c r="AC4" s="10">
        <v>55.92</v>
      </c>
      <c r="AD4" s="2">
        <f t="shared" si="0"/>
        <v>0.71999999999999886</v>
      </c>
      <c r="AE4" s="138">
        <f t="shared" si="1"/>
        <v>1.7837641062977916E-2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2464.5</v>
      </c>
      <c r="W5" s="133">
        <v>42660</v>
      </c>
      <c r="X5" s="10">
        <v>54.52</v>
      </c>
      <c r="Y5" s="10">
        <v>54.99</v>
      </c>
      <c r="Z5" s="10">
        <v>54.11</v>
      </c>
      <c r="AA5" s="10">
        <v>54.94</v>
      </c>
      <c r="AB5" s="95">
        <v>1264900</v>
      </c>
      <c r="AC5" s="10">
        <v>54.94</v>
      </c>
      <c r="AD5" s="2">
        <f t="shared" si="0"/>
        <v>0.88000000000000256</v>
      </c>
      <c r="AE5" s="138">
        <f t="shared" si="1"/>
        <v>5.1225759238930912E-3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42657</v>
      </c>
      <c r="X6" s="10">
        <v>54.8</v>
      </c>
      <c r="Y6" s="10">
        <v>55.24</v>
      </c>
      <c r="Z6" s="10">
        <v>54.07</v>
      </c>
      <c r="AA6" s="10">
        <v>54.66</v>
      </c>
      <c r="AB6" s="95">
        <v>1521000</v>
      </c>
      <c r="AC6" s="10">
        <v>54.66</v>
      </c>
      <c r="AD6" s="2">
        <f t="shared" si="0"/>
        <v>1.1700000000000017</v>
      </c>
      <c r="AE6" s="138">
        <f t="shared" si="1"/>
        <v>3.8567493112946494E-3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5.5</v>
      </c>
      <c r="R7" s="30">
        <v>42702</v>
      </c>
      <c r="W7" s="133">
        <v>42656</v>
      </c>
      <c r="X7" s="10">
        <v>53.87</v>
      </c>
      <c r="Y7" s="10">
        <v>54.58</v>
      </c>
      <c r="Z7" s="10">
        <v>53.19</v>
      </c>
      <c r="AA7" s="10">
        <v>54.45</v>
      </c>
      <c r="AB7" s="95">
        <v>1400000</v>
      </c>
      <c r="AC7" s="10">
        <v>54.45</v>
      </c>
      <c r="AD7" s="2">
        <f t="shared" si="0"/>
        <v>1.3900000000000006</v>
      </c>
      <c r="AE7" s="138">
        <f t="shared" si="1"/>
        <v>3.1319086219603332E-3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5.5</v>
      </c>
      <c r="W8" s="133">
        <v>42655</v>
      </c>
      <c r="X8" s="10">
        <v>54.03</v>
      </c>
      <c r="Y8" s="10">
        <v>54.36</v>
      </c>
      <c r="Z8" s="10">
        <v>53.57</v>
      </c>
      <c r="AA8" s="10">
        <v>54.28</v>
      </c>
      <c r="AB8" s="95">
        <v>993800</v>
      </c>
      <c r="AC8" s="10">
        <v>54.28</v>
      </c>
      <c r="AD8" s="2">
        <f t="shared" si="0"/>
        <v>0.78999999999999915</v>
      </c>
      <c r="AE8" s="138">
        <f t="shared" si="1"/>
        <v>2.7711065952336078E-3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2.2366815778771857E-3</v>
      </c>
      <c r="W9" s="133">
        <v>42654</v>
      </c>
      <c r="X9" s="10">
        <v>55.3</v>
      </c>
      <c r="Y9" s="10">
        <v>55.3</v>
      </c>
      <c r="Z9" s="10">
        <v>53.61</v>
      </c>
      <c r="AA9" s="10">
        <v>54.13</v>
      </c>
      <c r="AB9" s="95">
        <v>1786500</v>
      </c>
      <c r="AC9" s="10">
        <v>54.13</v>
      </c>
      <c r="AD9" s="2">
        <f t="shared" si="0"/>
        <v>1.6899999999999977</v>
      </c>
      <c r="AE9" s="138">
        <f t="shared" si="1"/>
        <v>-2.1334297595371532E-2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v>0</v>
      </c>
      <c r="W10" s="133">
        <v>42653</v>
      </c>
      <c r="X10" s="10">
        <v>55.22</v>
      </c>
      <c r="Y10" s="10">
        <v>55.74</v>
      </c>
      <c r="Z10" s="10">
        <v>55.07</v>
      </c>
      <c r="AA10" s="10">
        <v>55.31</v>
      </c>
      <c r="AB10" s="95">
        <v>1256900</v>
      </c>
      <c r="AC10" s="10">
        <v>55.31</v>
      </c>
      <c r="AD10" s="2">
        <f t="shared" si="0"/>
        <v>0.67000000000000171</v>
      </c>
      <c r="AE10" s="138">
        <f t="shared" si="1"/>
        <v>6.5514103730663908E-3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55.33</v>
      </c>
      <c r="Y11" s="10">
        <v>55.33</v>
      </c>
      <c r="Z11" s="10">
        <v>54.58</v>
      </c>
      <c r="AA11" s="10">
        <v>54.95</v>
      </c>
      <c r="AB11" s="95">
        <v>1162200</v>
      </c>
      <c r="AC11" s="10">
        <v>54.95</v>
      </c>
      <c r="AD11" s="2">
        <f t="shared" si="0"/>
        <v>0.75</v>
      </c>
      <c r="AE11" s="138">
        <f t="shared" si="1"/>
        <v>1.6405395552314683E-3</v>
      </c>
    </row>
    <row r="12" spans="1:31" x14ac:dyDescent="0.25">
      <c r="H12" s="72"/>
      <c r="W12" s="133">
        <v>42649</v>
      </c>
      <c r="X12" s="10">
        <v>55.8</v>
      </c>
      <c r="Y12" s="10">
        <v>55.91</v>
      </c>
      <c r="Z12" s="10">
        <v>54.6</v>
      </c>
      <c r="AA12" s="10">
        <v>54.86</v>
      </c>
      <c r="AB12" s="95">
        <v>1967600</v>
      </c>
      <c r="AC12" s="10">
        <v>54.86</v>
      </c>
      <c r="AD12" s="2">
        <f t="shared" si="0"/>
        <v>1.3099999999999952</v>
      </c>
      <c r="AE12" s="138">
        <f t="shared" si="1"/>
        <v>-2.0007145409074667E-2</v>
      </c>
    </row>
    <row r="13" spans="1:31" x14ac:dyDescent="0.25">
      <c r="H13" s="72"/>
      <c r="W13" s="133">
        <v>42648</v>
      </c>
      <c r="X13" s="10">
        <v>54.9</v>
      </c>
      <c r="Y13" s="10">
        <v>56.05</v>
      </c>
      <c r="Z13" s="10">
        <v>54.73</v>
      </c>
      <c r="AA13" s="10">
        <v>55.98</v>
      </c>
      <c r="AB13" s="95">
        <v>2973100</v>
      </c>
      <c r="AC13" s="10">
        <v>55.98</v>
      </c>
      <c r="AD13" s="2">
        <f t="shared" si="0"/>
        <v>1.3200000000000003</v>
      </c>
      <c r="AE13" s="138">
        <f t="shared" si="1"/>
        <v>2.4524158125915019E-2</v>
      </c>
    </row>
    <row r="14" spans="1:31" x14ac:dyDescent="0.25">
      <c r="H14" s="72"/>
      <c r="W14" s="133">
        <v>42647</v>
      </c>
      <c r="X14" s="10">
        <v>53.75</v>
      </c>
      <c r="Y14" s="10">
        <v>54.78</v>
      </c>
      <c r="Z14" s="10">
        <v>53.2</v>
      </c>
      <c r="AA14" s="10">
        <v>54.64</v>
      </c>
      <c r="AB14" s="95">
        <v>2632400</v>
      </c>
      <c r="AC14" s="10">
        <v>54.64</v>
      </c>
      <c r="AD14" s="2">
        <f t="shared" si="0"/>
        <v>1.5799999999999983</v>
      </c>
      <c r="AE14" s="138">
        <f t="shared" si="1"/>
        <v>1.7315211320052093E-2</v>
      </c>
    </row>
    <row r="15" spans="1:31" x14ac:dyDescent="0.25">
      <c r="H15" s="72"/>
      <c r="W15" s="133">
        <v>42646</v>
      </c>
      <c r="X15" s="10">
        <v>52.96</v>
      </c>
      <c r="Y15" s="10">
        <v>53.75</v>
      </c>
      <c r="Z15" s="10">
        <v>52.63</v>
      </c>
      <c r="AA15" s="10">
        <v>53.71</v>
      </c>
      <c r="AB15" s="95">
        <v>1848300</v>
      </c>
      <c r="AC15" s="10">
        <v>53.71</v>
      </c>
      <c r="AD15" s="2">
        <f t="shared" si="0"/>
        <v>1.1199999999999974</v>
      </c>
      <c r="AE15" s="138">
        <f t="shared" si="1"/>
        <v>1.3587469333836477E-2</v>
      </c>
    </row>
    <row r="16" spans="1:31" x14ac:dyDescent="0.25">
      <c r="H16" s="72"/>
      <c r="W16" s="133">
        <v>42643</v>
      </c>
      <c r="X16" s="10">
        <v>52.63</v>
      </c>
      <c r="Y16" s="10">
        <v>53.19</v>
      </c>
      <c r="Z16" s="10">
        <v>52.13</v>
      </c>
      <c r="AA16" s="10">
        <v>52.99</v>
      </c>
      <c r="AB16" s="95">
        <v>1353600</v>
      </c>
      <c r="AC16" s="10">
        <v>52.99</v>
      </c>
      <c r="AD16" s="2">
        <f t="shared" si="0"/>
        <v>1.0599999999999952</v>
      </c>
      <c r="AE16" s="138">
        <f t="shared" si="1"/>
        <v>1.1066590345353955E-2</v>
      </c>
    </row>
    <row r="17" spans="1:31" x14ac:dyDescent="0.25">
      <c r="W17" s="133">
        <v>42642</v>
      </c>
      <c r="X17" s="10">
        <v>52.27</v>
      </c>
      <c r="Y17" s="10">
        <v>53.64</v>
      </c>
      <c r="Z17" s="10">
        <v>52.27</v>
      </c>
      <c r="AA17" s="10">
        <v>52.41</v>
      </c>
      <c r="AB17" s="95">
        <v>2268600</v>
      </c>
      <c r="AC17" s="10">
        <v>52.41</v>
      </c>
      <c r="AD17" s="2">
        <f t="shared" si="0"/>
        <v>1.3699999999999974</v>
      </c>
      <c r="AE17" s="138">
        <f t="shared" si="1"/>
        <v>2.4866105585308329E-3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52.57</v>
      </c>
      <c r="Y18" s="10">
        <v>52.7</v>
      </c>
      <c r="Z18" s="10">
        <v>51.36</v>
      </c>
      <c r="AA18" s="10">
        <v>52.28</v>
      </c>
      <c r="AB18" s="95">
        <v>1965800</v>
      </c>
      <c r="AC18" s="10">
        <v>52.28</v>
      </c>
      <c r="AD18" s="2">
        <f t="shared" si="0"/>
        <v>1.3400000000000034</v>
      </c>
      <c r="AE18" s="138">
        <f t="shared" si="1"/>
        <v>-7.0275403608736076E-3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51.85</v>
      </c>
      <c r="Y19" s="10">
        <v>52.83</v>
      </c>
      <c r="Z19" s="10">
        <v>51.8</v>
      </c>
      <c r="AA19" s="10">
        <v>52.65</v>
      </c>
      <c r="AB19" s="95">
        <v>1562400</v>
      </c>
      <c r="AC19" s="10">
        <v>52.65</v>
      </c>
      <c r="AD19" s="2">
        <f t="shared" si="0"/>
        <v>1.0300000000000011</v>
      </c>
      <c r="AE19" s="138">
        <f t="shared" si="1"/>
        <v>1.7194744976816168E-2</v>
      </c>
    </row>
    <row r="20" spans="1:31" x14ac:dyDescent="0.25">
      <c r="W20" s="133">
        <v>42639</v>
      </c>
      <c r="X20" s="10">
        <v>51.84</v>
      </c>
      <c r="Y20" s="10">
        <v>52.25</v>
      </c>
      <c r="Z20" s="10">
        <v>51.51</v>
      </c>
      <c r="AA20" s="10">
        <v>51.76</v>
      </c>
      <c r="AB20" s="95">
        <v>1298500</v>
      </c>
      <c r="AC20" s="10">
        <v>51.76</v>
      </c>
      <c r="AD20" s="2">
        <f t="shared" si="0"/>
        <v>0.74000000000000199</v>
      </c>
      <c r="AE20" s="138">
        <f t="shared" si="1"/>
        <v>-9.3779904306220407E-3</v>
      </c>
    </row>
    <row r="21" spans="1:31" x14ac:dyDescent="0.25">
      <c r="W21" s="133">
        <v>42636</v>
      </c>
      <c r="X21" s="10">
        <v>52.11</v>
      </c>
      <c r="Y21" s="10">
        <v>52.63</v>
      </c>
      <c r="Z21" s="10">
        <v>52.11</v>
      </c>
      <c r="AA21" s="10">
        <v>52.25</v>
      </c>
      <c r="AB21" s="95">
        <v>1302200</v>
      </c>
      <c r="AC21" s="10">
        <v>52.25</v>
      </c>
      <c r="AD21" s="2">
        <f t="shared" si="0"/>
        <v>0.52000000000000313</v>
      </c>
      <c r="AE21" s="138">
        <f t="shared" si="1"/>
        <v>-3.4331489605188281E-3</v>
      </c>
    </row>
    <row r="22" spans="1:31" x14ac:dyDescent="0.25">
      <c r="W22" s="133">
        <v>42635</v>
      </c>
      <c r="X22" s="10">
        <v>52.7</v>
      </c>
      <c r="Y22" s="10">
        <v>52.93</v>
      </c>
      <c r="Z22" s="10">
        <v>52.17</v>
      </c>
      <c r="AA22" s="10">
        <v>52.43</v>
      </c>
      <c r="AB22" s="95">
        <v>2073300</v>
      </c>
      <c r="AC22" s="10">
        <v>52.43</v>
      </c>
      <c r="AD22" s="2">
        <f t="shared" si="0"/>
        <v>0.75999999999999801</v>
      </c>
      <c r="AE22" s="138">
        <f t="shared" si="1"/>
        <v>4.2137521547596091E-3</v>
      </c>
    </row>
    <row r="23" spans="1:31" x14ac:dyDescent="0.25">
      <c r="W23" s="133">
        <v>42634</v>
      </c>
      <c r="X23" s="10">
        <v>51.48</v>
      </c>
      <c r="Y23" s="10">
        <v>52.3</v>
      </c>
      <c r="Z23" s="10">
        <v>51.28</v>
      </c>
      <c r="AA23" s="10">
        <v>52.21</v>
      </c>
      <c r="AB23" s="95">
        <v>1688300</v>
      </c>
      <c r="AC23" s="10">
        <v>52.21</v>
      </c>
      <c r="AD23" s="2">
        <f t="shared" si="0"/>
        <v>1.019999999999996</v>
      </c>
      <c r="AE23" s="138">
        <f t="shared" si="1"/>
        <v>1.6549844236760203E-2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51.98</v>
      </c>
      <c r="Y24" s="10">
        <v>52.26</v>
      </c>
      <c r="Z24" s="10">
        <v>51.36</v>
      </c>
      <c r="AA24" s="10">
        <v>51.36</v>
      </c>
      <c r="AB24" s="95">
        <v>1886800</v>
      </c>
      <c r="AC24" s="10">
        <v>51.36</v>
      </c>
      <c r="AD24" s="2">
        <f t="shared" si="0"/>
        <v>0.89999999999999858</v>
      </c>
      <c r="AE24" s="138">
        <f t="shared" si="1"/>
        <v>-5.0368074389770534E-3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42632</v>
      </c>
      <c r="X25" s="10">
        <v>51.18</v>
      </c>
      <c r="Y25" s="10">
        <v>51.9</v>
      </c>
      <c r="Z25" s="10">
        <v>51.14</v>
      </c>
      <c r="AA25" s="10">
        <v>51.62</v>
      </c>
      <c r="AB25" s="95">
        <v>2430000</v>
      </c>
      <c r="AC25" s="10">
        <v>51.62</v>
      </c>
      <c r="AD25" s="2">
        <f t="shared" si="0"/>
        <v>0.75999999999999801</v>
      </c>
      <c r="AE25" s="138">
        <f t="shared" si="1"/>
        <v>1.2553942722636435E-2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42629</v>
      </c>
      <c r="X26" s="10">
        <v>51.2</v>
      </c>
      <c r="Y26" s="10">
        <v>51.4</v>
      </c>
      <c r="Z26" s="10">
        <v>50.76</v>
      </c>
      <c r="AA26" s="10">
        <v>50.98</v>
      </c>
      <c r="AB26" s="95">
        <v>2415000</v>
      </c>
      <c r="AC26" s="10">
        <v>50.98</v>
      </c>
      <c r="AD26" s="2">
        <f t="shared" si="0"/>
        <v>0.64000000000000057</v>
      </c>
      <c r="AE26" s="138">
        <f t="shared" si="1"/>
        <v>-7.7851304009343147E-3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42628</v>
      </c>
      <c r="X27" s="10">
        <v>51.31</v>
      </c>
      <c r="Y27" s="10">
        <v>51.71</v>
      </c>
      <c r="Z27" s="10">
        <v>50.91</v>
      </c>
      <c r="AA27" s="10">
        <v>51.38</v>
      </c>
      <c r="AB27" s="95">
        <v>3072000</v>
      </c>
      <c r="AC27" s="10">
        <v>51.38</v>
      </c>
      <c r="AD27" s="2">
        <f t="shared" si="0"/>
        <v>0.80000000000000426</v>
      </c>
      <c r="AE27" s="138">
        <f t="shared" si="1"/>
        <v>-5.2274927395933313E-3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42627</v>
      </c>
      <c r="X28" s="10">
        <v>51.81</v>
      </c>
      <c r="Y28" s="10">
        <v>52.46</v>
      </c>
      <c r="Z28" s="10">
        <v>51.33</v>
      </c>
      <c r="AA28" s="10">
        <v>51.65</v>
      </c>
      <c r="AB28" s="95">
        <v>2363400</v>
      </c>
      <c r="AC28" s="10">
        <v>51.65</v>
      </c>
      <c r="AD28" s="2">
        <f t="shared" si="0"/>
        <v>1.1300000000000026</v>
      </c>
      <c r="AE28" s="138">
        <f t="shared" si="1"/>
        <v>-4.2413726624253023E-3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42626</v>
      </c>
      <c r="X29" s="10">
        <v>52.5</v>
      </c>
      <c r="Y29" s="10">
        <v>52.82</v>
      </c>
      <c r="Z29" s="10">
        <v>51.43</v>
      </c>
      <c r="AA29" s="10">
        <v>51.87</v>
      </c>
      <c r="AB29" s="95">
        <v>1902900</v>
      </c>
      <c r="AC29" s="10">
        <v>51.87</v>
      </c>
      <c r="AD29" s="2">
        <f t="shared" si="0"/>
        <v>1.3900000000000006</v>
      </c>
      <c r="AE29" s="138">
        <f t="shared" si="1"/>
        <v>-2.2979845545300526E-2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52.38</v>
      </c>
      <c r="Y30" s="10">
        <v>53.28</v>
      </c>
      <c r="Z30" s="10">
        <v>52.31</v>
      </c>
      <c r="AA30" s="10">
        <v>53.09</v>
      </c>
      <c r="AB30" s="95">
        <v>2109200</v>
      </c>
      <c r="AC30" s="10">
        <v>53.09</v>
      </c>
      <c r="AD30" s="2">
        <f t="shared" si="0"/>
        <v>0.96999999999999886</v>
      </c>
      <c r="AE30" s="138">
        <f t="shared" si="1"/>
        <v>1.1238095238095269E-2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53.04</v>
      </c>
      <c r="Y31" s="10">
        <v>53.73</v>
      </c>
      <c r="Z31" s="10">
        <v>52.43</v>
      </c>
      <c r="AA31" s="10">
        <v>52.5</v>
      </c>
      <c r="AB31" s="95">
        <v>2196800</v>
      </c>
      <c r="AC31" s="10">
        <v>52.5</v>
      </c>
      <c r="AD31" s="2">
        <f t="shared" si="0"/>
        <v>1.2999999999999972</v>
      </c>
      <c r="AE31" s="138">
        <f t="shared" si="1"/>
        <v>-1.8691588785046731E-2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53.9</v>
      </c>
      <c r="Y32" s="10">
        <v>54.31</v>
      </c>
      <c r="Z32" s="10">
        <v>53.24</v>
      </c>
      <c r="AA32" s="10">
        <v>53.5</v>
      </c>
      <c r="AB32" s="95">
        <v>3483400</v>
      </c>
      <c r="AC32" s="10">
        <v>53.5</v>
      </c>
      <c r="AD32" s="2">
        <f t="shared" si="0"/>
        <v>1.0700000000000003</v>
      </c>
      <c r="AE32" s="138">
        <f t="shared" si="1"/>
        <v>-1.072485207100593E-2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42620</v>
      </c>
      <c r="X33" s="10">
        <v>55.37</v>
      </c>
      <c r="Y33" s="10">
        <v>55.43</v>
      </c>
      <c r="Z33" s="10">
        <v>53.91</v>
      </c>
      <c r="AA33" s="10">
        <v>54.08</v>
      </c>
      <c r="AB33" s="95">
        <v>2394700</v>
      </c>
      <c r="AC33" s="10">
        <v>54.08</v>
      </c>
      <c r="AD33" s="2">
        <f t="shared" si="0"/>
        <v>1.5200000000000031</v>
      </c>
      <c r="AE33" s="138">
        <f t="shared" si="1"/>
        <v>-2.5585585585585657E-2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55.29</v>
      </c>
      <c r="Y34" s="10">
        <v>55.83</v>
      </c>
      <c r="Z34" s="10">
        <v>55.08</v>
      </c>
      <c r="AA34" s="10">
        <v>55.5</v>
      </c>
      <c r="AB34" s="95">
        <v>1736500</v>
      </c>
      <c r="AC34" s="10">
        <v>55.5</v>
      </c>
      <c r="AD34" s="2">
        <f t="shared" si="0"/>
        <v>0.75</v>
      </c>
      <c r="AE34" s="138">
        <f t="shared" si="1"/>
        <v>3.0724742454364407E-3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55.4</v>
      </c>
      <c r="Y35" s="10">
        <v>55.78</v>
      </c>
      <c r="Z35" s="10">
        <v>55.01</v>
      </c>
      <c r="AA35" s="10">
        <v>55.33</v>
      </c>
      <c r="AB35" s="95">
        <v>1149100</v>
      </c>
      <c r="AC35" s="10">
        <v>55.33</v>
      </c>
      <c r="AD35" s="2">
        <f t="shared" si="0"/>
        <v>0.77000000000000313</v>
      </c>
      <c r="AE35" s="138">
        <f t="shared" si="1"/>
        <v>4.7212638460141232E-3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54.82</v>
      </c>
      <c r="Y36" s="10">
        <v>55.08</v>
      </c>
      <c r="Z36" s="10">
        <v>54.16</v>
      </c>
      <c r="AA36" s="10">
        <v>55.07</v>
      </c>
      <c r="AB36" s="95">
        <v>1769500</v>
      </c>
      <c r="AC36" s="10">
        <v>55.07</v>
      </c>
      <c r="AD36" s="2">
        <f t="shared" si="0"/>
        <v>0.92000000000000171</v>
      </c>
      <c r="AE36" s="138">
        <f t="shared" si="1"/>
        <v>3.0965391621129434E-3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54.97</v>
      </c>
      <c r="Y37" s="10">
        <v>55.14</v>
      </c>
      <c r="Z37" s="10">
        <v>54.29</v>
      </c>
      <c r="AA37" s="10">
        <v>54.9</v>
      </c>
      <c r="AB37" s="95">
        <v>1304200</v>
      </c>
      <c r="AC37" s="10">
        <v>54.9</v>
      </c>
      <c r="AD37" s="2">
        <f t="shared" si="0"/>
        <v>0.85000000000000142</v>
      </c>
      <c r="AE37" s="138">
        <f t="shared" si="1"/>
        <v>1.8218254691193536E-4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55.05</v>
      </c>
      <c r="Y38" s="10">
        <v>55.56</v>
      </c>
      <c r="Z38" s="10">
        <v>54.61</v>
      </c>
      <c r="AA38" s="10">
        <v>54.89</v>
      </c>
      <c r="AB38" s="95">
        <v>1168100</v>
      </c>
      <c r="AC38" s="10">
        <v>54.89</v>
      </c>
      <c r="AD38" s="2">
        <f t="shared" si="0"/>
        <v>0.95000000000000284</v>
      </c>
      <c r="AE38" s="138">
        <f t="shared" si="1"/>
        <v>-2.7252906976743541E-3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55.25</v>
      </c>
      <c r="Y39" s="10">
        <v>55.3</v>
      </c>
      <c r="Z39" s="10">
        <v>54.66</v>
      </c>
      <c r="AA39" s="10">
        <v>55.04</v>
      </c>
      <c r="AB39" s="95">
        <v>1169500</v>
      </c>
      <c r="AC39" s="10">
        <v>55.04</v>
      </c>
      <c r="AD39" s="2">
        <f t="shared" si="0"/>
        <v>0.64000000000000057</v>
      </c>
      <c r="AE39" s="138">
        <f t="shared" si="1"/>
        <v>-4.8815765684325774E-3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54.56</v>
      </c>
      <c r="Y40" s="10">
        <v>55.94</v>
      </c>
      <c r="Z40" s="10">
        <v>54.18</v>
      </c>
      <c r="AA40" s="10">
        <v>55.31</v>
      </c>
      <c r="AB40" s="95">
        <v>2221500</v>
      </c>
      <c r="AC40" s="10">
        <v>55.31</v>
      </c>
      <c r="AD40" s="2">
        <f t="shared" si="0"/>
        <v>1.759999999999998</v>
      </c>
      <c r="AE40" s="138">
        <f t="shared" si="1"/>
        <v>1.3746334310850372E-2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54.219000000000001</v>
      </c>
      <c r="Q41" s="2"/>
      <c r="W41" s="133">
        <v>42607</v>
      </c>
      <c r="X41" s="10">
        <v>53.8</v>
      </c>
      <c r="Y41" s="10">
        <v>54.68</v>
      </c>
      <c r="Z41" s="10">
        <v>53.76</v>
      </c>
      <c r="AA41" s="10">
        <v>54.56</v>
      </c>
      <c r="AB41" s="95">
        <v>1969900</v>
      </c>
      <c r="AC41" s="10">
        <v>54.56</v>
      </c>
      <c r="AD41" s="2">
        <f t="shared" si="0"/>
        <v>0.92000000000000171</v>
      </c>
      <c r="AE41" s="138">
        <f t="shared" si="1"/>
        <v>1.0744720266765651E-2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53.726100000000002</v>
      </c>
      <c r="Q42" s="2"/>
      <c r="T42" s="91" t="s">
        <v>113</v>
      </c>
      <c r="W42" s="133">
        <v>42606</v>
      </c>
      <c r="X42" s="10">
        <v>53.68</v>
      </c>
      <c r="Y42" s="10">
        <v>54.44</v>
      </c>
      <c r="Z42" s="10">
        <v>53.63</v>
      </c>
      <c r="AA42" s="10">
        <v>53.98</v>
      </c>
      <c r="AB42" s="95">
        <v>1984600</v>
      </c>
      <c r="AC42" s="10">
        <v>53.98</v>
      </c>
      <c r="AD42" s="2">
        <f t="shared" si="0"/>
        <v>0.80999999999999517</v>
      </c>
      <c r="AE42" s="138">
        <f t="shared" si="1"/>
        <v>7.0895522388059184E-3</v>
      </c>
    </row>
    <row r="43" spans="2:31" ht="15.75" thickTop="1" x14ac:dyDescent="0.25">
      <c r="O43" s="83">
        <v>1.08</v>
      </c>
      <c r="P43" s="83">
        <f t="shared" si="6"/>
        <v>53.233200000000004</v>
      </c>
      <c r="Q43" s="2"/>
      <c r="T43" s="128" t="s">
        <v>98</v>
      </c>
      <c r="U43" s="129">
        <v>56.62</v>
      </c>
      <c r="W43" s="133">
        <v>42605</v>
      </c>
      <c r="X43" s="10">
        <v>53.06</v>
      </c>
      <c r="Y43" s="10">
        <v>54.28</v>
      </c>
      <c r="Z43" s="10">
        <v>52.95</v>
      </c>
      <c r="AA43" s="10">
        <v>53.6</v>
      </c>
      <c r="AB43" s="95">
        <v>1379100</v>
      </c>
      <c r="AC43" s="10">
        <v>53.6</v>
      </c>
      <c r="AD43" s="2">
        <f t="shared" si="0"/>
        <v>1.3299999999999983</v>
      </c>
      <c r="AE43" s="138">
        <f t="shared" si="1"/>
        <v>1.1702529256323313E-2</v>
      </c>
    </row>
    <row r="44" spans="2:31" x14ac:dyDescent="0.25">
      <c r="O44" s="83">
        <v>1.07</v>
      </c>
      <c r="P44" s="83">
        <f t="shared" si="6"/>
        <v>52.740300000000005</v>
      </c>
      <c r="Q44" s="2"/>
      <c r="T44" s="93" t="s">
        <v>99</v>
      </c>
      <c r="U44" s="130">
        <v>56.57</v>
      </c>
      <c r="W44" s="133">
        <v>42604</v>
      </c>
      <c r="X44" s="10">
        <v>52.81</v>
      </c>
      <c r="Y44" s="10">
        <v>53</v>
      </c>
      <c r="Z44" s="10">
        <v>52.25</v>
      </c>
      <c r="AA44" s="10">
        <v>52.98</v>
      </c>
      <c r="AB44" s="95">
        <v>1286100</v>
      </c>
      <c r="AC44" s="10">
        <v>52.98</v>
      </c>
      <c r="AD44" s="2">
        <f t="shared" si="0"/>
        <v>0.75</v>
      </c>
      <c r="AE44" s="138">
        <f t="shared" si="1"/>
        <v>5.6657223796019451E-4</v>
      </c>
    </row>
    <row r="45" spans="2:31" x14ac:dyDescent="0.25">
      <c r="O45" s="83">
        <v>1.06</v>
      </c>
      <c r="P45" s="83">
        <f t="shared" si="6"/>
        <v>52.247399999999999</v>
      </c>
      <c r="Q45" s="2"/>
      <c r="T45" s="93" t="s">
        <v>100</v>
      </c>
      <c r="U45" s="130" t="s">
        <v>618</v>
      </c>
      <c r="W45" s="133">
        <v>42601</v>
      </c>
      <c r="X45" s="10">
        <v>52.3</v>
      </c>
      <c r="Y45" s="10">
        <v>52.96</v>
      </c>
      <c r="Z45" s="10">
        <v>52</v>
      </c>
      <c r="AA45" s="10">
        <v>52.95</v>
      </c>
      <c r="AB45" s="95">
        <v>1390800</v>
      </c>
      <c r="AC45" s="10">
        <v>52.95</v>
      </c>
      <c r="AD45" s="2">
        <f t="shared" si="0"/>
        <v>0.96000000000000085</v>
      </c>
      <c r="AE45" s="138">
        <f t="shared" si="1"/>
        <v>1.1461318051575908E-2</v>
      </c>
    </row>
    <row r="46" spans="2:31" x14ac:dyDescent="0.25">
      <c r="O46" s="83">
        <v>1.05</v>
      </c>
      <c r="P46" s="83">
        <f t="shared" si="6"/>
        <v>51.7545</v>
      </c>
      <c r="Q46" s="2"/>
      <c r="T46" s="93" t="s">
        <v>101</v>
      </c>
      <c r="U46" s="130" t="s">
        <v>619</v>
      </c>
      <c r="W46" s="133">
        <v>42600</v>
      </c>
      <c r="X46" s="10">
        <v>52.35</v>
      </c>
      <c r="Y46" s="10">
        <v>52.64</v>
      </c>
      <c r="Z46" s="10">
        <v>52</v>
      </c>
      <c r="AA46" s="10">
        <v>52.35</v>
      </c>
      <c r="AB46" s="95">
        <v>1108100</v>
      </c>
      <c r="AC46" s="10">
        <v>52.35</v>
      </c>
      <c r="AD46" s="2">
        <f t="shared" si="0"/>
        <v>0.64000000000000057</v>
      </c>
      <c r="AE46" s="138">
        <f t="shared" si="1"/>
        <v>1.9105846389000369E-4</v>
      </c>
    </row>
    <row r="47" spans="2:31" x14ac:dyDescent="0.25">
      <c r="O47" s="83">
        <v>1.04</v>
      </c>
      <c r="P47" s="83">
        <f t="shared" si="6"/>
        <v>51.261600000000001</v>
      </c>
      <c r="Q47" s="2"/>
      <c r="T47" s="93" t="s">
        <v>102</v>
      </c>
      <c r="U47" s="130">
        <v>60.22</v>
      </c>
      <c r="W47" s="133">
        <v>42599</v>
      </c>
      <c r="X47" s="10">
        <v>52.24</v>
      </c>
      <c r="Y47" s="10">
        <v>52.4</v>
      </c>
      <c r="Z47" s="10">
        <v>51.98</v>
      </c>
      <c r="AA47" s="10">
        <v>52.34</v>
      </c>
      <c r="AB47" s="95">
        <v>1608500</v>
      </c>
      <c r="AC47" s="10">
        <v>52.34</v>
      </c>
      <c r="AD47" s="2">
        <f t="shared" si="0"/>
        <v>0.42000000000000171</v>
      </c>
      <c r="AE47" s="138">
        <f t="shared" si="1"/>
        <v>6.5384615384616041E-3</v>
      </c>
    </row>
    <row r="48" spans="2:31" x14ac:dyDescent="0.25">
      <c r="O48" s="83">
        <v>1.03</v>
      </c>
      <c r="P48" s="83">
        <f t="shared" si="6"/>
        <v>50.768700000000003</v>
      </c>
      <c r="Q48" s="2"/>
      <c r="T48" s="93" t="s">
        <v>103</v>
      </c>
      <c r="U48" s="130">
        <v>0.90354699999999999</v>
      </c>
      <c r="W48" s="133">
        <v>42598</v>
      </c>
      <c r="X48" s="10">
        <v>52.07</v>
      </c>
      <c r="Y48" s="10">
        <v>52.63</v>
      </c>
      <c r="Z48" s="10">
        <v>52</v>
      </c>
      <c r="AA48" s="10">
        <v>52</v>
      </c>
      <c r="AB48" s="95">
        <v>1241000</v>
      </c>
      <c r="AC48" s="10">
        <v>52</v>
      </c>
      <c r="AD48" s="2">
        <f t="shared" si="0"/>
        <v>0.63000000000000256</v>
      </c>
      <c r="AE48" s="138">
        <f t="shared" si="1"/>
        <v>-9.6061479346776224E-4</v>
      </c>
    </row>
    <row r="49" spans="15:31" x14ac:dyDescent="0.25">
      <c r="O49" s="83">
        <v>1.02</v>
      </c>
      <c r="P49" s="83">
        <f t="shared" si="6"/>
        <v>50.275799999999997</v>
      </c>
      <c r="Q49" s="2"/>
      <c r="T49" s="93" t="s">
        <v>104</v>
      </c>
      <c r="U49" s="130" t="s">
        <v>392</v>
      </c>
      <c r="W49" s="133">
        <v>42597</v>
      </c>
      <c r="X49" s="10">
        <v>52.05</v>
      </c>
      <c r="Y49" s="10">
        <v>53.01</v>
      </c>
      <c r="Z49" s="10">
        <v>52.02</v>
      </c>
      <c r="AA49" s="10">
        <v>52.05</v>
      </c>
      <c r="AB49" s="95">
        <v>1960700</v>
      </c>
      <c r="AC49" s="10">
        <v>52.05</v>
      </c>
      <c r="AD49" s="2">
        <f t="shared" si="0"/>
        <v>0.98999999999999488</v>
      </c>
      <c r="AE49" s="138">
        <f t="shared" si="1"/>
        <v>1.5393496247835259E-3</v>
      </c>
    </row>
    <row r="50" spans="15:31" x14ac:dyDescent="0.25">
      <c r="O50" s="83">
        <v>1.01</v>
      </c>
      <c r="P50" s="83">
        <f t="shared" si="6"/>
        <v>49.782899999999998</v>
      </c>
      <c r="Q50" s="2"/>
      <c r="T50" s="93"/>
      <c r="U50" s="130"/>
      <c r="W50" s="133">
        <v>42594</v>
      </c>
      <c r="X50" s="10">
        <v>52.19</v>
      </c>
      <c r="Y50" s="10">
        <v>52.57</v>
      </c>
      <c r="Z50" s="10">
        <v>51.96</v>
      </c>
      <c r="AA50" s="10">
        <v>51.97</v>
      </c>
      <c r="AB50" s="95">
        <v>1978800</v>
      </c>
      <c r="AC50" s="10">
        <v>51.97</v>
      </c>
      <c r="AD50" s="2">
        <f t="shared" si="0"/>
        <v>0.60999999999999943</v>
      </c>
      <c r="AE50" s="138">
        <f t="shared" si="1"/>
        <v>1.0892822408091751E-2</v>
      </c>
    </row>
    <row r="51" spans="15:31" x14ac:dyDescent="0.25">
      <c r="O51" s="83">
        <v>1</v>
      </c>
      <c r="P51" s="83">
        <f t="shared" si="6"/>
        <v>49.29</v>
      </c>
      <c r="Q51" s="2"/>
      <c r="T51" s="93" t="s">
        <v>105</v>
      </c>
      <c r="U51" s="130" t="s">
        <v>620</v>
      </c>
      <c r="W51" s="133">
        <v>42593</v>
      </c>
      <c r="X51" s="10">
        <v>52.15</v>
      </c>
      <c r="Y51" s="10">
        <v>52.3</v>
      </c>
      <c r="Z51" s="10">
        <v>51.3</v>
      </c>
      <c r="AA51" s="10">
        <v>51.41</v>
      </c>
      <c r="AB51" s="95">
        <v>1580400</v>
      </c>
      <c r="AC51" s="10">
        <v>51.41</v>
      </c>
      <c r="AD51" s="2">
        <f t="shared" si="0"/>
        <v>1</v>
      </c>
      <c r="AE51" s="138">
        <f t="shared" si="1"/>
        <v>-1.1726259131103589E-2</v>
      </c>
    </row>
    <row r="52" spans="15:31" x14ac:dyDescent="0.25">
      <c r="O52" s="83">
        <v>0.99</v>
      </c>
      <c r="P52" s="83">
        <f t="shared" si="6"/>
        <v>48.7971</v>
      </c>
      <c r="Q52" s="2"/>
      <c r="T52" s="93" t="s">
        <v>106</v>
      </c>
      <c r="U52" s="130" t="s">
        <v>307</v>
      </c>
      <c r="W52" s="133">
        <v>42592</v>
      </c>
      <c r="X52" s="10">
        <v>50.35</v>
      </c>
      <c r="Y52" s="10">
        <v>52.06</v>
      </c>
      <c r="Z52" s="10">
        <v>50.35</v>
      </c>
      <c r="AA52" s="10">
        <v>52.02</v>
      </c>
      <c r="AB52" s="95">
        <v>2996400</v>
      </c>
      <c r="AC52" s="10">
        <v>52.02</v>
      </c>
      <c r="AD52" s="2">
        <f t="shared" si="0"/>
        <v>1.7100000000000009</v>
      </c>
      <c r="AE52" s="138">
        <f t="shared" si="1"/>
        <v>3.5842293906810152E-2</v>
      </c>
    </row>
    <row r="53" spans="15:31" x14ac:dyDescent="0.25">
      <c r="O53" s="83">
        <v>0.98</v>
      </c>
      <c r="P53" s="83">
        <f t="shared" si="6"/>
        <v>48.304200000000002</v>
      </c>
      <c r="Q53" s="2"/>
      <c r="T53" s="93" t="s">
        <v>107</v>
      </c>
      <c r="U53" s="131">
        <v>1072674</v>
      </c>
      <c r="W53" s="133">
        <v>42591</v>
      </c>
      <c r="X53" s="10">
        <v>50.17</v>
      </c>
      <c r="Y53" s="10">
        <v>50.95</v>
      </c>
      <c r="Z53" s="10">
        <v>50.16</v>
      </c>
      <c r="AA53" s="10">
        <v>50.22</v>
      </c>
      <c r="AB53" s="95">
        <v>1800900</v>
      </c>
      <c r="AC53" s="10">
        <v>50.22</v>
      </c>
      <c r="AD53" s="2">
        <f t="shared" si="0"/>
        <v>0.79000000000000625</v>
      </c>
      <c r="AE53" s="138">
        <f t="shared" si="1"/>
        <v>1.9916351324433812E-4</v>
      </c>
    </row>
    <row r="54" spans="15:31" x14ac:dyDescent="0.25">
      <c r="O54" s="83">
        <v>0.97</v>
      </c>
      <c r="P54" s="83">
        <f t="shared" si="6"/>
        <v>47.811299999999996</v>
      </c>
      <c r="T54" s="93" t="s">
        <v>110</v>
      </c>
      <c r="U54" s="131">
        <v>2206810</v>
      </c>
      <c r="W54" s="133">
        <v>42590</v>
      </c>
      <c r="X54" s="10">
        <v>50.78</v>
      </c>
      <c r="Y54" s="10">
        <v>50.94</v>
      </c>
      <c r="Z54" s="10">
        <v>50.05</v>
      </c>
      <c r="AA54" s="10">
        <v>50.21</v>
      </c>
      <c r="AB54" s="95">
        <v>1405300</v>
      </c>
      <c r="AC54" s="10">
        <v>50.21</v>
      </c>
      <c r="AD54" s="2">
        <f t="shared" si="0"/>
        <v>0.89000000000000057</v>
      </c>
      <c r="AE54" s="138">
        <f t="shared" si="1"/>
        <v>-8.8827477299643354E-3</v>
      </c>
    </row>
    <row r="55" spans="15:31" x14ac:dyDescent="0.25">
      <c r="O55" s="83">
        <v>0.96</v>
      </c>
      <c r="P55" s="83">
        <f t="shared" si="6"/>
        <v>47.318399999999997</v>
      </c>
      <c r="T55" s="93" t="s">
        <v>108</v>
      </c>
      <c r="U55" s="130" t="s">
        <v>621</v>
      </c>
      <c r="W55" s="133">
        <v>42587</v>
      </c>
      <c r="X55" s="10">
        <v>49.73</v>
      </c>
      <c r="Y55" s="10">
        <v>50.87</v>
      </c>
      <c r="Z55" s="10">
        <v>49.16</v>
      </c>
      <c r="AA55" s="10">
        <v>50.66</v>
      </c>
      <c r="AB55" s="95">
        <v>2085000</v>
      </c>
      <c r="AC55" s="10">
        <v>50.66</v>
      </c>
      <c r="AD55" s="2">
        <f t="shared" si="0"/>
        <v>1.7100000000000009</v>
      </c>
      <c r="AE55" s="138">
        <f t="shared" si="1"/>
        <v>2.4883673882257762E-2</v>
      </c>
    </row>
    <row r="56" spans="15:31" x14ac:dyDescent="0.25">
      <c r="O56" s="83">
        <v>0.95</v>
      </c>
      <c r="P56" s="83">
        <f t="shared" si="6"/>
        <v>46.825499999999998</v>
      </c>
      <c r="T56" s="93" t="s">
        <v>111</v>
      </c>
      <c r="U56" s="130">
        <v>31.14</v>
      </c>
      <c r="W56" s="133">
        <v>42586</v>
      </c>
      <c r="X56" s="10">
        <v>49.28</v>
      </c>
      <c r="Y56" s="10">
        <v>49.71</v>
      </c>
      <c r="Z56" s="10">
        <v>48.92</v>
      </c>
      <c r="AA56" s="10">
        <v>49.43</v>
      </c>
      <c r="AB56" s="95">
        <v>1938500</v>
      </c>
      <c r="AC56" s="10">
        <v>49.43</v>
      </c>
      <c r="AD56" s="2">
        <f t="shared" si="0"/>
        <v>0.78999999999999915</v>
      </c>
      <c r="AE56" s="138">
        <f t="shared" si="1"/>
        <v>-2.0226537216827545E-4</v>
      </c>
    </row>
    <row r="57" spans="15:31" x14ac:dyDescent="0.25">
      <c r="O57" s="83">
        <v>0.94</v>
      </c>
      <c r="P57" s="83">
        <f t="shared" si="6"/>
        <v>46.332599999999999</v>
      </c>
      <c r="T57" s="93" t="s">
        <v>112</v>
      </c>
      <c r="U57" s="130">
        <v>1.82</v>
      </c>
      <c r="W57" s="133">
        <v>42585</v>
      </c>
      <c r="X57" s="10">
        <v>49.86</v>
      </c>
      <c r="Y57" s="10">
        <v>49.98</v>
      </c>
      <c r="Z57" s="10">
        <v>49.16</v>
      </c>
      <c r="AA57" s="10">
        <v>49.44</v>
      </c>
      <c r="AB57" s="95">
        <v>1909000</v>
      </c>
      <c r="AC57" s="10">
        <v>49.44</v>
      </c>
      <c r="AD57" s="2">
        <f t="shared" si="0"/>
        <v>0.82000000000000028</v>
      </c>
      <c r="AE57" s="138">
        <f t="shared" si="1"/>
        <v>-1.040832666132907E-2</v>
      </c>
    </row>
    <row r="58" spans="15:31" x14ac:dyDescent="0.25">
      <c r="O58" s="83">
        <v>0.93</v>
      </c>
      <c r="P58" s="83">
        <f t="shared" si="6"/>
        <v>45.839700000000001</v>
      </c>
      <c r="T58" s="93" t="s">
        <v>109</v>
      </c>
      <c r="U58" s="130" t="s">
        <v>123</v>
      </c>
      <c r="W58" s="133">
        <v>42584</v>
      </c>
      <c r="X58" s="10">
        <v>50.46</v>
      </c>
      <c r="Y58" s="10">
        <v>50.69</v>
      </c>
      <c r="Z58" s="10">
        <v>49.21</v>
      </c>
      <c r="AA58" s="10">
        <v>49.96</v>
      </c>
      <c r="AB58" s="95">
        <v>3083500</v>
      </c>
      <c r="AC58" s="10">
        <v>49.96</v>
      </c>
      <c r="AD58" s="2">
        <f t="shared" si="0"/>
        <v>1.4799999999999969</v>
      </c>
      <c r="AE58" s="138">
        <f t="shared" si="1"/>
        <v>-1.2648221343873556E-2</v>
      </c>
    </row>
    <row r="59" spans="15:31" x14ac:dyDescent="0.25">
      <c r="O59" s="83">
        <v>0.92</v>
      </c>
      <c r="P59" s="83">
        <f t="shared" si="6"/>
        <v>45.346800000000002</v>
      </c>
      <c r="W59" s="133">
        <v>42583</v>
      </c>
      <c r="X59" s="10">
        <v>50.56</v>
      </c>
      <c r="Y59" s="10">
        <v>50.71</v>
      </c>
      <c r="Z59" s="10">
        <v>50.19</v>
      </c>
      <c r="AA59" s="10">
        <v>50.6</v>
      </c>
      <c r="AB59" s="95">
        <v>3028300</v>
      </c>
      <c r="AC59" s="10">
        <v>50.6</v>
      </c>
      <c r="AD59" s="2">
        <f t="shared" si="0"/>
        <v>0.52000000000000313</v>
      </c>
      <c r="AE59" s="138">
        <f t="shared" si="1"/>
        <v>1.3853156540668543E-3</v>
      </c>
    </row>
    <row r="60" spans="15:31" x14ac:dyDescent="0.25">
      <c r="O60" s="83">
        <v>0.91</v>
      </c>
      <c r="P60" s="83">
        <f t="shared" si="6"/>
        <v>44.853900000000003</v>
      </c>
      <c r="W60" s="133">
        <v>42580</v>
      </c>
      <c r="X60" s="10">
        <v>50.64</v>
      </c>
      <c r="Y60" s="10">
        <v>50.83</v>
      </c>
      <c r="Z60" s="10">
        <v>49.76</v>
      </c>
      <c r="AA60" s="10">
        <v>50.53</v>
      </c>
      <c r="AB60" s="95">
        <v>3622500</v>
      </c>
      <c r="AC60" s="10">
        <v>50.53</v>
      </c>
      <c r="AD60" s="2">
        <f t="shared" si="0"/>
        <v>1.0700000000000003</v>
      </c>
      <c r="AE60" s="138">
        <f t="shared" si="1"/>
        <v>-3.1564411126454583E-3</v>
      </c>
    </row>
    <row r="61" spans="15:31" x14ac:dyDescent="0.25">
      <c r="O61" s="83">
        <v>0.9</v>
      </c>
      <c r="P61" s="83">
        <f t="shared" si="6"/>
        <v>44.360999999999997</v>
      </c>
      <c r="W61" s="133">
        <v>42579</v>
      </c>
      <c r="X61" s="10">
        <v>50.45</v>
      </c>
      <c r="Y61" s="10">
        <v>51.13</v>
      </c>
      <c r="Z61" s="10">
        <v>50.21</v>
      </c>
      <c r="AA61" s="10">
        <v>50.69</v>
      </c>
      <c r="AB61" s="95">
        <v>4725000</v>
      </c>
      <c r="AC61" s="10">
        <v>50.69</v>
      </c>
      <c r="AD61" s="2">
        <f t="shared" si="0"/>
        <v>0.92000000000000171</v>
      </c>
      <c r="AE61" s="138">
        <f t="shared" si="1"/>
        <v>3.5636507622252012E-3</v>
      </c>
    </row>
    <row r="62" spans="15:31" x14ac:dyDescent="0.25">
      <c r="W62" s="133">
        <v>42578</v>
      </c>
      <c r="X62" s="10">
        <v>51.23</v>
      </c>
      <c r="Y62" s="10">
        <v>51.44</v>
      </c>
      <c r="Z62" s="10">
        <v>47.8</v>
      </c>
      <c r="AA62" s="10">
        <v>50.51</v>
      </c>
      <c r="AB62" s="95">
        <v>19372300</v>
      </c>
      <c r="AC62" s="10">
        <v>50.51</v>
      </c>
      <c r="AD62" s="2">
        <f t="shared" si="0"/>
        <v>3.6400000000000006</v>
      </c>
      <c r="AE62" s="138">
        <f t="shared" si="1"/>
        <v>-0.13048717507316243</v>
      </c>
    </row>
    <row r="63" spans="15:31" x14ac:dyDescent="0.25">
      <c r="W63" s="133">
        <v>42577</v>
      </c>
      <c r="X63" s="10">
        <v>58</v>
      </c>
      <c r="Y63" s="10">
        <v>58.47</v>
      </c>
      <c r="Z63" s="10">
        <v>57.69</v>
      </c>
      <c r="AA63" s="10">
        <v>58.09</v>
      </c>
      <c r="AB63" s="95">
        <v>3896200</v>
      </c>
      <c r="AC63" s="10">
        <v>58.09</v>
      </c>
      <c r="AD63" s="2">
        <f t="shared" si="0"/>
        <v>0.78000000000000114</v>
      </c>
      <c r="AE63" s="138">
        <f t="shared" si="1"/>
        <v>3.2815198618307839E-3</v>
      </c>
    </row>
    <row r="64" spans="15:31" x14ac:dyDescent="0.25">
      <c r="W64" s="133">
        <v>42576</v>
      </c>
      <c r="X64" s="10">
        <v>57.83</v>
      </c>
      <c r="Y64" s="10">
        <v>58.33</v>
      </c>
      <c r="Z64" s="10">
        <v>57.57</v>
      </c>
      <c r="AA64" s="10">
        <v>57.9</v>
      </c>
      <c r="AB64" s="95">
        <v>1676800</v>
      </c>
      <c r="AC64" s="10">
        <v>57.9</v>
      </c>
      <c r="AD64" s="2">
        <f t="shared" si="0"/>
        <v>0.75999999999999801</v>
      </c>
      <c r="AE64" s="138">
        <f t="shared" si="1"/>
        <v>1.7274140611500677E-4</v>
      </c>
    </row>
    <row r="65" spans="23:31" x14ac:dyDescent="0.25">
      <c r="W65" s="133">
        <v>42573</v>
      </c>
      <c r="X65" s="10">
        <v>57.45</v>
      </c>
      <c r="Y65" s="10">
        <v>58.14</v>
      </c>
      <c r="Z65" s="10">
        <v>57.24</v>
      </c>
      <c r="AA65" s="10">
        <v>57.89</v>
      </c>
      <c r="AB65" s="95">
        <v>1047900</v>
      </c>
      <c r="AC65" s="10">
        <v>57.89</v>
      </c>
      <c r="AD65" s="2">
        <f t="shared" si="0"/>
        <v>0.89999999999999858</v>
      </c>
      <c r="AE65" s="138">
        <f t="shared" si="1"/>
        <v>1.206293706293704E-2</v>
      </c>
    </row>
    <row r="66" spans="23:31" x14ac:dyDescent="0.25">
      <c r="W66" s="133">
        <v>42572</v>
      </c>
      <c r="X66" s="10">
        <v>57.89</v>
      </c>
      <c r="Y66" s="10">
        <v>58.12</v>
      </c>
      <c r="Z66" s="10">
        <v>57.01</v>
      </c>
      <c r="AA66" s="10">
        <v>57.2</v>
      </c>
      <c r="AB66" s="95">
        <v>1486500</v>
      </c>
      <c r="AC66" s="10">
        <v>57.2</v>
      </c>
      <c r="AD66" s="2">
        <f t="shared" si="0"/>
        <v>1.1099999999999994</v>
      </c>
      <c r="AE66" s="138">
        <f t="shared" si="1"/>
        <v>-1.0893999654158715E-2</v>
      </c>
    </row>
    <row r="67" spans="23:31" x14ac:dyDescent="0.25">
      <c r="W67" s="133">
        <v>42571</v>
      </c>
      <c r="X67" s="10">
        <v>57.71</v>
      </c>
      <c r="Y67" s="10">
        <v>57.89</v>
      </c>
      <c r="Z67" s="10">
        <v>57.42</v>
      </c>
      <c r="AA67" s="10">
        <v>57.83</v>
      </c>
      <c r="AB67" s="95">
        <v>1164600</v>
      </c>
      <c r="AC67" s="10">
        <v>57.83</v>
      </c>
      <c r="AD67" s="2">
        <f>Y67-Z67</f>
        <v>0.46999999999999886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5" priority="11">
      <formula>F34&gt;0</formula>
    </cfRule>
    <cfRule type="expression" dxfId="664" priority="12">
      <formula>F34&lt;0</formula>
    </cfRule>
  </conditionalFormatting>
  <conditionalFormatting sqref="Q7">
    <cfRule type="expression" dxfId="663" priority="9">
      <formula>Q7&gt;0</formula>
    </cfRule>
    <cfRule type="expression" dxfId="662" priority="10">
      <formula>Q7&lt;0</formula>
    </cfRule>
  </conditionalFormatting>
  <conditionalFormatting sqref="Q8">
    <cfRule type="expression" dxfId="661" priority="7">
      <formula>Q8&gt;0</formula>
    </cfRule>
    <cfRule type="expression" dxfId="660" priority="8">
      <formula>Q8&lt;0</formula>
    </cfRule>
  </conditionalFormatting>
  <conditionalFormatting sqref="F25:F33">
    <cfRule type="expression" dxfId="659" priority="5">
      <formula>F25&gt;0</formula>
    </cfRule>
    <cfRule type="expression" dxfId="658" priority="6">
      <formula>F25&lt;0</formula>
    </cfRule>
  </conditionalFormatting>
  <conditionalFormatting sqref="H25:H33">
    <cfRule type="expression" dxfId="657" priority="3">
      <formula>H25&gt;0</formula>
    </cfRule>
    <cfRule type="expression" dxfId="656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56.57</v>
      </c>
      <c r="Y2" s="10">
        <v>56.88</v>
      </c>
      <c r="Z2" s="10">
        <v>56.33</v>
      </c>
      <c r="AA2" s="10">
        <v>56.73</v>
      </c>
      <c r="AB2" s="95">
        <v>1072500</v>
      </c>
      <c r="AC2" s="10">
        <v>56.73</v>
      </c>
      <c r="AD2" s="2">
        <f>Y2-Z2</f>
        <v>0.55000000000000426</v>
      </c>
      <c r="AE2" s="138">
        <f>AC2/AC3-1</f>
        <v>1.9427764040975681E-3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67.7</v>
      </c>
      <c r="T3" s="1"/>
      <c r="W3" s="133">
        <v>42662</v>
      </c>
      <c r="X3" s="10">
        <v>56.18</v>
      </c>
      <c r="Y3" s="10">
        <v>56.98</v>
      </c>
      <c r="Z3" s="10">
        <v>56</v>
      </c>
      <c r="AA3" s="10">
        <v>56.62</v>
      </c>
      <c r="AB3" s="95">
        <v>1698000</v>
      </c>
      <c r="AC3" s="10">
        <v>56.62</v>
      </c>
      <c r="AD3" s="2">
        <f t="shared" ref="AD3:AD66" si="0">Y3-Z3</f>
        <v>0.97999999999999687</v>
      </c>
      <c r="AE3" s="138">
        <f t="shared" ref="AE3:AE66" si="1">AC3/AC4-1</f>
        <v>1.2517882689556448E-2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67.7</v>
      </c>
      <c r="R4" s="527">
        <v>0.14610000000000001</v>
      </c>
      <c r="T4" s="163"/>
      <c r="U4" s="1"/>
      <c r="W4" s="133">
        <v>42661</v>
      </c>
      <c r="X4" s="10">
        <v>55.69</v>
      </c>
      <c r="Y4" s="10">
        <v>56.3</v>
      </c>
      <c r="Z4" s="10">
        <v>55.58</v>
      </c>
      <c r="AA4" s="10">
        <v>55.92</v>
      </c>
      <c r="AB4" s="95">
        <v>1935100</v>
      </c>
      <c r="AC4" s="10">
        <v>55.92</v>
      </c>
      <c r="AD4" s="2">
        <f t="shared" si="0"/>
        <v>0.71999999999999886</v>
      </c>
      <c r="AE4" s="138">
        <f t="shared" si="1"/>
        <v>1.7837641062977916E-2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54.52</v>
      </c>
      <c r="Y5" s="10">
        <v>54.99</v>
      </c>
      <c r="Z5" s="10">
        <v>54.11</v>
      </c>
      <c r="AA5" s="10">
        <v>54.94</v>
      </c>
      <c r="AB5" s="95">
        <v>1264900</v>
      </c>
      <c r="AC5" s="10">
        <v>54.94</v>
      </c>
      <c r="AD5" s="2">
        <f t="shared" si="0"/>
        <v>0.88000000000000256</v>
      </c>
      <c r="AE5" s="138">
        <f t="shared" si="1"/>
        <v>5.1225759238930912E-3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54.8</v>
      </c>
      <c r="Y6" s="10">
        <v>55.24</v>
      </c>
      <c r="Z6" s="10">
        <v>54.07</v>
      </c>
      <c r="AA6" s="10">
        <v>54.66</v>
      </c>
      <c r="AB6" s="95">
        <v>1521000</v>
      </c>
      <c r="AC6" s="10">
        <v>54.66</v>
      </c>
      <c r="AD6" s="2">
        <f t="shared" si="0"/>
        <v>1.1700000000000017</v>
      </c>
      <c r="AE6" s="138">
        <f t="shared" si="1"/>
        <v>3.8567493112946494E-3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42656</v>
      </c>
      <c r="X7" s="10">
        <v>53.87</v>
      </c>
      <c r="Y7" s="10">
        <v>54.58</v>
      </c>
      <c r="Z7" s="10">
        <v>53.19</v>
      </c>
      <c r="AA7" s="10">
        <v>54.45</v>
      </c>
      <c r="AB7" s="95">
        <v>1400000</v>
      </c>
      <c r="AC7" s="10">
        <v>54.45</v>
      </c>
      <c r="AD7" s="2">
        <f t="shared" si="0"/>
        <v>1.3900000000000006</v>
      </c>
      <c r="AE7" s="138">
        <f t="shared" si="1"/>
        <v>3.1319086219603332E-3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54.03</v>
      </c>
      <c r="Y8" s="10">
        <v>54.36</v>
      </c>
      <c r="Z8" s="10">
        <v>53.57</v>
      </c>
      <c r="AA8" s="10">
        <v>54.28</v>
      </c>
      <c r="AB8" s="95">
        <v>993800</v>
      </c>
      <c r="AC8" s="10">
        <v>54.28</v>
      </c>
      <c r="AD8" s="2">
        <f t="shared" si="0"/>
        <v>0.78999999999999915</v>
      </c>
      <c r="AE8" s="138">
        <f t="shared" si="1"/>
        <v>2.7711065952336078E-3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42654</v>
      </c>
      <c r="X9" s="10">
        <v>55.3</v>
      </c>
      <c r="Y9" s="10">
        <v>55.3</v>
      </c>
      <c r="Z9" s="10">
        <v>53.61</v>
      </c>
      <c r="AA9" s="10">
        <v>54.13</v>
      </c>
      <c r="AB9" s="95">
        <v>1786500</v>
      </c>
      <c r="AC9" s="10">
        <v>54.13</v>
      </c>
      <c r="AD9" s="2">
        <f t="shared" si="0"/>
        <v>1.6899999999999977</v>
      </c>
      <c r="AE9" s="138">
        <f t="shared" si="1"/>
        <v>-2.1334297595371532E-2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42653</v>
      </c>
      <c r="X10" s="10">
        <v>55.22</v>
      </c>
      <c r="Y10" s="10">
        <v>55.74</v>
      </c>
      <c r="Z10" s="10">
        <v>55.07</v>
      </c>
      <c r="AA10" s="10">
        <v>55.31</v>
      </c>
      <c r="AB10" s="95">
        <v>1256900</v>
      </c>
      <c r="AC10" s="10">
        <v>55.31</v>
      </c>
      <c r="AD10" s="2">
        <f t="shared" si="0"/>
        <v>0.67000000000000171</v>
      </c>
      <c r="AE10" s="138">
        <f t="shared" si="1"/>
        <v>6.5514103730663908E-3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55.33</v>
      </c>
      <c r="Y11" s="10">
        <v>55.33</v>
      </c>
      <c r="Z11" s="10">
        <v>54.58</v>
      </c>
      <c r="AA11" s="10">
        <v>54.95</v>
      </c>
      <c r="AB11" s="95">
        <v>1162200</v>
      </c>
      <c r="AC11" s="10">
        <v>54.95</v>
      </c>
      <c r="AD11" s="2">
        <f t="shared" si="0"/>
        <v>0.75</v>
      </c>
      <c r="AE11" s="138">
        <f t="shared" si="1"/>
        <v>1.6405395552314683E-3</v>
      </c>
    </row>
    <row r="12" spans="1:31" x14ac:dyDescent="0.25">
      <c r="H12" s="72"/>
      <c r="W12" s="133">
        <v>42649</v>
      </c>
      <c r="X12" s="10">
        <v>55.8</v>
      </c>
      <c r="Y12" s="10">
        <v>55.91</v>
      </c>
      <c r="Z12" s="10">
        <v>54.6</v>
      </c>
      <c r="AA12" s="10">
        <v>54.86</v>
      </c>
      <c r="AB12" s="95">
        <v>1967600</v>
      </c>
      <c r="AC12" s="10">
        <v>54.86</v>
      </c>
      <c r="AD12" s="2">
        <f t="shared" si="0"/>
        <v>1.3099999999999952</v>
      </c>
      <c r="AE12" s="138">
        <f t="shared" si="1"/>
        <v>-2.0007145409074667E-2</v>
      </c>
    </row>
    <row r="13" spans="1:31" x14ac:dyDescent="0.25">
      <c r="H13" s="72"/>
      <c r="W13" s="133">
        <v>42648</v>
      </c>
      <c r="X13" s="10">
        <v>54.9</v>
      </c>
      <c r="Y13" s="10">
        <v>56.05</v>
      </c>
      <c r="Z13" s="10">
        <v>54.73</v>
      </c>
      <c r="AA13" s="10">
        <v>55.98</v>
      </c>
      <c r="AB13" s="95">
        <v>2973100</v>
      </c>
      <c r="AC13" s="10">
        <v>55.98</v>
      </c>
      <c r="AD13" s="2">
        <f t="shared" si="0"/>
        <v>1.3200000000000003</v>
      </c>
      <c r="AE13" s="138">
        <f t="shared" si="1"/>
        <v>2.4524158125915019E-2</v>
      </c>
    </row>
    <row r="14" spans="1:31" x14ac:dyDescent="0.25">
      <c r="H14" s="72"/>
      <c r="W14" s="133">
        <v>42647</v>
      </c>
      <c r="X14" s="10">
        <v>53.75</v>
      </c>
      <c r="Y14" s="10">
        <v>54.78</v>
      </c>
      <c r="Z14" s="10">
        <v>53.2</v>
      </c>
      <c r="AA14" s="10">
        <v>54.64</v>
      </c>
      <c r="AB14" s="95">
        <v>2632400</v>
      </c>
      <c r="AC14" s="10">
        <v>54.64</v>
      </c>
      <c r="AD14" s="2">
        <f t="shared" si="0"/>
        <v>1.5799999999999983</v>
      </c>
      <c r="AE14" s="138">
        <f t="shared" si="1"/>
        <v>1.7315211320052093E-2</v>
      </c>
    </row>
    <row r="15" spans="1:31" x14ac:dyDescent="0.25">
      <c r="H15" s="72"/>
      <c r="W15" s="133">
        <v>42646</v>
      </c>
      <c r="X15" s="10">
        <v>52.96</v>
      </c>
      <c r="Y15" s="10">
        <v>53.75</v>
      </c>
      <c r="Z15" s="10">
        <v>52.63</v>
      </c>
      <c r="AA15" s="10">
        <v>53.71</v>
      </c>
      <c r="AB15" s="95">
        <v>1848300</v>
      </c>
      <c r="AC15" s="10">
        <v>53.71</v>
      </c>
      <c r="AD15" s="2">
        <f t="shared" si="0"/>
        <v>1.1199999999999974</v>
      </c>
      <c r="AE15" s="138">
        <f t="shared" si="1"/>
        <v>1.3587469333836477E-2</v>
      </c>
    </row>
    <row r="16" spans="1:31" x14ac:dyDescent="0.25">
      <c r="H16" s="72"/>
      <c r="W16" s="133">
        <v>42643</v>
      </c>
      <c r="X16" s="10">
        <v>52.63</v>
      </c>
      <c r="Y16" s="10">
        <v>53.19</v>
      </c>
      <c r="Z16" s="10">
        <v>52.13</v>
      </c>
      <c r="AA16" s="10">
        <v>52.99</v>
      </c>
      <c r="AB16" s="95">
        <v>1353600</v>
      </c>
      <c r="AC16" s="10">
        <v>52.99</v>
      </c>
      <c r="AD16" s="2">
        <f t="shared" si="0"/>
        <v>1.0599999999999952</v>
      </c>
      <c r="AE16" s="138">
        <f t="shared" si="1"/>
        <v>1.1066590345353955E-2</v>
      </c>
    </row>
    <row r="17" spans="1:31" x14ac:dyDescent="0.25">
      <c r="W17" s="133">
        <v>42642</v>
      </c>
      <c r="X17" s="10">
        <v>52.27</v>
      </c>
      <c r="Y17" s="10">
        <v>53.64</v>
      </c>
      <c r="Z17" s="10">
        <v>52.27</v>
      </c>
      <c r="AA17" s="10">
        <v>52.41</v>
      </c>
      <c r="AB17" s="95">
        <v>2268600</v>
      </c>
      <c r="AC17" s="10">
        <v>52.41</v>
      </c>
      <c r="AD17" s="2">
        <f t="shared" si="0"/>
        <v>1.3699999999999974</v>
      </c>
      <c r="AE17" s="138">
        <f t="shared" si="1"/>
        <v>2.4866105585308329E-3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52.57</v>
      </c>
      <c r="Y18" s="10">
        <v>52.7</v>
      </c>
      <c r="Z18" s="10">
        <v>51.36</v>
      </c>
      <c r="AA18" s="10">
        <v>52.28</v>
      </c>
      <c r="AB18" s="95">
        <v>1965800</v>
      </c>
      <c r="AC18" s="10">
        <v>52.28</v>
      </c>
      <c r="AD18" s="2">
        <f t="shared" si="0"/>
        <v>1.3400000000000034</v>
      </c>
      <c r="AE18" s="138">
        <f t="shared" si="1"/>
        <v>-7.0275403608736076E-3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51.85</v>
      </c>
      <c r="Y19" s="10">
        <v>52.83</v>
      </c>
      <c r="Z19" s="10">
        <v>51.8</v>
      </c>
      <c r="AA19" s="10">
        <v>52.65</v>
      </c>
      <c r="AB19" s="95">
        <v>1562400</v>
      </c>
      <c r="AC19" s="10">
        <v>52.65</v>
      </c>
      <c r="AD19" s="2">
        <f t="shared" si="0"/>
        <v>1.0300000000000011</v>
      </c>
      <c r="AE19" s="138">
        <f t="shared" si="1"/>
        <v>1.7194744976816168E-2</v>
      </c>
    </row>
    <row r="20" spans="1:31" x14ac:dyDescent="0.25">
      <c r="W20" s="133">
        <v>42639</v>
      </c>
      <c r="X20" s="10">
        <v>51.84</v>
      </c>
      <c r="Y20" s="10">
        <v>52.25</v>
      </c>
      <c r="Z20" s="10">
        <v>51.51</v>
      </c>
      <c r="AA20" s="10">
        <v>51.76</v>
      </c>
      <c r="AB20" s="95">
        <v>1298500</v>
      </c>
      <c r="AC20" s="10">
        <v>51.76</v>
      </c>
      <c r="AD20" s="2">
        <f t="shared" si="0"/>
        <v>0.74000000000000199</v>
      </c>
      <c r="AE20" s="138">
        <f t="shared" si="1"/>
        <v>-9.3779904306220407E-3</v>
      </c>
    </row>
    <row r="21" spans="1:31" x14ac:dyDescent="0.25">
      <c r="W21" s="133">
        <v>42636</v>
      </c>
      <c r="X21" s="10">
        <v>52.11</v>
      </c>
      <c r="Y21" s="10">
        <v>52.63</v>
      </c>
      <c r="Z21" s="10">
        <v>52.11</v>
      </c>
      <c r="AA21" s="10">
        <v>52.25</v>
      </c>
      <c r="AB21" s="95">
        <v>1302200</v>
      </c>
      <c r="AC21" s="10">
        <v>52.25</v>
      </c>
      <c r="AD21" s="2">
        <f t="shared" si="0"/>
        <v>0.52000000000000313</v>
      </c>
      <c r="AE21" s="138">
        <f t="shared" si="1"/>
        <v>-3.4331489605188281E-3</v>
      </c>
    </row>
    <row r="22" spans="1:31" x14ac:dyDescent="0.25">
      <c r="W22" s="133">
        <v>42635</v>
      </c>
      <c r="X22" s="10">
        <v>52.7</v>
      </c>
      <c r="Y22" s="10">
        <v>52.93</v>
      </c>
      <c r="Z22" s="10">
        <v>52.17</v>
      </c>
      <c r="AA22" s="10">
        <v>52.43</v>
      </c>
      <c r="AB22" s="95">
        <v>2073300</v>
      </c>
      <c r="AC22" s="10">
        <v>52.43</v>
      </c>
      <c r="AD22" s="2">
        <f t="shared" si="0"/>
        <v>0.75999999999999801</v>
      </c>
      <c r="AE22" s="138">
        <f t="shared" si="1"/>
        <v>4.2137521547596091E-3</v>
      </c>
    </row>
    <row r="23" spans="1:31" x14ac:dyDescent="0.25">
      <c r="W23" s="133">
        <v>42634</v>
      </c>
      <c r="X23" s="10">
        <v>51.48</v>
      </c>
      <c r="Y23" s="10">
        <v>52.3</v>
      </c>
      <c r="Z23" s="10">
        <v>51.28</v>
      </c>
      <c r="AA23" s="10">
        <v>52.21</v>
      </c>
      <c r="AB23" s="95">
        <v>1688300</v>
      </c>
      <c r="AC23" s="10">
        <v>52.21</v>
      </c>
      <c r="AD23" s="2">
        <f t="shared" si="0"/>
        <v>1.019999999999996</v>
      </c>
      <c r="AE23" s="138">
        <f t="shared" si="1"/>
        <v>1.6549844236760203E-2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51.98</v>
      </c>
      <c r="Y24" s="10">
        <v>52.26</v>
      </c>
      <c r="Z24" s="10">
        <v>51.36</v>
      </c>
      <c r="AA24" s="10">
        <v>51.36</v>
      </c>
      <c r="AB24" s="95">
        <v>1886800</v>
      </c>
      <c r="AC24" s="10">
        <v>51.36</v>
      </c>
      <c r="AD24" s="2">
        <f t="shared" si="0"/>
        <v>0.89999999999999858</v>
      </c>
      <c r="AE24" s="138">
        <f t="shared" si="1"/>
        <v>-5.0368074389770534E-3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288</v>
      </c>
      <c r="W25" s="133">
        <v>42632</v>
      </c>
      <c r="X25" s="10">
        <v>51.18</v>
      </c>
      <c r="Y25" s="10">
        <v>51.9</v>
      </c>
      <c r="Z25" s="10">
        <v>51.14</v>
      </c>
      <c r="AA25" s="10">
        <v>51.62</v>
      </c>
      <c r="AB25" s="95">
        <v>2430000</v>
      </c>
      <c r="AC25" s="10">
        <v>51.62</v>
      </c>
      <c r="AD25" s="2">
        <f t="shared" si="0"/>
        <v>0.75999999999999801</v>
      </c>
      <c r="AE25" s="138">
        <f t="shared" si="1"/>
        <v>1.2553942722636435E-2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42629</v>
      </c>
      <c r="X26" s="10">
        <v>51.2</v>
      </c>
      <c r="Y26" s="10">
        <v>51.4</v>
      </c>
      <c r="Z26" s="10">
        <v>50.76</v>
      </c>
      <c r="AA26" s="10">
        <v>50.98</v>
      </c>
      <c r="AB26" s="95">
        <v>2415000</v>
      </c>
      <c r="AC26" s="10">
        <v>50.98</v>
      </c>
      <c r="AD26" s="2">
        <f t="shared" si="0"/>
        <v>0.64000000000000057</v>
      </c>
      <c r="AE26" s="138">
        <f t="shared" si="1"/>
        <v>-7.7851304009343147E-3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293</v>
      </c>
      <c r="W27" s="133">
        <v>42628</v>
      </c>
      <c r="X27" s="10">
        <v>51.31</v>
      </c>
      <c r="Y27" s="10">
        <v>51.71</v>
      </c>
      <c r="Z27" s="10">
        <v>50.91</v>
      </c>
      <c r="AA27" s="10">
        <v>51.38</v>
      </c>
      <c r="AB27" s="95">
        <v>3072000</v>
      </c>
      <c r="AC27" s="10">
        <v>51.38</v>
      </c>
      <c r="AD27" s="2">
        <f t="shared" si="0"/>
        <v>0.80000000000000426</v>
      </c>
      <c r="AE27" s="138">
        <f t="shared" si="1"/>
        <v>-5.2274927395933313E-3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42627</v>
      </c>
      <c r="X28" s="10">
        <v>51.81</v>
      </c>
      <c r="Y28" s="10">
        <v>52.46</v>
      </c>
      <c r="Z28" s="10">
        <v>51.33</v>
      </c>
      <c r="AA28" s="10">
        <v>51.65</v>
      </c>
      <c r="AB28" s="95">
        <v>2363400</v>
      </c>
      <c r="AC28" s="10">
        <v>51.65</v>
      </c>
      <c r="AD28" s="2">
        <f t="shared" si="0"/>
        <v>1.1300000000000026</v>
      </c>
      <c r="AE28" s="138">
        <f t="shared" si="1"/>
        <v>-4.2413726624253023E-3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42626</v>
      </c>
      <c r="X29" s="10">
        <v>52.5</v>
      </c>
      <c r="Y29" s="10">
        <v>52.82</v>
      </c>
      <c r="Z29" s="10">
        <v>51.43</v>
      </c>
      <c r="AA29" s="10">
        <v>51.87</v>
      </c>
      <c r="AB29" s="95">
        <v>1902900</v>
      </c>
      <c r="AC29" s="10">
        <v>51.87</v>
      </c>
      <c r="AD29" s="2">
        <f t="shared" si="0"/>
        <v>1.3900000000000006</v>
      </c>
      <c r="AE29" s="138">
        <f t="shared" si="1"/>
        <v>-2.2979845545300526E-2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42625</v>
      </c>
      <c r="X30" s="10">
        <v>52.38</v>
      </c>
      <c r="Y30" s="10">
        <v>53.28</v>
      </c>
      <c r="Z30" s="10">
        <v>52.31</v>
      </c>
      <c r="AA30" s="10">
        <v>53.09</v>
      </c>
      <c r="AB30" s="95">
        <v>2109200</v>
      </c>
      <c r="AC30" s="10">
        <v>53.09</v>
      </c>
      <c r="AD30" s="2">
        <f t="shared" si="0"/>
        <v>0.96999999999999886</v>
      </c>
      <c r="AE30" s="138">
        <f t="shared" si="1"/>
        <v>1.1238095238095269E-2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42622</v>
      </c>
      <c r="X31" s="10">
        <v>53.04</v>
      </c>
      <c r="Y31" s="10">
        <v>53.73</v>
      </c>
      <c r="Z31" s="10">
        <v>52.43</v>
      </c>
      <c r="AA31" s="10">
        <v>52.5</v>
      </c>
      <c r="AB31" s="95">
        <v>2196800</v>
      </c>
      <c r="AC31" s="10">
        <v>52.5</v>
      </c>
      <c r="AD31" s="2">
        <f t="shared" si="0"/>
        <v>1.2999999999999972</v>
      </c>
      <c r="AE31" s="138">
        <f t="shared" si="1"/>
        <v>-1.8691588785046731E-2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42621</v>
      </c>
      <c r="X32" s="10">
        <v>53.9</v>
      </c>
      <c r="Y32" s="10">
        <v>54.31</v>
      </c>
      <c r="Z32" s="10">
        <v>53.24</v>
      </c>
      <c r="AA32" s="10">
        <v>53.5</v>
      </c>
      <c r="AB32" s="95">
        <v>3483400</v>
      </c>
      <c r="AC32" s="10">
        <v>53.5</v>
      </c>
      <c r="AD32" s="2">
        <f t="shared" si="0"/>
        <v>1.0700000000000003</v>
      </c>
      <c r="AE32" s="138">
        <f t="shared" si="1"/>
        <v>-1.072485207100593E-2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42620</v>
      </c>
      <c r="X33" s="10">
        <v>55.37</v>
      </c>
      <c r="Y33" s="10">
        <v>55.43</v>
      </c>
      <c r="Z33" s="10">
        <v>53.91</v>
      </c>
      <c r="AA33" s="10">
        <v>54.08</v>
      </c>
      <c r="AB33" s="95">
        <v>2394700</v>
      </c>
      <c r="AC33" s="10">
        <v>54.08</v>
      </c>
      <c r="AD33" s="2">
        <f t="shared" si="0"/>
        <v>1.5200000000000031</v>
      </c>
      <c r="AE33" s="138">
        <f t="shared" si="1"/>
        <v>-2.5585585585585657E-2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42619</v>
      </c>
      <c r="X34" s="10">
        <v>55.29</v>
      </c>
      <c r="Y34" s="10">
        <v>55.83</v>
      </c>
      <c r="Z34" s="10">
        <v>55.08</v>
      </c>
      <c r="AA34" s="10">
        <v>55.5</v>
      </c>
      <c r="AB34" s="95">
        <v>1736500</v>
      </c>
      <c r="AC34" s="10">
        <v>55.5</v>
      </c>
      <c r="AD34" s="2">
        <f t="shared" si="0"/>
        <v>0.75</v>
      </c>
      <c r="AE34" s="138">
        <f t="shared" si="1"/>
        <v>3.0724742454364407E-3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55.4</v>
      </c>
      <c r="Y35" s="10">
        <v>55.78</v>
      </c>
      <c r="Z35" s="10">
        <v>55.01</v>
      </c>
      <c r="AA35" s="10">
        <v>55.33</v>
      </c>
      <c r="AB35" s="95">
        <v>1149100</v>
      </c>
      <c r="AC35" s="10">
        <v>55.33</v>
      </c>
      <c r="AD35" s="2">
        <f t="shared" si="0"/>
        <v>0.77000000000000313</v>
      </c>
      <c r="AE35" s="138">
        <f t="shared" si="1"/>
        <v>4.7212638460141232E-3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54.82</v>
      </c>
      <c r="Y36" s="10">
        <v>55.08</v>
      </c>
      <c r="Z36" s="10">
        <v>54.16</v>
      </c>
      <c r="AA36" s="10">
        <v>55.07</v>
      </c>
      <c r="AB36" s="95">
        <v>1769500</v>
      </c>
      <c r="AC36" s="10">
        <v>55.07</v>
      </c>
      <c r="AD36" s="2">
        <f t="shared" si="0"/>
        <v>0.92000000000000171</v>
      </c>
      <c r="AE36" s="138">
        <f t="shared" si="1"/>
        <v>3.0965391621129434E-3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54.97</v>
      </c>
      <c r="Y37" s="10">
        <v>55.14</v>
      </c>
      <c r="Z37" s="10">
        <v>54.29</v>
      </c>
      <c r="AA37" s="10">
        <v>54.9</v>
      </c>
      <c r="AB37" s="95">
        <v>1304200</v>
      </c>
      <c r="AC37" s="10">
        <v>54.9</v>
      </c>
      <c r="AD37" s="2">
        <f t="shared" si="0"/>
        <v>0.85000000000000142</v>
      </c>
      <c r="AE37" s="138">
        <f t="shared" si="1"/>
        <v>1.8218254691193536E-4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55.05</v>
      </c>
      <c r="Y38" s="10">
        <v>55.56</v>
      </c>
      <c r="Z38" s="10">
        <v>54.61</v>
      </c>
      <c r="AA38" s="10">
        <v>54.89</v>
      </c>
      <c r="AB38" s="95">
        <v>1168100</v>
      </c>
      <c r="AC38" s="10">
        <v>54.89</v>
      </c>
      <c r="AD38" s="2">
        <f t="shared" si="0"/>
        <v>0.95000000000000284</v>
      </c>
      <c r="AE38" s="138">
        <f t="shared" si="1"/>
        <v>-2.7252906976743541E-3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55.25</v>
      </c>
      <c r="Y39" s="10">
        <v>55.3</v>
      </c>
      <c r="Z39" s="10">
        <v>54.66</v>
      </c>
      <c r="AA39" s="10">
        <v>55.04</v>
      </c>
      <c r="AB39" s="95">
        <v>1169500</v>
      </c>
      <c r="AC39" s="10">
        <v>55.04</v>
      </c>
      <c r="AD39" s="2">
        <f t="shared" si="0"/>
        <v>0.64000000000000057</v>
      </c>
      <c r="AE39" s="138">
        <f t="shared" si="1"/>
        <v>-4.8815765684325774E-3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54.56</v>
      </c>
      <c r="Y40" s="10">
        <v>55.94</v>
      </c>
      <c r="Z40" s="10">
        <v>54.18</v>
      </c>
      <c r="AA40" s="10">
        <v>55.31</v>
      </c>
      <c r="AB40" s="95">
        <v>2221500</v>
      </c>
      <c r="AC40" s="10">
        <v>55.31</v>
      </c>
      <c r="AD40" s="2">
        <f t="shared" si="0"/>
        <v>1.759999999999998</v>
      </c>
      <c r="AE40" s="138">
        <f t="shared" si="1"/>
        <v>1.3746334310850372E-2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74.470000000000013</v>
      </c>
      <c r="Q41" s="2"/>
      <c r="W41" s="133">
        <v>42607</v>
      </c>
      <c r="X41" s="10">
        <v>53.8</v>
      </c>
      <c r="Y41" s="10">
        <v>54.68</v>
      </c>
      <c r="Z41" s="10">
        <v>53.76</v>
      </c>
      <c r="AA41" s="10">
        <v>54.56</v>
      </c>
      <c r="AB41" s="95">
        <v>1969900</v>
      </c>
      <c r="AC41" s="10">
        <v>54.56</v>
      </c>
      <c r="AD41" s="2">
        <f t="shared" si="0"/>
        <v>0.92000000000000171</v>
      </c>
      <c r="AE41" s="138">
        <f t="shared" si="1"/>
        <v>1.0744720266765651E-2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73.793000000000006</v>
      </c>
      <c r="Q42" s="2"/>
      <c r="T42" s="91" t="s">
        <v>113</v>
      </c>
      <c r="W42" s="133">
        <v>42606</v>
      </c>
      <c r="X42" s="10">
        <v>53.68</v>
      </c>
      <c r="Y42" s="10">
        <v>54.44</v>
      </c>
      <c r="Z42" s="10">
        <v>53.63</v>
      </c>
      <c r="AA42" s="10">
        <v>53.98</v>
      </c>
      <c r="AB42" s="95">
        <v>1984600</v>
      </c>
      <c r="AC42" s="10">
        <v>53.98</v>
      </c>
      <c r="AD42" s="2">
        <f t="shared" si="0"/>
        <v>0.80999999999999517</v>
      </c>
      <c r="AE42" s="138">
        <f t="shared" si="1"/>
        <v>7.0895522388059184E-3</v>
      </c>
    </row>
    <row r="43" spans="1:31" ht="15.75" thickTop="1" x14ac:dyDescent="0.25">
      <c r="O43" s="83">
        <v>1.08</v>
      </c>
      <c r="P43" s="83">
        <f t="shared" si="30"/>
        <v>73.116000000000014</v>
      </c>
      <c r="Q43" s="2"/>
      <c r="T43" s="128" t="s">
        <v>98</v>
      </c>
      <c r="U43" s="129">
        <v>56.62</v>
      </c>
      <c r="W43" s="133">
        <v>42605</v>
      </c>
      <c r="X43" s="10">
        <v>53.06</v>
      </c>
      <c r="Y43" s="10">
        <v>54.28</v>
      </c>
      <c r="Z43" s="10">
        <v>52.95</v>
      </c>
      <c r="AA43" s="10">
        <v>53.6</v>
      </c>
      <c r="AB43" s="95">
        <v>1379100</v>
      </c>
      <c r="AC43" s="10">
        <v>53.6</v>
      </c>
      <c r="AD43" s="2">
        <f t="shared" si="0"/>
        <v>1.3299999999999983</v>
      </c>
      <c r="AE43" s="138">
        <f t="shared" si="1"/>
        <v>1.1702529256323313E-2</v>
      </c>
    </row>
    <row r="44" spans="1:31" x14ac:dyDescent="0.25">
      <c r="O44" s="83">
        <v>1.07</v>
      </c>
      <c r="P44" s="83">
        <f t="shared" si="30"/>
        <v>72.439000000000007</v>
      </c>
      <c r="Q44" s="2"/>
      <c r="T44" s="93" t="s">
        <v>99</v>
      </c>
      <c r="U44" s="130">
        <v>56.57</v>
      </c>
      <c r="W44" s="133">
        <v>42604</v>
      </c>
      <c r="X44" s="10">
        <v>52.81</v>
      </c>
      <c r="Y44" s="10">
        <v>53</v>
      </c>
      <c r="Z44" s="10">
        <v>52.25</v>
      </c>
      <c r="AA44" s="10">
        <v>52.98</v>
      </c>
      <c r="AB44" s="95">
        <v>1286100</v>
      </c>
      <c r="AC44" s="10">
        <v>52.98</v>
      </c>
      <c r="AD44" s="2">
        <f t="shared" si="0"/>
        <v>0.75</v>
      </c>
      <c r="AE44" s="138">
        <f t="shared" si="1"/>
        <v>5.6657223796019451E-4</v>
      </c>
    </row>
    <row r="45" spans="1:31" x14ac:dyDescent="0.25">
      <c r="O45" s="83">
        <v>1.06</v>
      </c>
      <c r="P45" s="83">
        <f t="shared" si="30"/>
        <v>71.762</v>
      </c>
      <c r="Q45" s="2"/>
      <c r="T45" s="93" t="s">
        <v>100</v>
      </c>
      <c r="U45" s="130" t="s">
        <v>618</v>
      </c>
      <c r="W45" s="133">
        <v>42601</v>
      </c>
      <c r="X45" s="10">
        <v>52.3</v>
      </c>
      <c r="Y45" s="10">
        <v>52.96</v>
      </c>
      <c r="Z45" s="10">
        <v>52</v>
      </c>
      <c r="AA45" s="10">
        <v>52.95</v>
      </c>
      <c r="AB45" s="95">
        <v>1390800</v>
      </c>
      <c r="AC45" s="10">
        <v>52.95</v>
      </c>
      <c r="AD45" s="2">
        <f t="shared" si="0"/>
        <v>0.96000000000000085</v>
      </c>
      <c r="AE45" s="138">
        <f t="shared" si="1"/>
        <v>1.1461318051575908E-2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71.085000000000008</v>
      </c>
      <c r="Q46" s="2"/>
      <c r="T46" s="93" t="s">
        <v>101</v>
      </c>
      <c r="U46" s="130" t="s">
        <v>619</v>
      </c>
      <c r="W46" s="133">
        <v>42600</v>
      </c>
      <c r="X46" s="10">
        <v>52.35</v>
      </c>
      <c r="Y46" s="10">
        <v>52.64</v>
      </c>
      <c r="Z46" s="10">
        <v>52</v>
      </c>
      <c r="AA46" s="10">
        <v>52.35</v>
      </c>
      <c r="AB46" s="95">
        <v>1108100</v>
      </c>
      <c r="AC46" s="10">
        <v>52.35</v>
      </c>
      <c r="AD46" s="2">
        <f t="shared" si="0"/>
        <v>0.64000000000000057</v>
      </c>
      <c r="AE46" s="138">
        <f t="shared" si="1"/>
        <v>1.9105846389000369E-4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70.408000000000001</v>
      </c>
      <c r="Q47" s="2"/>
      <c r="T47" s="93" t="s">
        <v>102</v>
      </c>
      <c r="U47" s="130">
        <v>60.22</v>
      </c>
      <c r="W47" s="133">
        <v>42599</v>
      </c>
      <c r="X47" s="10">
        <v>52.24</v>
      </c>
      <c r="Y47" s="10">
        <v>52.4</v>
      </c>
      <c r="Z47" s="10">
        <v>51.98</v>
      </c>
      <c r="AA47" s="10">
        <v>52.34</v>
      </c>
      <c r="AB47" s="95">
        <v>1608500</v>
      </c>
      <c r="AC47" s="10">
        <v>52.34</v>
      </c>
      <c r="AD47" s="2">
        <f t="shared" si="0"/>
        <v>0.42000000000000171</v>
      </c>
      <c r="AE47" s="138">
        <f t="shared" si="1"/>
        <v>6.5384615384616041E-3</v>
      </c>
    </row>
    <row r="48" spans="1:31" x14ac:dyDescent="0.25">
      <c r="A48" s="265" t="s">
        <v>287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69.731000000000009</v>
      </c>
      <c r="Q48" s="2"/>
      <c r="T48" s="93" t="s">
        <v>103</v>
      </c>
      <c r="U48" s="130">
        <v>0.90354699999999999</v>
      </c>
      <c r="W48" s="133">
        <v>42598</v>
      </c>
      <c r="X48" s="10">
        <v>52.07</v>
      </c>
      <c r="Y48" s="10">
        <v>52.63</v>
      </c>
      <c r="Z48" s="10">
        <v>52</v>
      </c>
      <c r="AA48" s="10">
        <v>52</v>
      </c>
      <c r="AB48" s="95">
        <v>1241000</v>
      </c>
      <c r="AC48" s="10">
        <v>52</v>
      </c>
      <c r="AD48" s="2">
        <f t="shared" si="0"/>
        <v>0.63000000000000256</v>
      </c>
      <c r="AE48" s="138">
        <f t="shared" si="1"/>
        <v>-9.6061479346776224E-4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69.054000000000002</v>
      </c>
      <c r="Q49" s="2"/>
      <c r="T49" s="93" t="s">
        <v>104</v>
      </c>
      <c r="U49" s="130" t="s">
        <v>392</v>
      </c>
      <c r="W49" s="133">
        <v>42597</v>
      </c>
      <c r="X49" s="10">
        <v>52.05</v>
      </c>
      <c r="Y49" s="10">
        <v>53.01</v>
      </c>
      <c r="Z49" s="10">
        <v>52.02</v>
      </c>
      <c r="AA49" s="10">
        <v>52.05</v>
      </c>
      <c r="AB49" s="95">
        <v>1960700</v>
      </c>
      <c r="AC49" s="10">
        <v>52.05</v>
      </c>
      <c r="AD49" s="2">
        <f t="shared" si="0"/>
        <v>0.98999999999999488</v>
      </c>
      <c r="AE49" s="138">
        <f t="shared" si="1"/>
        <v>1.5393496247835259E-3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68.37700000000001</v>
      </c>
      <c r="Q50" s="2"/>
      <c r="T50" s="93"/>
      <c r="U50" s="130"/>
      <c r="W50" s="133">
        <v>42594</v>
      </c>
      <c r="X50" s="10">
        <v>52.19</v>
      </c>
      <c r="Y50" s="10">
        <v>52.57</v>
      </c>
      <c r="Z50" s="10">
        <v>51.96</v>
      </c>
      <c r="AA50" s="10">
        <v>51.97</v>
      </c>
      <c r="AB50" s="95">
        <v>1978800</v>
      </c>
      <c r="AC50" s="10">
        <v>51.97</v>
      </c>
      <c r="AD50" s="2">
        <f t="shared" si="0"/>
        <v>0.60999999999999943</v>
      </c>
      <c r="AE50" s="138">
        <f t="shared" si="1"/>
        <v>1.0892822408091751E-2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67.7</v>
      </c>
      <c r="Q51" s="2"/>
      <c r="T51" s="93" t="s">
        <v>105</v>
      </c>
      <c r="U51" s="130" t="s">
        <v>620</v>
      </c>
      <c r="W51" s="133">
        <v>42593</v>
      </c>
      <c r="X51" s="10">
        <v>52.15</v>
      </c>
      <c r="Y51" s="10">
        <v>52.3</v>
      </c>
      <c r="Z51" s="10">
        <v>51.3</v>
      </c>
      <c r="AA51" s="10">
        <v>51.41</v>
      </c>
      <c r="AB51" s="95">
        <v>1580400</v>
      </c>
      <c r="AC51" s="10">
        <v>51.41</v>
      </c>
      <c r="AD51" s="2">
        <f t="shared" si="0"/>
        <v>1</v>
      </c>
      <c r="AE51" s="138">
        <f t="shared" si="1"/>
        <v>-1.1726259131103589E-2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67.022999999999996</v>
      </c>
      <c r="Q52" s="2"/>
      <c r="T52" s="93" t="s">
        <v>106</v>
      </c>
      <c r="U52" s="130" t="s">
        <v>307</v>
      </c>
      <c r="W52" s="133">
        <v>42592</v>
      </c>
      <c r="X52" s="10">
        <v>50.35</v>
      </c>
      <c r="Y52" s="10">
        <v>52.06</v>
      </c>
      <c r="Z52" s="10">
        <v>50.35</v>
      </c>
      <c r="AA52" s="10">
        <v>52.02</v>
      </c>
      <c r="AB52" s="95">
        <v>2996400</v>
      </c>
      <c r="AC52" s="10">
        <v>52.02</v>
      </c>
      <c r="AD52" s="2">
        <f t="shared" si="0"/>
        <v>1.7100000000000009</v>
      </c>
      <c r="AE52" s="138">
        <f t="shared" si="1"/>
        <v>3.5842293906810152E-2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66.346000000000004</v>
      </c>
      <c r="Q53" s="2"/>
      <c r="T53" s="93" t="s">
        <v>107</v>
      </c>
      <c r="U53" s="131">
        <v>1072674</v>
      </c>
      <c r="W53" s="133">
        <v>42591</v>
      </c>
      <c r="X53" s="10">
        <v>50.17</v>
      </c>
      <c r="Y53" s="10">
        <v>50.95</v>
      </c>
      <c r="Z53" s="10">
        <v>50.16</v>
      </c>
      <c r="AA53" s="10">
        <v>50.22</v>
      </c>
      <c r="AB53" s="95">
        <v>1800900</v>
      </c>
      <c r="AC53" s="10">
        <v>50.22</v>
      </c>
      <c r="AD53" s="2">
        <f t="shared" si="0"/>
        <v>0.79000000000000625</v>
      </c>
      <c r="AE53" s="138">
        <f t="shared" si="1"/>
        <v>1.9916351324433812E-4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65.668999999999997</v>
      </c>
      <c r="T54" s="93" t="s">
        <v>110</v>
      </c>
      <c r="U54" s="131">
        <v>2206810</v>
      </c>
      <c r="W54" s="133">
        <v>42590</v>
      </c>
      <c r="X54" s="10">
        <v>50.78</v>
      </c>
      <c r="Y54" s="10">
        <v>50.94</v>
      </c>
      <c r="Z54" s="10">
        <v>50.05</v>
      </c>
      <c r="AA54" s="10">
        <v>50.21</v>
      </c>
      <c r="AB54" s="95">
        <v>1405300</v>
      </c>
      <c r="AC54" s="10">
        <v>50.21</v>
      </c>
      <c r="AD54" s="2">
        <f t="shared" si="0"/>
        <v>0.89000000000000057</v>
      </c>
      <c r="AE54" s="138">
        <f t="shared" si="1"/>
        <v>-8.8827477299643354E-3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64.992000000000004</v>
      </c>
      <c r="T55" s="93" t="s">
        <v>108</v>
      </c>
      <c r="U55" s="130" t="s">
        <v>621</v>
      </c>
      <c r="W55" s="133">
        <v>42587</v>
      </c>
      <c r="X55" s="10">
        <v>49.73</v>
      </c>
      <c r="Y55" s="10">
        <v>50.87</v>
      </c>
      <c r="Z55" s="10">
        <v>49.16</v>
      </c>
      <c r="AA55" s="10">
        <v>50.66</v>
      </c>
      <c r="AB55" s="95">
        <v>2085000</v>
      </c>
      <c r="AC55" s="10">
        <v>50.66</v>
      </c>
      <c r="AD55" s="2">
        <f t="shared" si="0"/>
        <v>1.7100000000000009</v>
      </c>
      <c r="AE55" s="138">
        <f t="shared" si="1"/>
        <v>2.4883673882257762E-2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64.314999999999998</v>
      </c>
      <c r="T56" s="93" t="s">
        <v>111</v>
      </c>
      <c r="U56" s="130">
        <v>31.14</v>
      </c>
      <c r="W56" s="133">
        <v>42586</v>
      </c>
      <c r="X56" s="10">
        <v>49.28</v>
      </c>
      <c r="Y56" s="10">
        <v>49.71</v>
      </c>
      <c r="Z56" s="10">
        <v>48.92</v>
      </c>
      <c r="AA56" s="10">
        <v>49.43</v>
      </c>
      <c r="AB56" s="95">
        <v>1938500</v>
      </c>
      <c r="AC56" s="10">
        <v>49.43</v>
      </c>
      <c r="AD56" s="2">
        <f t="shared" si="0"/>
        <v>0.78999999999999915</v>
      </c>
      <c r="AE56" s="138">
        <f t="shared" si="1"/>
        <v>-2.0226537216827545E-4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63.637999999999998</v>
      </c>
      <c r="T57" s="93" t="s">
        <v>112</v>
      </c>
      <c r="U57" s="130">
        <v>1.82</v>
      </c>
      <c r="W57" s="133">
        <v>42585</v>
      </c>
      <c r="X57" s="10">
        <v>49.86</v>
      </c>
      <c r="Y57" s="10">
        <v>49.98</v>
      </c>
      <c r="Z57" s="10">
        <v>49.16</v>
      </c>
      <c r="AA57" s="10">
        <v>49.44</v>
      </c>
      <c r="AB57" s="95">
        <v>1909000</v>
      </c>
      <c r="AC57" s="10">
        <v>49.44</v>
      </c>
      <c r="AD57" s="2">
        <f t="shared" si="0"/>
        <v>0.82000000000000028</v>
      </c>
      <c r="AE57" s="138">
        <f t="shared" si="1"/>
        <v>-1.040832666132907E-2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62.961000000000006</v>
      </c>
      <c r="T58" s="93" t="s">
        <v>109</v>
      </c>
      <c r="U58" s="130" t="s">
        <v>123</v>
      </c>
      <c r="W58" s="133">
        <v>42584</v>
      </c>
      <c r="X58" s="10">
        <v>50.46</v>
      </c>
      <c r="Y58" s="10">
        <v>50.69</v>
      </c>
      <c r="Z58" s="10">
        <v>49.21</v>
      </c>
      <c r="AA58" s="10">
        <v>49.96</v>
      </c>
      <c r="AB58" s="95">
        <v>3083500</v>
      </c>
      <c r="AC58" s="10">
        <v>49.96</v>
      </c>
      <c r="AD58" s="2">
        <f t="shared" si="0"/>
        <v>1.4799999999999969</v>
      </c>
      <c r="AE58" s="138">
        <f t="shared" si="1"/>
        <v>-1.2648221343873556E-2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62.284000000000006</v>
      </c>
      <c r="W59" s="133">
        <v>42583</v>
      </c>
      <c r="X59" s="10">
        <v>50.56</v>
      </c>
      <c r="Y59" s="10">
        <v>50.71</v>
      </c>
      <c r="Z59" s="10">
        <v>50.19</v>
      </c>
      <c r="AA59" s="10">
        <v>50.6</v>
      </c>
      <c r="AB59" s="95">
        <v>3028300</v>
      </c>
      <c r="AC59" s="10">
        <v>50.6</v>
      </c>
      <c r="AD59" s="2">
        <f t="shared" si="0"/>
        <v>0.52000000000000313</v>
      </c>
      <c r="AE59" s="138">
        <f t="shared" si="1"/>
        <v>1.3853156540668543E-3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61.607000000000006</v>
      </c>
      <c r="W60" s="133">
        <v>42580</v>
      </c>
      <c r="X60" s="10">
        <v>50.64</v>
      </c>
      <c r="Y60" s="10">
        <v>50.83</v>
      </c>
      <c r="Z60" s="10">
        <v>49.76</v>
      </c>
      <c r="AA60" s="10">
        <v>50.53</v>
      </c>
      <c r="AB60" s="95">
        <v>3622500</v>
      </c>
      <c r="AC60" s="10">
        <v>50.53</v>
      </c>
      <c r="AD60" s="2">
        <f t="shared" si="0"/>
        <v>1.0700000000000003</v>
      </c>
      <c r="AE60" s="138">
        <f t="shared" si="1"/>
        <v>-3.1564411126454583E-3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60.930000000000007</v>
      </c>
      <c r="W61" s="133">
        <v>42579</v>
      </c>
      <c r="X61" s="10">
        <v>50.45</v>
      </c>
      <c r="Y61" s="10">
        <v>51.13</v>
      </c>
      <c r="Z61" s="10">
        <v>50.21</v>
      </c>
      <c r="AA61" s="10">
        <v>50.69</v>
      </c>
      <c r="AB61" s="95">
        <v>4725000</v>
      </c>
      <c r="AC61" s="10">
        <v>50.69</v>
      </c>
      <c r="AD61" s="2">
        <f t="shared" si="0"/>
        <v>0.92000000000000171</v>
      </c>
      <c r="AE61" s="138">
        <f t="shared" si="1"/>
        <v>3.5636507622252012E-3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42578</v>
      </c>
      <c r="X62" s="10">
        <v>51.23</v>
      </c>
      <c r="Y62" s="10">
        <v>51.44</v>
      </c>
      <c r="Z62" s="10">
        <v>47.8</v>
      </c>
      <c r="AA62" s="10">
        <v>50.51</v>
      </c>
      <c r="AB62" s="95">
        <v>19372300</v>
      </c>
      <c r="AC62" s="10">
        <v>50.51</v>
      </c>
      <c r="AD62" s="2">
        <f t="shared" si="0"/>
        <v>3.6400000000000006</v>
      </c>
      <c r="AE62" s="138">
        <f t="shared" si="1"/>
        <v>-0.13048717507316243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42577</v>
      </c>
      <c r="X63" s="10">
        <v>58</v>
      </c>
      <c r="Y63" s="10">
        <v>58.47</v>
      </c>
      <c r="Z63" s="10">
        <v>57.69</v>
      </c>
      <c r="AA63" s="10">
        <v>58.09</v>
      </c>
      <c r="AB63" s="95">
        <v>3896200</v>
      </c>
      <c r="AC63" s="10">
        <v>58.09</v>
      </c>
      <c r="AD63" s="2">
        <f t="shared" si="0"/>
        <v>0.78000000000000114</v>
      </c>
      <c r="AE63" s="138">
        <f t="shared" si="1"/>
        <v>3.2815198618307839E-3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42576</v>
      </c>
      <c r="X64" s="10">
        <v>57.83</v>
      </c>
      <c r="Y64" s="10">
        <v>58.33</v>
      </c>
      <c r="Z64" s="10">
        <v>57.57</v>
      </c>
      <c r="AA64" s="10">
        <v>57.9</v>
      </c>
      <c r="AB64" s="95">
        <v>1676800</v>
      </c>
      <c r="AC64" s="10">
        <v>57.9</v>
      </c>
      <c r="AD64" s="2">
        <f t="shared" si="0"/>
        <v>0.75999999999999801</v>
      </c>
      <c r="AE64" s="138">
        <f t="shared" si="1"/>
        <v>1.7274140611500677E-4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42573</v>
      </c>
      <c r="X65" s="10">
        <v>57.45</v>
      </c>
      <c r="Y65" s="10">
        <v>58.14</v>
      </c>
      <c r="Z65" s="10">
        <v>57.24</v>
      </c>
      <c r="AA65" s="10">
        <v>57.89</v>
      </c>
      <c r="AB65" s="95">
        <v>1047900</v>
      </c>
      <c r="AC65" s="10">
        <v>57.89</v>
      </c>
      <c r="AD65" s="2">
        <f t="shared" si="0"/>
        <v>0.89999999999999858</v>
      </c>
      <c r="AE65" s="138">
        <f t="shared" si="1"/>
        <v>1.206293706293704E-2</v>
      </c>
    </row>
    <row r="66" spans="1:31" x14ac:dyDescent="0.25">
      <c r="W66" s="133">
        <v>42572</v>
      </c>
      <c r="X66" s="10">
        <v>57.89</v>
      </c>
      <c r="Y66" s="10">
        <v>58.12</v>
      </c>
      <c r="Z66" s="10">
        <v>57.01</v>
      </c>
      <c r="AA66" s="10">
        <v>57.2</v>
      </c>
      <c r="AB66" s="95">
        <v>1486500</v>
      </c>
      <c r="AC66" s="10">
        <v>57.2</v>
      </c>
      <c r="AD66" s="2">
        <f t="shared" si="0"/>
        <v>1.1099999999999994</v>
      </c>
      <c r="AE66" s="138">
        <f t="shared" si="1"/>
        <v>-1.0893999654158715E-2</v>
      </c>
    </row>
    <row r="67" spans="1:31" x14ac:dyDescent="0.25">
      <c r="W67" s="133">
        <v>42571</v>
      </c>
      <c r="X67" s="10">
        <v>57.71</v>
      </c>
      <c r="Y67" s="10">
        <v>57.89</v>
      </c>
      <c r="Z67" s="10">
        <v>57.42</v>
      </c>
      <c r="AA67" s="10">
        <v>57.83</v>
      </c>
      <c r="AB67" s="95">
        <v>1164600</v>
      </c>
      <c r="AC67" s="10">
        <v>57.83</v>
      </c>
      <c r="AD67" s="2">
        <f>Y67-Z67</f>
        <v>0.46999999999999886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5" priority="11">
      <formula>F34&gt;0</formula>
    </cfRule>
    <cfRule type="expression" dxfId="654" priority="12">
      <formula>F34&lt;0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25:F33">
    <cfRule type="expression" dxfId="649" priority="5">
      <formula>F25&gt;0</formula>
    </cfRule>
    <cfRule type="expression" dxfId="648" priority="6">
      <formula>F25&lt;0</formula>
    </cfRule>
  </conditionalFormatting>
  <conditionalFormatting sqref="H25:H33">
    <cfRule type="expression" dxfId="647" priority="3">
      <formula>H25&gt;0</formula>
    </cfRule>
    <cfRule type="expression" dxfId="646" priority="4">
      <formula>H25&lt;0</formula>
    </cfRule>
  </conditionalFormatting>
  <conditionalFormatting sqref="M46">
    <cfRule type="expression" dxfId="645" priority="1">
      <formula>M46&gt;0</formula>
    </cfRule>
    <cfRule type="expression" dxfId="64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363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42663</v>
      </c>
      <c r="X2" s="10">
        <v>86.33</v>
      </c>
      <c r="Y2" s="10">
        <v>87.49</v>
      </c>
      <c r="Z2" s="10">
        <v>86.25</v>
      </c>
      <c r="AA2" s="10">
        <v>87.3</v>
      </c>
      <c r="AB2" s="95">
        <v>7567400</v>
      </c>
      <c r="AC2" s="10">
        <v>87.3</v>
      </c>
      <c r="AD2" s="2"/>
      <c r="AE2" s="138">
        <f>AC2/AC3-1</f>
        <v>1.0416666666666519E-2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42662</v>
      </c>
      <c r="X3" s="10">
        <v>87.4</v>
      </c>
      <c r="Y3" s="10">
        <v>87.51</v>
      </c>
      <c r="Z3" s="10">
        <v>86.15</v>
      </c>
      <c r="AA3" s="10">
        <v>86.4</v>
      </c>
      <c r="AB3" s="95">
        <v>6496700</v>
      </c>
      <c r="AC3" s="10">
        <v>86.4</v>
      </c>
      <c r="AD3" s="2"/>
      <c r="AE3" s="138">
        <f t="shared" ref="AE3:AE66" si="0">AC3/AC4-1</f>
        <v>-9.0606720954237163E-3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87.57</v>
      </c>
      <c r="R4" s="527">
        <v>1.8E-3</v>
      </c>
      <c r="T4" s="163"/>
      <c r="U4" s="1"/>
      <c r="W4" s="133">
        <v>42661</v>
      </c>
      <c r="X4" s="10">
        <v>87.31</v>
      </c>
      <c r="Y4" s="10">
        <v>87.51</v>
      </c>
      <c r="Z4" s="10">
        <v>86.58</v>
      </c>
      <c r="AA4" s="10">
        <v>87.19</v>
      </c>
      <c r="AB4" s="95">
        <v>4988700</v>
      </c>
      <c r="AC4" s="10">
        <v>87.19</v>
      </c>
      <c r="AD4" s="2"/>
      <c r="AE4" s="138">
        <f t="shared" si="0"/>
        <v>6.1158550657742783E-3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3502.7999999999997</v>
      </c>
      <c r="W5" s="133">
        <v>42660</v>
      </c>
      <c r="X5" s="10">
        <v>88.71</v>
      </c>
      <c r="Y5" s="10">
        <v>88.84</v>
      </c>
      <c r="Z5" s="10">
        <v>86.64</v>
      </c>
      <c r="AA5" s="10">
        <v>86.66</v>
      </c>
      <c r="AB5" s="95">
        <v>7381700</v>
      </c>
      <c r="AC5" s="10">
        <v>86.66</v>
      </c>
      <c r="AD5" s="2"/>
      <c r="AE5" s="138">
        <f t="shared" si="0"/>
        <v>-2.4099099099099131E-2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42657</v>
      </c>
      <c r="X6" s="10">
        <v>88.31</v>
      </c>
      <c r="Y6" s="10">
        <v>88.92</v>
      </c>
      <c r="Z6" s="10">
        <v>87.96</v>
      </c>
      <c r="AA6" s="10">
        <v>88.8</v>
      </c>
      <c r="AB6" s="95">
        <v>6705800</v>
      </c>
      <c r="AC6" s="10">
        <v>88.8</v>
      </c>
      <c r="AD6" s="2"/>
      <c r="AE6" s="138">
        <f t="shared" si="0"/>
        <v>9.0909090909090384E-3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-65.400000000000091</v>
      </c>
      <c r="R7">
        <v>20</v>
      </c>
      <c r="W7" s="133">
        <v>42656</v>
      </c>
      <c r="X7" s="10">
        <v>87.21</v>
      </c>
      <c r="Y7" s="10">
        <v>88.38</v>
      </c>
      <c r="Z7" s="10">
        <v>87.08</v>
      </c>
      <c r="AA7" s="10">
        <v>88</v>
      </c>
      <c r="AB7" s="95">
        <v>6308400</v>
      </c>
      <c r="AC7" s="10">
        <v>88</v>
      </c>
      <c r="AD7" s="2"/>
      <c r="AE7" s="138">
        <f t="shared" si="0"/>
        <v>6.0592203041043291E-3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-65.400000000000091</v>
      </c>
      <c r="W8" s="133">
        <v>42655</v>
      </c>
      <c r="X8" s="10">
        <v>86.62</v>
      </c>
      <c r="Y8" s="10">
        <v>87.91</v>
      </c>
      <c r="Z8" s="10">
        <v>86.49</v>
      </c>
      <c r="AA8" s="10">
        <v>87.47</v>
      </c>
      <c r="AB8" s="95">
        <v>7002500</v>
      </c>
      <c r="AC8" s="10">
        <v>87.47</v>
      </c>
      <c r="AD8" s="2"/>
      <c r="AE8" s="138">
        <f t="shared" si="0"/>
        <v>1.2384259259259123E-2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-1.8328569026399892E-2</v>
      </c>
      <c r="W9" s="133">
        <v>42654</v>
      </c>
      <c r="X9" s="10">
        <v>86.55</v>
      </c>
      <c r="Y9" s="10">
        <v>86.8</v>
      </c>
      <c r="Z9" s="10">
        <v>85.41</v>
      </c>
      <c r="AA9" s="10">
        <v>86.4</v>
      </c>
      <c r="AB9" s="95">
        <v>5889600</v>
      </c>
      <c r="AC9" s="10">
        <v>86.4</v>
      </c>
      <c r="AD9" s="2"/>
      <c r="AE9" s="138">
        <f t="shared" si="0"/>
        <v>-4.9522054589427045E-3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86.85</v>
      </c>
      <c r="Y10" s="10">
        <v>87.08</v>
      </c>
      <c r="Z10" s="10">
        <v>86.41</v>
      </c>
      <c r="AA10" s="10">
        <v>86.83</v>
      </c>
      <c r="AB10" s="95">
        <v>5342100</v>
      </c>
      <c r="AC10" s="10">
        <v>86.83</v>
      </c>
      <c r="AD10" s="2"/>
      <c r="AE10" s="138">
        <f t="shared" si="0"/>
        <v>4.9768518518518157E-3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1.9599999999999999E-2</v>
      </c>
      <c r="W11" s="133">
        <v>42650</v>
      </c>
      <c r="X11" s="10">
        <v>86.56</v>
      </c>
      <c r="Y11" s="10">
        <v>86.74</v>
      </c>
      <c r="Z11" s="10">
        <v>86.17</v>
      </c>
      <c r="AA11" s="10">
        <v>86.4</v>
      </c>
      <c r="AB11" s="95">
        <v>4345700</v>
      </c>
      <c r="AC11" s="10">
        <v>86.4</v>
      </c>
      <c r="AD11" s="2"/>
      <c r="AE11" s="138">
        <f t="shared" si="0"/>
        <v>-1.0405827263265666E-3</v>
      </c>
    </row>
    <row r="12" spans="1:31" x14ac:dyDescent="0.25">
      <c r="H12" s="72"/>
      <c r="W12" s="133">
        <v>42649</v>
      </c>
      <c r="X12" s="10">
        <v>86.56</v>
      </c>
      <c r="Y12" s="10">
        <v>87.12</v>
      </c>
      <c r="Z12" s="10">
        <v>86.27</v>
      </c>
      <c r="AA12" s="10">
        <v>86.49</v>
      </c>
      <c r="AB12" s="95">
        <v>5267000</v>
      </c>
      <c r="AC12" s="10">
        <v>86.49</v>
      </c>
      <c r="AD12" s="2"/>
      <c r="AE12" s="138">
        <f t="shared" si="0"/>
        <v>3.3642691415312065E-3</v>
      </c>
    </row>
    <row r="13" spans="1:31" x14ac:dyDescent="0.25">
      <c r="H13" s="72"/>
      <c r="W13" s="133">
        <v>42648</v>
      </c>
      <c r="X13" s="10">
        <v>86.19</v>
      </c>
      <c r="Y13" s="10">
        <v>86.53</v>
      </c>
      <c r="Z13" s="10">
        <v>85.89</v>
      </c>
      <c r="AA13" s="10">
        <v>86.2</v>
      </c>
      <c r="AB13" s="95">
        <v>7949300</v>
      </c>
      <c r="AC13" s="10">
        <v>86.2</v>
      </c>
      <c r="AD13" s="2"/>
      <c r="AE13" s="138">
        <f t="shared" si="0"/>
        <v>-2.3196474135922518E-4</v>
      </c>
    </row>
    <row r="14" spans="1:31" x14ac:dyDescent="0.25">
      <c r="H14" s="72"/>
      <c r="W14" s="133">
        <v>42647</v>
      </c>
      <c r="X14" s="10">
        <v>87.19</v>
      </c>
      <c r="Y14" s="10">
        <v>87.41</v>
      </c>
      <c r="Z14" s="10">
        <v>86.02</v>
      </c>
      <c r="AA14" s="10">
        <v>86.22</v>
      </c>
      <c r="AB14" s="95">
        <v>6820000</v>
      </c>
      <c r="AC14" s="10">
        <v>86.22</v>
      </c>
      <c r="AD14" s="2"/>
      <c r="AE14" s="138">
        <f t="shared" si="0"/>
        <v>-9.9896658629005097E-3</v>
      </c>
    </row>
    <row r="15" spans="1:31" x14ac:dyDescent="0.25">
      <c r="H15" s="72"/>
      <c r="W15" s="133">
        <v>42646</v>
      </c>
      <c r="X15" s="10">
        <v>88.79</v>
      </c>
      <c r="Y15" s="10">
        <v>88.88</v>
      </c>
      <c r="Z15" s="10">
        <v>86.96</v>
      </c>
      <c r="AA15" s="10">
        <v>87.09</v>
      </c>
      <c r="AB15" s="95">
        <v>7525600</v>
      </c>
      <c r="AC15" s="10">
        <v>87.09</v>
      </c>
      <c r="AD15" s="2"/>
      <c r="AE15" s="138">
        <f t="shared" si="0"/>
        <v>-2.1350713563321633E-2</v>
      </c>
    </row>
    <row r="16" spans="1:31" x14ac:dyDescent="0.25">
      <c r="H16" s="72"/>
      <c r="W16" s="133">
        <v>42643</v>
      </c>
      <c r="X16" s="10">
        <v>89.48</v>
      </c>
      <c r="Y16" s="10">
        <v>89.91</v>
      </c>
      <c r="Z16" s="10">
        <v>88.46</v>
      </c>
      <c r="AA16" s="10">
        <v>88.99</v>
      </c>
      <c r="AB16" s="95">
        <v>9151700</v>
      </c>
      <c r="AC16" s="10">
        <v>88.99</v>
      </c>
      <c r="AD16" s="2"/>
      <c r="AE16" s="138">
        <f t="shared" si="0"/>
        <v>-6.2534896705751519E-3</v>
      </c>
    </row>
    <row r="17" spans="1:31" x14ac:dyDescent="0.25">
      <c r="W17" s="133">
        <v>42642</v>
      </c>
      <c r="X17" s="10">
        <v>90.02</v>
      </c>
      <c r="Y17" s="10">
        <v>90.54</v>
      </c>
      <c r="Z17" s="10">
        <v>89.5</v>
      </c>
      <c r="AA17" s="10">
        <v>89.55</v>
      </c>
      <c r="AB17" s="95">
        <v>5211400</v>
      </c>
      <c r="AC17" s="10">
        <v>89.55</v>
      </c>
      <c r="AD17" s="2"/>
      <c r="AE17" s="138">
        <f t="shared" si="0"/>
        <v>-6.98602794411185E-3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90.31</v>
      </c>
      <c r="Y18" s="10">
        <v>90.56</v>
      </c>
      <c r="Z18" s="10">
        <v>89.74</v>
      </c>
      <c r="AA18" s="10">
        <v>90.18</v>
      </c>
      <c r="AB18" s="95">
        <v>4468300</v>
      </c>
      <c r="AC18" s="10">
        <v>90.18</v>
      </c>
      <c r="AD18" s="2"/>
      <c r="AE18" s="138">
        <f t="shared" si="0"/>
        <v>-4.1961130742048658E-3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42640</v>
      </c>
      <c r="X19" s="10">
        <v>90.17</v>
      </c>
      <c r="Y19" s="10">
        <v>90.83</v>
      </c>
      <c r="Z19" s="10">
        <v>90.06</v>
      </c>
      <c r="AA19" s="10">
        <v>90.56</v>
      </c>
      <c r="AB19" s="95">
        <v>4196100</v>
      </c>
      <c r="AC19" s="10">
        <v>90.56</v>
      </c>
      <c r="AD19" s="2"/>
      <c r="AE19" s="138">
        <f t="shared" si="0"/>
        <v>7.1174377224199059E-3</v>
      </c>
    </row>
    <row r="20" spans="1:31" x14ac:dyDescent="0.25">
      <c r="W20" s="133">
        <v>42639</v>
      </c>
      <c r="X20" s="10">
        <v>90.08</v>
      </c>
      <c r="Y20" s="10">
        <v>90.38</v>
      </c>
      <c r="Z20" s="10">
        <v>89.49</v>
      </c>
      <c r="AA20" s="10">
        <v>89.92</v>
      </c>
      <c r="AB20" s="95">
        <v>4722100</v>
      </c>
      <c r="AC20" s="10">
        <v>89.92</v>
      </c>
      <c r="AD20" s="2"/>
      <c r="AE20" s="138">
        <f t="shared" si="0"/>
        <v>-7.5055187637967924E-3</v>
      </c>
    </row>
    <row r="21" spans="1:31" x14ac:dyDescent="0.25">
      <c r="W21" s="133">
        <v>42636</v>
      </c>
      <c r="X21" s="10">
        <v>90.25</v>
      </c>
      <c r="Y21" s="10">
        <v>90.85</v>
      </c>
      <c r="Z21" s="10">
        <v>90.2</v>
      </c>
      <c r="AA21" s="10">
        <v>90.6</v>
      </c>
      <c r="AB21" s="95">
        <v>3865300</v>
      </c>
      <c r="AC21" s="10">
        <v>90.6</v>
      </c>
      <c r="AD21" s="2"/>
      <c r="AE21" s="138">
        <f t="shared" si="0"/>
        <v>3.3123550844660343E-4</v>
      </c>
    </row>
    <row r="22" spans="1:31" x14ac:dyDescent="0.25">
      <c r="W22" s="133">
        <v>42635</v>
      </c>
      <c r="X22" s="10">
        <v>90.7</v>
      </c>
      <c r="Y22" s="10">
        <v>90.81</v>
      </c>
      <c r="Z22" s="10">
        <v>90.01</v>
      </c>
      <c r="AA22" s="10">
        <v>90.57</v>
      </c>
      <c r="AB22" s="95">
        <v>8280000</v>
      </c>
      <c r="AC22" s="10">
        <v>90.57</v>
      </c>
      <c r="AD22" s="2"/>
      <c r="AE22" s="138">
        <f t="shared" si="0"/>
        <v>3.4345224905827365E-3</v>
      </c>
    </row>
    <row r="23" spans="1:31" x14ac:dyDescent="0.25">
      <c r="W23" s="133">
        <v>42634</v>
      </c>
      <c r="X23" s="10">
        <v>90.08</v>
      </c>
      <c r="Y23" s="10">
        <v>90.4</v>
      </c>
      <c r="Z23" s="10">
        <v>89.2</v>
      </c>
      <c r="AA23" s="10">
        <v>90.26</v>
      </c>
      <c r="AB23" s="95">
        <v>5773900</v>
      </c>
      <c r="AC23" s="10">
        <v>90.26</v>
      </c>
      <c r="AD23" s="2"/>
      <c r="AE23" s="138">
        <f t="shared" si="0"/>
        <v>3.0003333703745305E-3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89.5</v>
      </c>
      <c r="Y24" s="10">
        <v>90.29</v>
      </c>
      <c r="Z24" s="10">
        <v>89.5</v>
      </c>
      <c r="AA24" s="10">
        <v>89.99</v>
      </c>
      <c r="AB24" s="95">
        <v>5465100</v>
      </c>
      <c r="AC24" s="10">
        <v>89.99</v>
      </c>
      <c r="AD24" s="2"/>
      <c r="AE24" s="138">
        <f t="shared" si="0"/>
        <v>9.195917909610829E-3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42632</v>
      </c>
      <c r="X25" s="10">
        <v>90.13</v>
      </c>
      <c r="Y25" s="10">
        <v>90.23</v>
      </c>
      <c r="Z25" s="10">
        <v>89</v>
      </c>
      <c r="AA25" s="10">
        <v>89.17</v>
      </c>
      <c r="AB25" s="95">
        <v>7480000</v>
      </c>
      <c r="AC25" s="10">
        <v>89.17</v>
      </c>
      <c r="AD25" s="2"/>
      <c r="AE25" s="138">
        <f t="shared" si="0"/>
        <v>-1.0541500221926348E-2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42629</v>
      </c>
      <c r="X26" s="10">
        <v>90</v>
      </c>
      <c r="Y26" s="10">
        <v>90.35</v>
      </c>
      <c r="Z26" s="10">
        <v>89.37</v>
      </c>
      <c r="AA26" s="10">
        <v>90.12</v>
      </c>
      <c r="AB26" s="95">
        <v>6406800</v>
      </c>
      <c r="AC26" s="10">
        <v>90.12</v>
      </c>
      <c r="AD26" s="2"/>
      <c r="AE26" s="138">
        <f t="shared" si="0"/>
        <v>-3.3277870216308347E-4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42628</v>
      </c>
      <c r="X27" s="10">
        <v>89.14</v>
      </c>
      <c r="Y27" s="10">
        <v>90.22</v>
      </c>
      <c r="Z27" s="10">
        <v>88.1</v>
      </c>
      <c r="AA27" s="10">
        <v>90.15</v>
      </c>
      <c r="AB27" s="95">
        <v>7449200</v>
      </c>
      <c r="AC27" s="10">
        <v>90.15</v>
      </c>
      <c r="AD27" s="2"/>
      <c r="AE27" s="138">
        <f t="shared" si="0"/>
        <v>7.9382826475851154E-3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42627</v>
      </c>
      <c r="X28" s="10">
        <v>90.75</v>
      </c>
      <c r="Y28" s="10">
        <v>91.13</v>
      </c>
      <c r="Z28" s="10">
        <v>89.33</v>
      </c>
      <c r="AA28" s="10">
        <v>89.44</v>
      </c>
      <c r="AB28" s="95">
        <v>7939400</v>
      </c>
      <c r="AC28" s="10">
        <v>89.44</v>
      </c>
      <c r="AD28" s="2"/>
      <c r="AE28" s="138">
        <f t="shared" si="0"/>
        <v>-1.6386231166831688E-2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42626</v>
      </c>
      <c r="X29" s="10">
        <v>91.58</v>
      </c>
      <c r="Y29" s="10">
        <v>91.82</v>
      </c>
      <c r="Z29" s="10">
        <v>90.72</v>
      </c>
      <c r="AA29" s="10">
        <v>90.93</v>
      </c>
      <c r="AB29" s="95">
        <v>4082100</v>
      </c>
      <c r="AC29" s="10">
        <v>90.93</v>
      </c>
      <c r="AD29" s="2"/>
      <c r="AE29" s="138">
        <f t="shared" si="0"/>
        <v>-1.205997392438074E-2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91.4</v>
      </c>
      <c r="Y30" s="10">
        <v>92.26</v>
      </c>
      <c r="Z30" s="10">
        <v>91.04</v>
      </c>
      <c r="AA30" s="10">
        <v>92.04</v>
      </c>
      <c r="AB30" s="95">
        <v>5235400</v>
      </c>
      <c r="AC30" s="10">
        <v>92.04</v>
      </c>
      <c r="AD30" s="2"/>
      <c r="AE30" s="138">
        <f t="shared" si="0"/>
        <v>5.6818181818183433E-3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92.74</v>
      </c>
      <c r="Y31" s="10">
        <v>92.79</v>
      </c>
      <c r="Z31" s="10">
        <v>91.52</v>
      </c>
      <c r="AA31" s="10">
        <v>91.52</v>
      </c>
      <c r="AB31" s="95">
        <v>6153400</v>
      </c>
      <c r="AC31" s="10">
        <v>91.52</v>
      </c>
      <c r="AD31" s="2"/>
      <c r="AE31" s="138">
        <f t="shared" si="0"/>
        <v>-1.7076576092793561E-2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93.56</v>
      </c>
      <c r="Y32" s="10">
        <v>93.86</v>
      </c>
      <c r="Z32" s="10">
        <v>92.28</v>
      </c>
      <c r="AA32" s="10">
        <v>93.11</v>
      </c>
      <c r="AB32" s="95">
        <v>7380800</v>
      </c>
      <c r="AC32" s="10">
        <v>93.11</v>
      </c>
      <c r="AD32" s="2"/>
      <c r="AE32" s="138">
        <f t="shared" si="0"/>
        <v>-5.3413096891358203E-3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42620</v>
      </c>
      <c r="X33" s="10">
        <v>93.18</v>
      </c>
      <c r="Y33" s="10">
        <v>93.81</v>
      </c>
      <c r="Z33" s="10">
        <v>92.86</v>
      </c>
      <c r="AA33" s="10">
        <v>93.61</v>
      </c>
      <c r="AB33" s="95">
        <v>3350400</v>
      </c>
      <c r="AC33" s="10">
        <v>93.61</v>
      </c>
      <c r="AD33" s="2"/>
      <c r="AE33" s="138">
        <f t="shared" si="0"/>
        <v>2.6778063410453079E-3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93.97</v>
      </c>
      <c r="Y34" s="10">
        <v>94.08</v>
      </c>
      <c r="Z34" s="10">
        <v>92.9</v>
      </c>
      <c r="AA34" s="10">
        <v>93.36</v>
      </c>
      <c r="AB34" s="95">
        <v>3745200</v>
      </c>
      <c r="AC34" s="10">
        <v>93.36</v>
      </c>
      <c r="AD34" s="2"/>
      <c r="AE34" s="138">
        <f t="shared" si="0"/>
        <v>-5.1150895140665842E-3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93.83</v>
      </c>
      <c r="Y35" s="10">
        <v>94.2</v>
      </c>
      <c r="Z35" s="10">
        <v>93.52</v>
      </c>
      <c r="AA35" s="10">
        <v>93.84</v>
      </c>
      <c r="AB35" s="95">
        <v>3133600</v>
      </c>
      <c r="AC35" s="10">
        <v>93.84</v>
      </c>
      <c r="AD35" s="2"/>
      <c r="AE35" s="138">
        <f t="shared" si="0"/>
        <v>5.0337367462782723E-3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42614</v>
      </c>
      <c r="X36" s="10">
        <v>93.56</v>
      </c>
      <c r="Y36" s="10">
        <v>93.75</v>
      </c>
      <c r="Z36" s="10">
        <v>93.07</v>
      </c>
      <c r="AA36" s="10">
        <v>93.37</v>
      </c>
      <c r="AB36" s="95">
        <v>3274400</v>
      </c>
      <c r="AC36" s="10">
        <v>93.37</v>
      </c>
      <c r="AD36" s="2"/>
      <c r="AE36" s="138">
        <f t="shared" si="0"/>
        <v>-3.2119914346895317E-4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42613</v>
      </c>
      <c r="X37" s="10">
        <v>92.86</v>
      </c>
      <c r="Y37" s="10">
        <v>93.53</v>
      </c>
      <c r="Z37" s="10">
        <v>92.31</v>
      </c>
      <c r="AA37" s="10">
        <v>93.4</v>
      </c>
      <c r="AB37" s="95">
        <v>5226300</v>
      </c>
      <c r="AC37" s="10">
        <v>93.4</v>
      </c>
      <c r="AD37" s="2"/>
      <c r="AE37" s="138">
        <f t="shared" si="0"/>
        <v>6.5739842655458958E-3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42612</v>
      </c>
      <c r="X38" s="10">
        <v>93.01</v>
      </c>
      <c r="Y38" s="10">
        <v>93.22</v>
      </c>
      <c r="Z38" s="10">
        <v>92.25</v>
      </c>
      <c r="AA38" s="10">
        <v>92.79</v>
      </c>
      <c r="AB38" s="95">
        <v>4971900</v>
      </c>
      <c r="AC38" s="10">
        <v>92.79</v>
      </c>
      <c r="AD38" s="2"/>
      <c r="AE38" s="138">
        <f t="shared" si="0"/>
        <v>-3.1155994843145018E-3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42611</v>
      </c>
      <c r="X39" s="10">
        <v>93.42</v>
      </c>
      <c r="Y39" s="10">
        <v>93.55</v>
      </c>
      <c r="Z39" s="10">
        <v>92.44</v>
      </c>
      <c r="AA39" s="10">
        <v>93.08</v>
      </c>
      <c r="AB39" s="95">
        <v>6093500</v>
      </c>
      <c r="AC39" s="10">
        <v>93.08</v>
      </c>
      <c r="AD39" s="2"/>
      <c r="AE39" s="138">
        <f t="shared" si="0"/>
        <v>-1.9300879262278414E-3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6" t="s">
        <v>78</v>
      </c>
      <c r="P40" s="586"/>
      <c r="W40" s="133">
        <v>42608</v>
      </c>
      <c r="X40" s="10">
        <v>94.01</v>
      </c>
      <c r="Y40" s="10">
        <v>94.3</v>
      </c>
      <c r="Z40" s="10">
        <v>92.73</v>
      </c>
      <c r="AA40" s="10">
        <v>93.26</v>
      </c>
      <c r="AB40" s="95">
        <v>6370400</v>
      </c>
      <c r="AC40" s="10">
        <v>93.26</v>
      </c>
      <c r="AD40" s="2"/>
      <c r="AE40" s="138">
        <f t="shared" si="0"/>
        <v>-5.5448923011303108E-3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96.326999999999998</v>
      </c>
      <c r="Q41" s="2"/>
      <c r="W41" s="133">
        <v>42607</v>
      </c>
      <c r="X41" s="10">
        <v>96.92</v>
      </c>
      <c r="Y41" s="10">
        <v>96.97</v>
      </c>
      <c r="Z41" s="10">
        <v>93.4</v>
      </c>
      <c r="AA41" s="10">
        <v>93.78</v>
      </c>
      <c r="AB41" s="95">
        <v>9393800</v>
      </c>
      <c r="AC41" s="10">
        <v>93.78</v>
      </c>
      <c r="AD41" s="2"/>
      <c r="AE41" s="138">
        <f t="shared" si="0"/>
        <v>-3.488731089842545E-2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7">O42*$Q$4</f>
        <v>95.451300000000003</v>
      </c>
      <c r="Q42" s="2"/>
      <c r="T42" s="91" t="s">
        <v>113</v>
      </c>
      <c r="W42" s="133">
        <v>42606</v>
      </c>
      <c r="X42" s="10">
        <v>97.05</v>
      </c>
      <c r="Y42" s="10">
        <v>98.09</v>
      </c>
      <c r="Z42" s="10">
        <v>96.96</v>
      </c>
      <c r="AA42" s="10">
        <v>97.17</v>
      </c>
      <c r="AB42" s="95">
        <v>3585600</v>
      </c>
      <c r="AC42" s="10">
        <v>97.17</v>
      </c>
      <c r="AD42" s="2"/>
      <c r="AE42" s="138">
        <f t="shared" si="0"/>
        <v>-1.0280662074636515E-3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7"/>
        <v>94.575599999999994</v>
      </c>
      <c r="Q43" s="2"/>
      <c r="T43" s="128" t="s">
        <v>98</v>
      </c>
      <c r="U43" s="129">
        <v>85.97</v>
      </c>
      <c r="W43" s="133">
        <v>42605</v>
      </c>
      <c r="X43" s="10">
        <v>98.27</v>
      </c>
      <c r="Y43" s="10">
        <v>98.44</v>
      </c>
      <c r="Z43" s="10">
        <v>97.1</v>
      </c>
      <c r="AA43" s="10">
        <v>97.27</v>
      </c>
      <c r="AB43" s="95">
        <v>3004400</v>
      </c>
      <c r="AC43" s="10">
        <v>97.27</v>
      </c>
      <c r="AD43" s="2"/>
      <c r="AE43" s="138">
        <f t="shared" si="0"/>
        <v>-7.4489795918367685E-3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7"/>
        <v>93.6999</v>
      </c>
      <c r="Q44" s="2"/>
      <c r="T44" s="93" t="s">
        <v>99</v>
      </c>
      <c r="U44" s="130">
        <v>86.33</v>
      </c>
      <c r="W44" s="133">
        <v>42604</v>
      </c>
      <c r="X44" s="10">
        <v>96.99</v>
      </c>
      <c r="Y44" s="10">
        <v>98.11</v>
      </c>
      <c r="Z44" s="10">
        <v>96.31</v>
      </c>
      <c r="AA44" s="10">
        <v>98</v>
      </c>
      <c r="AB44" s="95">
        <v>4351800</v>
      </c>
      <c r="AC44" s="10">
        <v>98</v>
      </c>
      <c r="AD44" s="2"/>
      <c r="AE44" s="138">
        <f t="shared" si="0"/>
        <v>1.0309278350515427E-2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7"/>
        <v>92.82419999999999</v>
      </c>
      <c r="Q45" s="2"/>
      <c r="T45" s="93" t="s">
        <v>100</v>
      </c>
      <c r="U45" s="130" t="s">
        <v>622</v>
      </c>
      <c r="W45" s="133">
        <v>42601</v>
      </c>
      <c r="X45" s="10">
        <v>97.01</v>
      </c>
      <c r="Y45" s="10">
        <v>97.11</v>
      </c>
      <c r="Z45" s="10">
        <v>96.37</v>
      </c>
      <c r="AA45" s="10">
        <v>97</v>
      </c>
      <c r="AB45" s="95">
        <v>2939100</v>
      </c>
      <c r="AC45" s="10">
        <v>97</v>
      </c>
      <c r="AD45" s="2"/>
      <c r="AE45" s="138">
        <f t="shared" si="0"/>
        <v>-1.8522329697469031E-3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7"/>
        <v>91.948499999999996</v>
      </c>
      <c r="Q46" s="2"/>
      <c r="T46" s="93" t="s">
        <v>101</v>
      </c>
      <c r="U46" s="130" t="s">
        <v>623</v>
      </c>
      <c r="W46" s="133">
        <v>42600</v>
      </c>
      <c r="X46" s="10">
        <v>97.52</v>
      </c>
      <c r="Y46" s="10">
        <v>97.64</v>
      </c>
      <c r="Z46" s="10">
        <v>96.84</v>
      </c>
      <c r="AA46" s="10">
        <v>97.18</v>
      </c>
      <c r="AB46" s="95">
        <v>3192000</v>
      </c>
      <c r="AC46" s="10">
        <v>97.18</v>
      </c>
      <c r="AD46" s="2"/>
      <c r="AE46" s="138">
        <f t="shared" si="0"/>
        <v>-3.7929267042541293E-3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7"/>
        <v>91.072800000000001</v>
      </c>
      <c r="Q47" s="2"/>
      <c r="T47" s="93" t="s">
        <v>102</v>
      </c>
      <c r="U47" s="130">
        <v>107.7</v>
      </c>
      <c r="W47" s="133">
        <v>42599</v>
      </c>
      <c r="X47" s="10">
        <v>97.4</v>
      </c>
      <c r="Y47" s="10">
        <v>97.72</v>
      </c>
      <c r="Z47" s="10">
        <v>97.16</v>
      </c>
      <c r="AA47" s="10">
        <v>97.55</v>
      </c>
      <c r="AB47" s="95">
        <v>3107200</v>
      </c>
      <c r="AC47" s="10">
        <v>97.55</v>
      </c>
      <c r="AD47" s="2"/>
      <c r="AE47" s="138">
        <f t="shared" si="0"/>
        <v>-1.0250102501030423E-4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7"/>
        <v>90.197099999999992</v>
      </c>
      <c r="Q48" s="2"/>
      <c r="T48" s="93" t="s">
        <v>103</v>
      </c>
      <c r="U48" s="130">
        <v>0.89449800000000002</v>
      </c>
      <c r="W48" s="133">
        <v>42598</v>
      </c>
      <c r="X48" s="10">
        <v>97.08</v>
      </c>
      <c r="Y48" s="10">
        <v>97.85</v>
      </c>
      <c r="Z48" s="10">
        <v>96.98</v>
      </c>
      <c r="AA48" s="10">
        <v>97.56</v>
      </c>
      <c r="AB48" s="95">
        <v>3328300</v>
      </c>
      <c r="AC48" s="10">
        <v>97.56</v>
      </c>
      <c r="AD48" s="2"/>
      <c r="AE48" s="138">
        <f t="shared" si="0"/>
        <v>-2.0496003279357744E-4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7"/>
        <v>89.321399999999997</v>
      </c>
      <c r="Q49" s="2"/>
      <c r="T49" s="93" t="s">
        <v>104</v>
      </c>
      <c r="U49" s="130" t="s">
        <v>374</v>
      </c>
      <c r="W49" s="133">
        <v>42597</v>
      </c>
      <c r="X49" s="10">
        <v>97.4</v>
      </c>
      <c r="Y49" s="10">
        <v>97.67</v>
      </c>
      <c r="Z49" s="10">
        <v>97.13</v>
      </c>
      <c r="AA49" s="10">
        <v>97.58</v>
      </c>
      <c r="AB49" s="95">
        <v>2397200</v>
      </c>
      <c r="AC49" s="10">
        <v>97.58</v>
      </c>
      <c r="AD49" s="2"/>
      <c r="AE49" s="138">
        <f t="shared" si="0"/>
        <v>1.5395668685209696E-3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7"/>
        <v>88.445699999999988</v>
      </c>
      <c r="Q50" s="2"/>
      <c r="T50" s="93"/>
      <c r="U50" s="130"/>
      <c r="W50" s="133">
        <v>42594</v>
      </c>
      <c r="X50" s="10">
        <v>97.32</v>
      </c>
      <c r="Y50" s="10">
        <v>97.45</v>
      </c>
      <c r="Z50" s="10">
        <v>96.89</v>
      </c>
      <c r="AA50" s="10">
        <v>97.43</v>
      </c>
      <c r="AB50" s="95">
        <v>2362500</v>
      </c>
      <c r="AC50" s="10">
        <v>97.43</v>
      </c>
      <c r="AD50" s="2"/>
      <c r="AE50" s="138">
        <f t="shared" si="0"/>
        <v>4.4329896907218114E-3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7"/>
        <v>87.57</v>
      </c>
      <c r="Q51" s="2"/>
      <c r="T51" s="93" t="s">
        <v>105</v>
      </c>
      <c r="U51" s="130" t="s">
        <v>624</v>
      </c>
      <c r="W51" s="133">
        <v>42593</v>
      </c>
      <c r="X51" s="10">
        <v>97.38</v>
      </c>
      <c r="Y51" s="10">
        <v>97.67</v>
      </c>
      <c r="Z51" s="10">
        <v>96.8</v>
      </c>
      <c r="AA51" s="10">
        <v>97</v>
      </c>
      <c r="AB51" s="95">
        <v>3870900</v>
      </c>
      <c r="AC51" s="10">
        <v>97</v>
      </c>
      <c r="AD51" s="2"/>
      <c r="AE51" s="138">
        <f t="shared" si="0"/>
        <v>-1.1327360724950886E-3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7"/>
        <v>86.694299999999998</v>
      </c>
      <c r="Q52" s="2"/>
      <c r="T52" s="93" t="s">
        <v>106</v>
      </c>
      <c r="U52" s="130" t="s">
        <v>450</v>
      </c>
      <c r="W52" s="133">
        <v>42592</v>
      </c>
      <c r="X52" s="10">
        <v>97.51</v>
      </c>
      <c r="Y52" s="10">
        <v>97.95</v>
      </c>
      <c r="Z52" s="10">
        <v>96.95</v>
      </c>
      <c r="AA52" s="10">
        <v>97.11</v>
      </c>
      <c r="AB52" s="95">
        <v>3784100</v>
      </c>
      <c r="AC52" s="10">
        <v>97.11</v>
      </c>
      <c r="AD52" s="2"/>
      <c r="AE52" s="138">
        <f t="shared" si="0"/>
        <v>-3.4889687018984095E-3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7"/>
        <v>85.818599999999989</v>
      </c>
      <c r="Q53" s="2"/>
      <c r="T53" s="93" t="s">
        <v>107</v>
      </c>
      <c r="U53" s="131">
        <v>7583493</v>
      </c>
      <c r="W53" s="133">
        <v>42591</v>
      </c>
      <c r="X53" s="10">
        <v>97.46</v>
      </c>
      <c r="Y53" s="10">
        <v>97.8</v>
      </c>
      <c r="Z53" s="10">
        <v>96.95</v>
      </c>
      <c r="AA53" s="10">
        <v>97.45</v>
      </c>
      <c r="AB53" s="95">
        <v>2465300</v>
      </c>
      <c r="AC53" s="10">
        <v>97.45</v>
      </c>
      <c r="AD53" s="2"/>
      <c r="AE53" s="138">
        <f t="shared" si="0"/>
        <v>2.7783494546202991E-3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7"/>
        <v>84.942899999999995</v>
      </c>
      <c r="T54" s="93" t="s">
        <v>110</v>
      </c>
      <c r="U54" s="131">
        <v>5332580</v>
      </c>
      <c r="W54" s="133">
        <v>42590</v>
      </c>
      <c r="X54" s="10">
        <v>97.37</v>
      </c>
      <c r="Y54" s="10">
        <v>97.62</v>
      </c>
      <c r="Z54" s="10">
        <v>96.85</v>
      </c>
      <c r="AA54" s="10">
        <v>97.18</v>
      </c>
      <c r="AB54" s="95">
        <v>3603400</v>
      </c>
      <c r="AC54" s="10">
        <v>97.18</v>
      </c>
      <c r="AD54" s="2"/>
      <c r="AE54" s="138">
        <f t="shared" si="0"/>
        <v>-1.951319708329069E-3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7"/>
        <v>84.067199999999985</v>
      </c>
      <c r="T55" s="93" t="s">
        <v>108</v>
      </c>
      <c r="U55" s="130" t="s">
        <v>625</v>
      </c>
      <c r="W55" s="133">
        <v>42587</v>
      </c>
      <c r="X55" s="10">
        <v>97.38</v>
      </c>
      <c r="Y55" s="10">
        <v>97.91</v>
      </c>
      <c r="Z55" s="10">
        <v>96.92</v>
      </c>
      <c r="AA55" s="10">
        <v>97.37</v>
      </c>
      <c r="AB55" s="95">
        <v>3797700</v>
      </c>
      <c r="AC55" s="10">
        <v>97.37</v>
      </c>
      <c r="AD55" s="2"/>
      <c r="AE55" s="138">
        <f t="shared" si="0"/>
        <v>4.1249871094153345E-3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7"/>
        <v>83.191499999999991</v>
      </c>
      <c r="T56" s="93" t="s">
        <v>111</v>
      </c>
      <c r="U56" s="130">
        <v>20.079999999999998</v>
      </c>
      <c r="W56" s="133">
        <v>42586</v>
      </c>
      <c r="X56" s="10">
        <v>97.26</v>
      </c>
      <c r="Y56" s="10">
        <v>97.93</v>
      </c>
      <c r="Z56" s="10">
        <v>96.27</v>
      </c>
      <c r="AA56" s="10">
        <v>96.97</v>
      </c>
      <c r="AB56" s="95">
        <v>4126000</v>
      </c>
      <c r="AC56" s="10">
        <v>96.97</v>
      </c>
      <c r="AD56" s="2"/>
      <c r="AE56" s="138">
        <f t="shared" si="0"/>
        <v>-4.7213383967977807E-3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7"/>
        <v>82.315799999999996</v>
      </c>
      <c r="T57" s="93" t="s">
        <v>112</v>
      </c>
      <c r="U57" s="130">
        <v>4.3499999999999996</v>
      </c>
      <c r="W57" s="133">
        <v>42585</v>
      </c>
      <c r="X57" s="10">
        <v>97.7</v>
      </c>
      <c r="Y57" s="10">
        <v>97.99</v>
      </c>
      <c r="Z57" s="10">
        <v>96.96</v>
      </c>
      <c r="AA57" s="10">
        <v>97.43</v>
      </c>
      <c r="AB57" s="95">
        <v>6236900</v>
      </c>
      <c r="AC57" s="10">
        <v>97.43</v>
      </c>
      <c r="AD57" s="2"/>
      <c r="AE57" s="138">
        <f t="shared" si="0"/>
        <v>-6.4246379767488593E-3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7"/>
        <v>81.440100000000001</v>
      </c>
      <c r="T58" s="93" t="s">
        <v>109</v>
      </c>
      <c r="U58" s="130" t="s">
        <v>626</v>
      </c>
      <c r="W58" s="133">
        <v>42584</v>
      </c>
      <c r="X58" s="10">
        <v>95.75</v>
      </c>
      <c r="Y58" s="10">
        <v>98.66</v>
      </c>
      <c r="Z58" s="10">
        <v>95.62</v>
      </c>
      <c r="AA58" s="10">
        <v>98.06</v>
      </c>
      <c r="AB58" s="95">
        <v>12545900</v>
      </c>
      <c r="AC58" s="10">
        <v>98.06</v>
      </c>
      <c r="AD58" s="2"/>
      <c r="AE58" s="138">
        <f t="shared" si="0"/>
        <v>4.888223339394604E-2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7"/>
        <v>80.564399999999992</v>
      </c>
      <c r="W59" s="133">
        <v>42583</v>
      </c>
      <c r="X59" s="10">
        <v>92.58</v>
      </c>
      <c r="Y59" s="10">
        <v>94.05</v>
      </c>
      <c r="Z59" s="10">
        <v>92.27</v>
      </c>
      <c r="AA59" s="10">
        <v>93.49</v>
      </c>
      <c r="AB59" s="95">
        <v>6605000</v>
      </c>
      <c r="AC59" s="10">
        <v>93.49</v>
      </c>
      <c r="AD59" s="2"/>
      <c r="AE59" s="138">
        <f t="shared" si="0"/>
        <v>8.3045729076789421E-3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7"/>
        <v>79.688699999999997</v>
      </c>
      <c r="W60" s="133">
        <v>42580</v>
      </c>
      <c r="X60" s="10">
        <v>93.45</v>
      </c>
      <c r="Y60" s="10">
        <v>93.55</v>
      </c>
      <c r="Z60" s="10">
        <v>92.36</v>
      </c>
      <c r="AA60" s="10">
        <v>92.72</v>
      </c>
      <c r="AB60" s="95">
        <v>6120600</v>
      </c>
      <c r="AC60" s="10">
        <v>92.72</v>
      </c>
      <c r="AD60" s="2"/>
      <c r="AE60" s="138">
        <f t="shared" si="0"/>
        <v>-7.1742156547810465E-3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7"/>
        <v>78.813000000000002</v>
      </c>
      <c r="W61" s="133">
        <v>42579</v>
      </c>
      <c r="X61" s="10">
        <v>92.67</v>
      </c>
      <c r="Y61" s="10">
        <v>93.72</v>
      </c>
      <c r="Z61" s="10">
        <v>92.16</v>
      </c>
      <c r="AA61" s="10">
        <v>93.39</v>
      </c>
      <c r="AB61" s="95">
        <v>3857300</v>
      </c>
      <c r="AC61" s="10">
        <v>93.39</v>
      </c>
      <c r="AD61" s="2"/>
      <c r="AE61" s="138">
        <f t="shared" si="0"/>
        <v>7.1174377224199059E-3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42578</v>
      </c>
      <c r="X62" s="10">
        <v>93.88</v>
      </c>
      <c r="Y62" s="10">
        <v>94</v>
      </c>
      <c r="Z62" s="10">
        <v>92.7</v>
      </c>
      <c r="AA62" s="10">
        <v>92.73</v>
      </c>
      <c r="AB62" s="95">
        <v>4633900</v>
      </c>
      <c r="AC62" s="10">
        <v>92.73</v>
      </c>
      <c r="AD62" s="2"/>
      <c r="AE62" s="138">
        <f t="shared" si="0"/>
        <v>-1.1933937133723926E-2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42577</v>
      </c>
      <c r="X63" s="10">
        <v>94.2</v>
      </c>
      <c r="Y63" s="10">
        <v>94.45</v>
      </c>
      <c r="Z63" s="10">
        <v>93.39</v>
      </c>
      <c r="AA63" s="10">
        <v>93.85</v>
      </c>
      <c r="AB63" s="95">
        <v>4901200</v>
      </c>
      <c r="AC63" s="10">
        <v>93.85</v>
      </c>
      <c r="AD63" s="2"/>
      <c r="AE63" s="138">
        <f t="shared" si="0"/>
        <v>-2.020416843896311E-3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42576</v>
      </c>
      <c r="X64" s="10">
        <v>95.75</v>
      </c>
      <c r="Y64" s="10">
        <v>96.22</v>
      </c>
      <c r="Z64" s="10">
        <v>93.73</v>
      </c>
      <c r="AA64" s="10">
        <v>94.04</v>
      </c>
      <c r="AB64" s="95">
        <v>7405200</v>
      </c>
      <c r="AC64" s="10">
        <v>94.04</v>
      </c>
      <c r="AD64" s="2"/>
      <c r="AE64" s="138">
        <f t="shared" si="0"/>
        <v>-2.5996892801657068E-2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42573</v>
      </c>
      <c r="X65" s="10">
        <v>97.08</v>
      </c>
      <c r="Y65" s="10">
        <v>97.14</v>
      </c>
      <c r="Z65" s="10">
        <v>96.2</v>
      </c>
      <c r="AA65" s="10">
        <v>96.55</v>
      </c>
      <c r="AB65" s="95">
        <v>2955700</v>
      </c>
      <c r="AC65" s="10">
        <v>96.55</v>
      </c>
      <c r="AD65" s="2"/>
      <c r="AE65" s="138">
        <f t="shared" si="0"/>
        <v>-4.1258380608562017E-3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42572</v>
      </c>
      <c r="X66" s="10">
        <v>97</v>
      </c>
      <c r="Y66" s="10">
        <v>97.12</v>
      </c>
      <c r="Z66" s="10">
        <v>96.55</v>
      </c>
      <c r="AA66" s="10">
        <v>96.95</v>
      </c>
      <c r="AB66" s="95">
        <v>3023000</v>
      </c>
      <c r="AC66" s="10">
        <v>96.95</v>
      </c>
      <c r="AD66" s="2"/>
      <c r="AE66" s="138">
        <f t="shared" si="0"/>
        <v>-5.1546391752577136E-4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42571</v>
      </c>
      <c r="X67" s="10">
        <v>97.26</v>
      </c>
      <c r="Y67" s="10">
        <v>97.37</v>
      </c>
      <c r="Z67" s="10">
        <v>96.65</v>
      </c>
      <c r="AA67" s="10">
        <v>97</v>
      </c>
      <c r="AB67" s="95">
        <v>3486000</v>
      </c>
      <c r="AC67" s="10">
        <v>97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 t="s">
        <v>121</v>
      </c>
      <c r="X68" s="10"/>
      <c r="Y68" s="10"/>
      <c r="Z68" s="10"/>
      <c r="AA68" s="10"/>
      <c r="AB68" s="95"/>
      <c r="AC68" s="10"/>
      <c r="AD68" s="2"/>
      <c r="AE68" s="138" t="e">
        <f>#REF!/AC68-1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AD69" s="2"/>
      <c r="AE69" s="138" t="e">
        <f>AC68/AC69-1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43" priority="9">
      <formula>F36&gt;0</formula>
    </cfRule>
    <cfRule type="expression" dxfId="642" priority="10">
      <formula>F36&lt;0</formula>
    </cfRule>
  </conditionalFormatting>
  <conditionalFormatting sqref="Q7">
    <cfRule type="expression" dxfId="641" priority="7">
      <formula>Q7&gt;0</formula>
    </cfRule>
    <cfRule type="expression" dxfId="640" priority="8">
      <formula>Q7&lt;0</formula>
    </cfRule>
  </conditionalFormatting>
  <conditionalFormatting sqref="Q8">
    <cfRule type="expression" dxfId="639" priority="5">
      <formula>Q8&gt;0</formula>
    </cfRule>
    <cfRule type="expression" dxfId="638" priority="6">
      <formula>Q8&lt;0</formula>
    </cfRule>
  </conditionalFormatting>
  <conditionalFormatting sqref="F25:F35">
    <cfRule type="expression" dxfId="637" priority="3">
      <formula>F25&gt;0</formula>
    </cfRule>
    <cfRule type="expression" dxfId="636" priority="4">
      <formula>F25&lt;0</formula>
    </cfRule>
  </conditionalFormatting>
  <conditionalFormatting sqref="H25:H35">
    <cfRule type="expression" dxfId="635" priority="1">
      <formula>H25&gt;0</formula>
    </cfRule>
    <cfRule type="expression" dxfId="6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4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10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11000</v>
      </c>
      <c r="T2" s="42">
        <v>42620</v>
      </c>
      <c r="U2" s="34" t="s">
        <v>324</v>
      </c>
      <c r="W2" s="133">
        <v>42663</v>
      </c>
      <c r="X2" s="10">
        <v>14.47</v>
      </c>
      <c r="Y2" s="10">
        <v>14.7</v>
      </c>
      <c r="Z2" s="10">
        <v>14.27</v>
      </c>
      <c r="AA2" s="10">
        <v>14.7</v>
      </c>
      <c r="AB2" s="95">
        <v>12771600</v>
      </c>
      <c r="AC2" s="10">
        <v>14.7</v>
      </c>
      <c r="AE2" s="138">
        <f t="shared" ref="AE2:AE14" si="0">AC2/AC3-1</f>
        <v>3.4129692832762792E-3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15.747279909090748</v>
      </c>
      <c r="W3" s="133">
        <v>42662</v>
      </c>
      <c r="X3" s="10">
        <v>14.35</v>
      </c>
      <c r="Y3" s="10">
        <v>14.86</v>
      </c>
      <c r="Z3" s="10">
        <v>14.31</v>
      </c>
      <c r="AA3" s="10">
        <v>14.65</v>
      </c>
      <c r="AB3" s="95">
        <v>15775500</v>
      </c>
      <c r="AC3" s="10">
        <v>14.65</v>
      </c>
      <c r="AE3" s="138">
        <f t="shared" si="0"/>
        <v>3.1690140845070491E-2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14.25</v>
      </c>
      <c r="R4" s="527">
        <v>4.8999999999999998E-3</v>
      </c>
      <c r="W4" s="133">
        <v>42661</v>
      </c>
      <c r="X4" s="10">
        <v>14.4</v>
      </c>
      <c r="Y4" s="10">
        <v>14.42</v>
      </c>
      <c r="Z4" s="10">
        <v>14.01</v>
      </c>
      <c r="AA4" s="10">
        <v>14.2</v>
      </c>
      <c r="AB4" s="95">
        <v>15738400</v>
      </c>
      <c r="AC4" s="10">
        <v>14.2</v>
      </c>
      <c r="AE4" s="138">
        <f t="shared" si="0"/>
        <v>1.4104372355430161E-3</v>
      </c>
      <c r="AJ4" s="235"/>
      <c r="AL4" s="234"/>
      <c r="AO4" s="234"/>
    </row>
    <row r="5" spans="1:41" x14ac:dyDescent="0.25">
      <c r="B5" s="58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156750</v>
      </c>
      <c r="T5" s="67"/>
      <c r="W5" s="133">
        <v>42660</v>
      </c>
      <c r="X5" s="10">
        <v>14.39</v>
      </c>
      <c r="Y5" s="10">
        <v>14.56</v>
      </c>
      <c r="Z5" s="10">
        <v>14.03</v>
      </c>
      <c r="AA5" s="10">
        <v>14.18</v>
      </c>
      <c r="AB5" s="95">
        <v>13373600</v>
      </c>
      <c r="AC5" s="10">
        <v>14.18</v>
      </c>
      <c r="AE5" s="138">
        <f t="shared" si="0"/>
        <v>-2.7434842249657088E-2</v>
      </c>
    </row>
    <row r="6" spans="1:41" x14ac:dyDescent="0.25">
      <c r="B6" s="58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173220.07899999822</v>
      </c>
      <c r="W6" s="133">
        <v>42657</v>
      </c>
      <c r="X6" s="10">
        <v>14.87</v>
      </c>
      <c r="Y6" s="10">
        <v>14.94</v>
      </c>
      <c r="Z6" s="10">
        <v>14.54</v>
      </c>
      <c r="AA6" s="10">
        <v>14.58</v>
      </c>
      <c r="AB6" s="95">
        <v>11115800</v>
      </c>
      <c r="AC6" s="10">
        <v>14.58</v>
      </c>
      <c r="AE6" s="138">
        <f t="shared" si="0"/>
        <v>-1.3531799729363914E-2</v>
      </c>
    </row>
    <row r="7" spans="1:41" x14ac:dyDescent="0.25">
      <c r="B7" s="58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-16470.078999998281</v>
      </c>
      <c r="R7">
        <v>4942</v>
      </c>
      <c r="U7" s="184"/>
      <c r="W7" s="133">
        <v>42656</v>
      </c>
      <c r="X7" s="10">
        <v>14.77</v>
      </c>
      <c r="Y7" s="10">
        <v>14.93</v>
      </c>
      <c r="Z7" s="10">
        <v>14.52</v>
      </c>
      <c r="AA7" s="10">
        <v>14.78</v>
      </c>
      <c r="AB7" s="95">
        <v>12611400</v>
      </c>
      <c r="AC7" s="10">
        <v>14.78</v>
      </c>
      <c r="AE7" s="138">
        <f t="shared" si="0"/>
        <v>-1.0709504685408322E-2</v>
      </c>
    </row>
    <row r="8" spans="1:41" x14ac:dyDescent="0.25">
      <c r="B8" s="58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K219+M219-F219+Q2*Q4</f>
        <v>-16470.078999998281</v>
      </c>
      <c r="W8" s="133">
        <v>42655</v>
      </c>
      <c r="X8" s="10">
        <v>15</v>
      </c>
      <c r="Y8" s="10">
        <v>15.06</v>
      </c>
      <c r="Z8" s="10">
        <v>14.78</v>
      </c>
      <c r="AA8" s="10">
        <v>14.94</v>
      </c>
      <c r="AB8" s="95">
        <v>11786000</v>
      </c>
      <c r="AC8" s="10">
        <v>14.94</v>
      </c>
      <c r="AE8" s="138">
        <f t="shared" si="0"/>
        <v>-9.2838196286472163E-3</v>
      </c>
    </row>
    <row r="9" spans="1:41" x14ac:dyDescent="0.25">
      <c r="B9" s="58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-9.5081812080217612E-2</v>
      </c>
      <c r="W9" s="133">
        <v>42654</v>
      </c>
      <c r="X9" s="10">
        <v>15.6</v>
      </c>
      <c r="Y9" s="10">
        <v>15.65</v>
      </c>
      <c r="Z9" s="10">
        <v>14.92</v>
      </c>
      <c r="AA9" s="10">
        <v>15.08</v>
      </c>
      <c r="AB9" s="95">
        <v>15994700</v>
      </c>
      <c r="AC9" s="10">
        <v>15.08</v>
      </c>
      <c r="AE9" s="138">
        <f t="shared" si="0"/>
        <v>-4.0712468193384255E-2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88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42653</v>
      </c>
      <c r="X10" s="10">
        <v>15.84</v>
      </c>
      <c r="Y10" s="10">
        <v>15.95</v>
      </c>
      <c r="Z10" s="10">
        <v>15.61</v>
      </c>
      <c r="AA10" s="10">
        <v>15.72</v>
      </c>
      <c r="AB10" s="95">
        <v>10553600</v>
      </c>
      <c r="AC10" s="10">
        <v>15.72</v>
      </c>
      <c r="AE10" s="138">
        <f t="shared" si="0"/>
        <v>1.0282776349614497E-2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8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1.41E-2</v>
      </c>
      <c r="W11" s="133">
        <v>42650</v>
      </c>
      <c r="X11" s="10">
        <v>16.11</v>
      </c>
      <c r="Y11" s="10">
        <v>16.18</v>
      </c>
      <c r="Z11" s="10">
        <v>15.5</v>
      </c>
      <c r="AA11" s="10">
        <v>15.56</v>
      </c>
      <c r="AB11" s="95">
        <v>16881100</v>
      </c>
      <c r="AC11" s="10">
        <v>15.56</v>
      </c>
      <c r="AE11" s="138">
        <f t="shared" si="0"/>
        <v>-3.2338308457711351E-2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8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42649</v>
      </c>
      <c r="X12" s="10">
        <v>16.27</v>
      </c>
      <c r="Y12" s="10">
        <v>16.34</v>
      </c>
      <c r="Z12" s="10">
        <v>15.82</v>
      </c>
      <c r="AA12" s="10">
        <v>16.079999999999998</v>
      </c>
      <c r="AB12" s="95">
        <v>13514900</v>
      </c>
      <c r="AC12" s="10">
        <v>16.079999999999998</v>
      </c>
      <c r="AE12" s="138">
        <f t="shared" si="0"/>
        <v>-2.4813895781639062E-3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8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42648</v>
      </c>
      <c r="X13" s="10">
        <v>15.93</v>
      </c>
      <c r="Y13" s="10">
        <v>16.399999999999999</v>
      </c>
      <c r="Z13" s="10">
        <v>15.87</v>
      </c>
      <c r="AA13" s="10">
        <v>16.12</v>
      </c>
      <c r="AB13" s="95">
        <v>17660800</v>
      </c>
      <c r="AC13" s="10">
        <v>16.12</v>
      </c>
      <c r="AE13" s="138">
        <f t="shared" si="0"/>
        <v>3.1349968010236706E-2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8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42647</v>
      </c>
      <c r="X14" s="10">
        <v>16.02</v>
      </c>
      <c r="Y14" s="10">
        <v>16.14</v>
      </c>
      <c r="Z14" s="10">
        <v>15.52</v>
      </c>
      <c r="AA14" s="10">
        <v>15.63</v>
      </c>
      <c r="AB14" s="95">
        <v>13750500</v>
      </c>
      <c r="AC14" s="10">
        <v>15.63</v>
      </c>
      <c r="AE14" s="138">
        <f t="shared" si="0"/>
        <v>-2.1902377972465525E-2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8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42646</v>
      </c>
      <c r="X15" s="10">
        <v>15.89</v>
      </c>
      <c r="Y15" s="10">
        <v>16.09</v>
      </c>
      <c r="Z15" s="10">
        <v>15.61</v>
      </c>
      <c r="AA15" s="10">
        <v>15.98</v>
      </c>
      <c r="AB15" s="95">
        <v>10465300</v>
      </c>
      <c r="AC15" s="10">
        <v>15.98</v>
      </c>
      <c r="AE15" s="138">
        <f>AC15/AC16-1</f>
        <v>1.0752688172043001E-2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8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42643</v>
      </c>
      <c r="X16" s="10">
        <v>15.95</v>
      </c>
      <c r="Y16" s="10">
        <v>16.16</v>
      </c>
      <c r="Z16" s="10">
        <v>15.76</v>
      </c>
      <c r="AA16" s="10">
        <v>15.81</v>
      </c>
      <c r="AB16" s="95">
        <v>19307900</v>
      </c>
      <c r="AC16" s="10">
        <v>15.81</v>
      </c>
      <c r="AE16" s="138">
        <f t="shared" ref="AE16:AE67" si="4">AC16/AC17-1</f>
        <v>-5.6603773584905648E-3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8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42642</v>
      </c>
      <c r="X17" s="10">
        <v>15.28</v>
      </c>
      <c r="Y17" s="10">
        <v>16.25</v>
      </c>
      <c r="Z17" s="10">
        <v>15.28</v>
      </c>
      <c r="AA17" s="10">
        <v>15.9</v>
      </c>
      <c r="AB17" s="95">
        <v>34965500</v>
      </c>
      <c r="AC17" s="10">
        <v>15.9</v>
      </c>
      <c r="AE17" s="138">
        <f t="shared" si="4"/>
        <v>4.743083003952564E-2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42641</v>
      </c>
      <c r="X18" s="10">
        <v>14.21</v>
      </c>
      <c r="Y18" s="10">
        <v>15.24</v>
      </c>
      <c r="Z18" s="10">
        <v>13.84</v>
      </c>
      <c r="AA18" s="10">
        <v>15.18</v>
      </c>
      <c r="AB18" s="95">
        <v>30979900</v>
      </c>
      <c r="AC18" s="10">
        <v>15.18</v>
      </c>
      <c r="AE18" s="138">
        <f t="shared" si="4"/>
        <v>7.9658605974395336E-2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42640</v>
      </c>
      <c r="X19" s="10">
        <v>14.16</v>
      </c>
      <c r="Y19" s="10">
        <v>14.22</v>
      </c>
      <c r="Z19" s="10">
        <v>13.9</v>
      </c>
      <c r="AA19" s="10">
        <v>14.06</v>
      </c>
      <c r="AB19" s="95">
        <v>16028700</v>
      </c>
      <c r="AC19" s="10">
        <v>14.06</v>
      </c>
      <c r="AE19" s="138">
        <f t="shared" si="4"/>
        <v>-2.4288688410825765E-2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42639</v>
      </c>
      <c r="X20" s="10">
        <v>14.55</v>
      </c>
      <c r="Y20" s="10">
        <v>14.85</v>
      </c>
      <c r="Z20" s="10">
        <v>14.38</v>
      </c>
      <c r="AA20" s="10">
        <v>14.41</v>
      </c>
      <c r="AB20" s="95">
        <v>11913000</v>
      </c>
      <c r="AC20" s="10">
        <v>14.41</v>
      </c>
      <c r="AE20" s="138">
        <f t="shared" si="4"/>
        <v>-5.52104899930983E-3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42636</v>
      </c>
      <c r="X21" s="10">
        <v>14.71</v>
      </c>
      <c r="Y21" s="10">
        <v>15.1</v>
      </c>
      <c r="Z21" s="10">
        <v>14.26</v>
      </c>
      <c r="AA21" s="10">
        <v>14.49</v>
      </c>
      <c r="AB21" s="95">
        <v>22031500</v>
      </c>
      <c r="AC21" s="10">
        <v>14.49</v>
      </c>
      <c r="AE21" s="138">
        <f t="shared" si="4"/>
        <v>-2.5554808338937418E-2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42635</v>
      </c>
      <c r="X22" s="10">
        <v>14.8</v>
      </c>
      <c r="Y22" s="10">
        <v>15.23</v>
      </c>
      <c r="Z22" s="10">
        <v>14.74</v>
      </c>
      <c r="AA22" s="10">
        <v>14.87</v>
      </c>
      <c r="AB22" s="95">
        <v>17035300</v>
      </c>
      <c r="AC22" s="10">
        <v>14.87</v>
      </c>
      <c r="AE22" s="138">
        <f t="shared" si="4"/>
        <v>1.5017064846416295E-2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42634</v>
      </c>
      <c r="X23" s="10">
        <v>14.11</v>
      </c>
      <c r="Y23" s="10">
        <v>14.68</v>
      </c>
      <c r="Z23" s="10">
        <v>14.07</v>
      </c>
      <c r="AA23" s="10">
        <v>14.65</v>
      </c>
      <c r="AB23" s="95">
        <v>18859300</v>
      </c>
      <c r="AC23" s="10">
        <v>14.65</v>
      </c>
      <c r="AE23" s="138">
        <f t="shared" si="4"/>
        <v>5.6236481614996503E-2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42633</v>
      </c>
      <c r="X24" s="10">
        <v>14.02</v>
      </c>
      <c r="Y24" s="10">
        <v>14.31</v>
      </c>
      <c r="Z24" s="10">
        <v>13.8</v>
      </c>
      <c r="AA24" s="10">
        <v>13.87</v>
      </c>
      <c r="AB24" s="95">
        <v>15967200</v>
      </c>
      <c r="AC24" s="10">
        <v>13.87</v>
      </c>
      <c r="AE24" s="138">
        <f t="shared" si="4"/>
        <v>-1.5613910574875822E-2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42632</v>
      </c>
      <c r="X25" s="10">
        <v>14.5</v>
      </c>
      <c r="Y25" s="10">
        <v>14.63</v>
      </c>
      <c r="Z25" s="10">
        <v>14.08</v>
      </c>
      <c r="AA25" s="10">
        <v>14.09</v>
      </c>
      <c r="AB25" s="95">
        <v>12868800</v>
      </c>
      <c r="AC25" s="10">
        <v>14.09</v>
      </c>
      <c r="AE25" s="138">
        <f t="shared" si="4"/>
        <v>-1.0533707865168607E-2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42629</v>
      </c>
      <c r="X26" s="10">
        <v>13.95</v>
      </c>
      <c r="Y26" s="10">
        <v>14.28</v>
      </c>
      <c r="Z26" s="10">
        <v>13.9</v>
      </c>
      <c r="AA26" s="10">
        <v>14.24</v>
      </c>
      <c r="AB26" s="95">
        <v>12956500</v>
      </c>
      <c r="AC26" s="10">
        <v>14.24</v>
      </c>
      <c r="AE26" s="138">
        <f t="shared" si="4"/>
        <v>-1.4025245441794398E-3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42628</v>
      </c>
      <c r="X27" s="10">
        <v>14.12</v>
      </c>
      <c r="Y27" s="10">
        <v>14.5</v>
      </c>
      <c r="Z27" s="10">
        <v>14.08</v>
      </c>
      <c r="AA27" s="10">
        <v>14.26</v>
      </c>
      <c r="AB27" s="95">
        <v>12191200</v>
      </c>
      <c r="AC27" s="10">
        <v>14.26</v>
      </c>
      <c r="AE27" s="138">
        <f t="shared" si="4"/>
        <v>1.7844396859386213E-2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42627</v>
      </c>
      <c r="X28" s="10">
        <v>14.3</v>
      </c>
      <c r="Y28" s="10">
        <v>14.58</v>
      </c>
      <c r="Z28" s="10">
        <v>13.95</v>
      </c>
      <c r="AA28" s="10">
        <v>14.01</v>
      </c>
      <c r="AB28" s="95">
        <v>18840400</v>
      </c>
      <c r="AC28" s="10">
        <v>14.01</v>
      </c>
      <c r="AE28" s="138">
        <f t="shared" si="4"/>
        <v>-2.3012552301255207E-2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42626</v>
      </c>
      <c r="X29" s="10">
        <v>15.09</v>
      </c>
      <c r="Y29" s="10">
        <v>15.1</v>
      </c>
      <c r="Z29" s="10">
        <v>14.23</v>
      </c>
      <c r="AA29" s="10">
        <v>14.34</v>
      </c>
      <c r="AB29" s="95">
        <v>28846500</v>
      </c>
      <c r="AC29" s="10">
        <v>14.34</v>
      </c>
      <c r="AE29" s="138">
        <f t="shared" si="4"/>
        <v>-7.3044602456367236E-2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42625</v>
      </c>
      <c r="X30" s="10">
        <v>15.4</v>
      </c>
      <c r="Y30" s="10">
        <v>15.74</v>
      </c>
      <c r="Z30" s="10">
        <v>15.07</v>
      </c>
      <c r="AA30" s="10">
        <v>15.47</v>
      </c>
      <c r="AB30" s="95">
        <v>18951200</v>
      </c>
      <c r="AC30" s="10">
        <v>15.47</v>
      </c>
      <c r="AE30" s="138">
        <f t="shared" si="4"/>
        <v>-1.276324186343325E-2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42622</v>
      </c>
      <c r="X31" s="10">
        <v>16.440000000000001</v>
      </c>
      <c r="Y31" s="10">
        <v>16.61</v>
      </c>
      <c r="Z31" s="10">
        <v>15.67</v>
      </c>
      <c r="AA31" s="10">
        <v>15.67</v>
      </c>
      <c r="AB31" s="95">
        <v>17156500</v>
      </c>
      <c r="AC31" s="10">
        <v>15.67</v>
      </c>
      <c r="AE31" s="138">
        <f t="shared" si="4"/>
        <v>-6.3918757467144482E-2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42621</v>
      </c>
      <c r="X32" s="10">
        <v>15.89</v>
      </c>
      <c r="Y32" s="10">
        <v>16.899999999999999</v>
      </c>
      <c r="Z32" s="10">
        <v>15.77</v>
      </c>
      <c r="AA32" s="10">
        <v>16.739999999999998</v>
      </c>
      <c r="AB32" s="95">
        <v>26230500</v>
      </c>
      <c r="AC32" s="10">
        <v>16.739999999999998</v>
      </c>
      <c r="AE32" s="138">
        <f t="shared" si="4"/>
        <v>6.6921606118546695E-2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42620</v>
      </c>
      <c r="X33" s="10">
        <v>15.8</v>
      </c>
      <c r="Y33" s="10">
        <v>15.93</v>
      </c>
      <c r="Z33" s="10">
        <v>15.47</v>
      </c>
      <c r="AA33" s="10">
        <v>15.69</v>
      </c>
      <c r="AB33" s="95">
        <v>12819100</v>
      </c>
      <c r="AC33" s="10">
        <v>15.69</v>
      </c>
      <c r="AE33" s="138">
        <f t="shared" si="4"/>
        <v>3.1969309462915874E-3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42619</v>
      </c>
      <c r="X34" s="10">
        <v>15.57</v>
      </c>
      <c r="Y34" s="10">
        <v>15.71</v>
      </c>
      <c r="Z34" s="10">
        <v>15.28</v>
      </c>
      <c r="AA34" s="10">
        <v>15.64</v>
      </c>
      <c r="AB34" s="95">
        <v>10021700</v>
      </c>
      <c r="AC34" s="10">
        <v>15.64</v>
      </c>
      <c r="AE34" s="138">
        <f t="shared" si="4"/>
        <v>9.6836668818591765E-3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42615</v>
      </c>
      <c r="X35" s="10">
        <v>15.37</v>
      </c>
      <c r="Y35" s="10">
        <v>15.69</v>
      </c>
      <c r="Z35" s="10">
        <v>15.35</v>
      </c>
      <c r="AA35" s="10">
        <v>15.49</v>
      </c>
      <c r="AB35" s="95">
        <v>12584600</v>
      </c>
      <c r="AC35" s="10">
        <v>15.49</v>
      </c>
      <c r="AE35" s="138">
        <f t="shared" si="4"/>
        <v>2.5148908007941895E-2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42614</v>
      </c>
      <c r="X36" s="10">
        <v>14.96</v>
      </c>
      <c r="Y36" s="10">
        <v>15.26</v>
      </c>
      <c r="Z36" s="10">
        <v>14.82</v>
      </c>
      <c r="AA36" s="10">
        <v>15.11</v>
      </c>
      <c r="AB36" s="95">
        <v>14881800</v>
      </c>
      <c r="AC36" s="10">
        <v>15.11</v>
      </c>
      <c r="AE36" s="138">
        <f t="shared" si="4"/>
        <v>5.9920106524633532E-3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42613</v>
      </c>
      <c r="X37" s="10">
        <v>15.4</v>
      </c>
      <c r="Y37" s="10">
        <v>15.51</v>
      </c>
      <c r="Z37" s="10">
        <v>14.92</v>
      </c>
      <c r="AA37" s="10">
        <v>15.02</v>
      </c>
      <c r="AB37" s="95">
        <v>17317200</v>
      </c>
      <c r="AC37" s="10">
        <v>15.02</v>
      </c>
      <c r="AE37" s="138">
        <f t="shared" si="4"/>
        <v>-3.4083601286173715E-2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42612</v>
      </c>
      <c r="X38" s="10">
        <v>15.99</v>
      </c>
      <c r="Y38" s="10">
        <v>16.16</v>
      </c>
      <c r="Z38" s="10">
        <v>15.42</v>
      </c>
      <c r="AA38" s="10">
        <v>15.55</v>
      </c>
      <c r="AB38" s="95">
        <v>15529300</v>
      </c>
      <c r="AC38" s="10">
        <v>15.55</v>
      </c>
      <c r="AE38" s="138">
        <f t="shared" si="4"/>
        <v>-2.7517198248905528E-2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42611</v>
      </c>
      <c r="X39" s="10">
        <v>15.84</v>
      </c>
      <c r="Y39" s="10">
        <v>16.079999999999998</v>
      </c>
      <c r="Z39" s="10">
        <v>15.73</v>
      </c>
      <c r="AA39" s="10">
        <v>15.99</v>
      </c>
      <c r="AB39" s="95">
        <v>9884400</v>
      </c>
      <c r="AC39" s="10">
        <v>15.99</v>
      </c>
      <c r="AE39" s="138">
        <f t="shared" si="4"/>
        <v>2.5078369905957576E-3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42608</v>
      </c>
      <c r="X40" s="10">
        <v>16.07</v>
      </c>
      <c r="Y40" s="10">
        <v>16.32</v>
      </c>
      <c r="Z40" s="10">
        <v>15.75</v>
      </c>
      <c r="AA40" s="10">
        <v>15.95</v>
      </c>
      <c r="AB40" s="95">
        <v>15538800</v>
      </c>
      <c r="AC40" s="10">
        <v>15.95</v>
      </c>
      <c r="AE40" s="138">
        <f t="shared" si="4"/>
        <v>-3.7476577139289313E-3</v>
      </c>
    </row>
    <row r="41" spans="2:31" ht="20.25" thickBot="1" x14ac:dyDescent="0.35">
      <c r="B41" s="58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6" t="s">
        <v>78</v>
      </c>
      <c r="P41" s="586"/>
      <c r="W41" s="133">
        <v>42607</v>
      </c>
      <c r="X41" s="10">
        <v>16.02</v>
      </c>
      <c r="Y41" s="10">
        <v>16.28</v>
      </c>
      <c r="Z41" s="10">
        <v>15.91</v>
      </c>
      <c r="AA41" s="10">
        <v>16.010000000000002</v>
      </c>
      <c r="AB41" s="95">
        <v>11531900</v>
      </c>
      <c r="AC41" s="10">
        <v>16.010000000000002</v>
      </c>
      <c r="AE41" s="138">
        <f t="shared" si="4"/>
        <v>-3.1133250311330407E-3</v>
      </c>
    </row>
    <row r="42" spans="2:31" ht="21" thickTop="1" thickBot="1" x14ac:dyDescent="0.35">
      <c r="B42" s="589"/>
      <c r="C42" s="7">
        <v>340</v>
      </c>
      <c r="D42" s="79">
        <v>17.8</v>
      </c>
      <c r="E42" s="44">
        <v>0</v>
      </c>
      <c r="F42" s="44">
        <f t="shared" si="1"/>
        <v>6052</v>
      </c>
      <c r="G42" s="592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17.384999999999998</v>
      </c>
      <c r="T42" s="134" t="s">
        <v>92</v>
      </c>
      <c r="W42" s="133">
        <v>42606</v>
      </c>
      <c r="X42" s="10">
        <v>16.34</v>
      </c>
      <c r="Y42" s="10">
        <v>16.53</v>
      </c>
      <c r="Z42" s="10">
        <v>15.97</v>
      </c>
      <c r="AA42" s="10">
        <v>16.059999999999999</v>
      </c>
      <c r="AB42" s="95">
        <v>16495700</v>
      </c>
      <c r="AC42" s="10">
        <v>16.059999999999999</v>
      </c>
      <c r="AE42" s="138">
        <f t="shared" si="4"/>
        <v>-2.251978088861839E-2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17.2425</v>
      </c>
      <c r="T43" s="135" t="s">
        <v>98</v>
      </c>
      <c r="U43" s="129">
        <v>14.65</v>
      </c>
      <c r="W43" s="133">
        <v>42605</v>
      </c>
      <c r="X43" s="10">
        <v>15.73</v>
      </c>
      <c r="Y43" s="10">
        <v>16.55</v>
      </c>
      <c r="Z43" s="10">
        <v>15.67</v>
      </c>
      <c r="AA43" s="10">
        <v>16.43</v>
      </c>
      <c r="AB43" s="95">
        <v>29790900</v>
      </c>
      <c r="AC43" s="10">
        <v>16.43</v>
      </c>
      <c r="AE43" s="138">
        <f t="shared" si="4"/>
        <v>5.0511508951406547E-2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17.099999999999998</v>
      </c>
      <c r="T44" s="136" t="s">
        <v>99</v>
      </c>
      <c r="U44" s="130">
        <v>14.47</v>
      </c>
      <c r="W44" s="133">
        <v>42604</v>
      </c>
      <c r="X44" s="10">
        <v>16.2</v>
      </c>
      <c r="Y44" s="10">
        <v>16.25</v>
      </c>
      <c r="Z44" s="10">
        <v>15.45</v>
      </c>
      <c r="AA44" s="10">
        <v>15.64</v>
      </c>
      <c r="AB44" s="95">
        <v>26338000</v>
      </c>
      <c r="AC44" s="10">
        <v>15.64</v>
      </c>
      <c r="AE44" s="138">
        <f t="shared" si="4"/>
        <v>-6.9047619047619024E-2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16.9575</v>
      </c>
      <c r="T45" s="136" t="s">
        <v>100</v>
      </c>
      <c r="U45" s="130" t="s">
        <v>627</v>
      </c>
      <c r="W45" s="133">
        <v>42601</v>
      </c>
      <c r="X45" s="10">
        <v>16.52</v>
      </c>
      <c r="Y45" s="10">
        <v>16.850000000000001</v>
      </c>
      <c r="Z45" s="10">
        <v>16.48</v>
      </c>
      <c r="AA45" s="10">
        <v>16.8</v>
      </c>
      <c r="AB45" s="95">
        <v>16932800</v>
      </c>
      <c r="AC45" s="10">
        <v>16.8</v>
      </c>
      <c r="AE45" s="138">
        <f t="shared" si="4"/>
        <v>7.194244604316502E-3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16.814999999999998</v>
      </c>
      <c r="T46" s="136" t="s">
        <v>101</v>
      </c>
      <c r="U46" s="130" t="s">
        <v>628</v>
      </c>
      <c r="W46" s="133">
        <v>42600</v>
      </c>
      <c r="X46" s="10">
        <v>15.87</v>
      </c>
      <c r="Y46" s="10">
        <v>16.73</v>
      </c>
      <c r="Z46" s="10">
        <v>15.8</v>
      </c>
      <c r="AA46" s="10">
        <v>16.68</v>
      </c>
      <c r="AB46" s="95">
        <v>26906000</v>
      </c>
      <c r="AC46" s="10">
        <v>16.68</v>
      </c>
      <c r="AE46" s="138">
        <f t="shared" si="4"/>
        <v>6.2420382165605082E-2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16.672499999999999</v>
      </c>
      <c r="T47" s="136" t="s">
        <v>102</v>
      </c>
      <c r="U47" s="130">
        <v>18.04</v>
      </c>
      <c r="W47" s="133">
        <v>42599</v>
      </c>
      <c r="X47" s="10">
        <v>15.07</v>
      </c>
      <c r="Y47" s="10">
        <v>15.75</v>
      </c>
      <c r="Z47" s="10">
        <v>14.93</v>
      </c>
      <c r="AA47" s="10">
        <v>15.7</v>
      </c>
      <c r="AB47" s="95">
        <v>20862600</v>
      </c>
      <c r="AC47" s="10">
        <v>15.7</v>
      </c>
      <c r="AE47" s="138">
        <f t="shared" si="4"/>
        <v>3.4937376400790976E-2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16.529999999999998</v>
      </c>
      <c r="T48" s="136" t="s">
        <v>103</v>
      </c>
      <c r="U48" s="130">
        <v>2.3179099999999999</v>
      </c>
      <c r="W48" s="133">
        <v>42598</v>
      </c>
      <c r="X48" s="10">
        <v>15.12</v>
      </c>
      <c r="Y48" s="10">
        <v>15.25</v>
      </c>
      <c r="Z48" s="10">
        <v>14.71</v>
      </c>
      <c r="AA48" s="10">
        <v>15.17</v>
      </c>
      <c r="AB48" s="95">
        <v>18354900</v>
      </c>
      <c r="AC48" s="10">
        <v>15.17</v>
      </c>
      <c r="AE48" s="138">
        <f t="shared" si="4"/>
        <v>1.8120805369127524E-2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16.387499999999999</v>
      </c>
      <c r="T49" s="136" t="s">
        <v>104</v>
      </c>
      <c r="U49" s="130" t="s">
        <v>383</v>
      </c>
      <c r="W49" s="133">
        <v>42597</v>
      </c>
      <c r="X49" s="10">
        <v>14.94</v>
      </c>
      <c r="Y49" s="10">
        <v>15.06</v>
      </c>
      <c r="Z49" s="10">
        <v>14.78</v>
      </c>
      <c r="AA49" s="10">
        <v>14.9</v>
      </c>
      <c r="AB49" s="95">
        <v>12045700</v>
      </c>
      <c r="AC49" s="10">
        <v>14.9</v>
      </c>
      <c r="AE49" s="138" t="e">
        <f t="shared" si="4"/>
        <v>#DIV/0!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16.244999999999997</v>
      </c>
      <c r="T50" s="136"/>
      <c r="U50" s="130"/>
      <c r="W50" s="133">
        <v>42597</v>
      </c>
      <c r="X50" s="10" t="s">
        <v>157</v>
      </c>
      <c r="Y50" s="10"/>
      <c r="Z50" s="10"/>
      <c r="AA50" s="10"/>
      <c r="AB50" s="95"/>
      <c r="AC50" s="10"/>
      <c r="AE50" s="138">
        <f t="shared" si="4"/>
        <v>-1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16.102499999999999</v>
      </c>
      <c r="T51" s="136" t="s">
        <v>105</v>
      </c>
      <c r="U51" s="130" t="s">
        <v>629</v>
      </c>
      <c r="W51" s="133">
        <v>42594</v>
      </c>
      <c r="X51" s="10">
        <v>14.6</v>
      </c>
      <c r="Y51" s="10">
        <v>14.92</v>
      </c>
      <c r="Z51" s="10">
        <v>14.55</v>
      </c>
      <c r="AA51" s="10">
        <v>14.72</v>
      </c>
      <c r="AB51" s="95">
        <v>13455700</v>
      </c>
      <c r="AC51" s="10">
        <v>14.67</v>
      </c>
      <c r="AE51" s="138">
        <f t="shared" si="4"/>
        <v>1.8750000000000044E-2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15.96</v>
      </c>
      <c r="T52" s="136" t="s">
        <v>106</v>
      </c>
      <c r="U52" s="130" t="s">
        <v>425</v>
      </c>
      <c r="W52" s="133">
        <v>42593</v>
      </c>
      <c r="X52" s="10">
        <v>14.15</v>
      </c>
      <c r="Y52" s="10">
        <v>14.63</v>
      </c>
      <c r="Z52" s="10">
        <v>14.01</v>
      </c>
      <c r="AA52" s="10">
        <v>14.45</v>
      </c>
      <c r="AB52" s="95">
        <v>13615900</v>
      </c>
      <c r="AC52" s="10">
        <v>14.4</v>
      </c>
      <c r="AE52" s="138">
        <f t="shared" si="4"/>
        <v>3.3740129217516124E-2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88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15.817500000000001</v>
      </c>
      <c r="T53" s="136" t="s">
        <v>107</v>
      </c>
      <c r="U53" s="131">
        <v>12850494</v>
      </c>
      <c r="W53" s="133">
        <v>42592</v>
      </c>
      <c r="X53" s="10">
        <v>14.48</v>
      </c>
      <c r="Y53" s="10">
        <v>14.59</v>
      </c>
      <c r="Z53" s="10">
        <v>13.95</v>
      </c>
      <c r="AA53" s="10">
        <v>13.98</v>
      </c>
      <c r="AB53" s="95">
        <v>13540000</v>
      </c>
      <c r="AC53" s="10">
        <v>13.93</v>
      </c>
      <c r="AE53" s="138">
        <f t="shared" si="4"/>
        <v>-3.0619345859429381E-2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8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15.675000000000001</v>
      </c>
      <c r="T54" s="136" t="s">
        <v>110</v>
      </c>
      <c r="U54" s="131">
        <v>17056500</v>
      </c>
      <c r="W54" s="133">
        <v>42591</v>
      </c>
      <c r="X54" s="10">
        <v>14.35</v>
      </c>
      <c r="Y54" s="10">
        <v>14.52</v>
      </c>
      <c r="Z54" s="10">
        <v>14.22</v>
      </c>
      <c r="AA54" s="10">
        <v>14.42</v>
      </c>
      <c r="AB54" s="95">
        <v>15450800</v>
      </c>
      <c r="AC54" s="10">
        <v>14.37</v>
      </c>
      <c r="AE54" s="138">
        <f t="shared" si="4"/>
        <v>1.1971830985915588E-2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8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15.532500000000001</v>
      </c>
      <c r="T55" s="136" t="s">
        <v>108</v>
      </c>
      <c r="U55" s="130" t="s">
        <v>630</v>
      </c>
      <c r="W55" s="133">
        <v>42590</v>
      </c>
      <c r="X55" s="10">
        <v>14.1</v>
      </c>
      <c r="Y55" s="10">
        <v>14.68</v>
      </c>
      <c r="Z55" s="10">
        <v>14.1</v>
      </c>
      <c r="AA55" s="10">
        <v>14.25</v>
      </c>
      <c r="AB55" s="95">
        <v>18392000</v>
      </c>
      <c r="AC55" s="10">
        <v>14.2</v>
      </c>
      <c r="AE55" s="138">
        <f t="shared" si="4"/>
        <v>2.7496382054992718E-2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15.39</v>
      </c>
      <c r="T56" s="136" t="s">
        <v>111</v>
      </c>
      <c r="U56" s="130" t="s">
        <v>129</v>
      </c>
      <c r="W56" s="133">
        <v>42587</v>
      </c>
      <c r="X56" s="10">
        <v>13.47</v>
      </c>
      <c r="Y56" s="10">
        <v>13.94</v>
      </c>
      <c r="Z56" s="10">
        <v>13.3</v>
      </c>
      <c r="AA56" s="10">
        <v>13.87</v>
      </c>
      <c r="AB56" s="95">
        <v>16909700</v>
      </c>
      <c r="AC56" s="10">
        <v>13.82</v>
      </c>
      <c r="AE56" s="138">
        <f t="shared" si="4"/>
        <v>3.4431137724550975E-2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15.2475</v>
      </c>
      <c r="T57" s="136" t="s">
        <v>112</v>
      </c>
      <c r="U57" s="130">
        <v>-2.89</v>
      </c>
      <c r="W57" s="133">
        <v>42586</v>
      </c>
      <c r="X57" s="10">
        <v>13.6</v>
      </c>
      <c r="Y57" s="10">
        <v>13.9</v>
      </c>
      <c r="Z57" s="10">
        <v>13.05</v>
      </c>
      <c r="AA57" s="10">
        <v>13.41</v>
      </c>
      <c r="AB57" s="95">
        <v>24445600</v>
      </c>
      <c r="AC57" s="10">
        <v>13.36</v>
      </c>
      <c r="AE57" s="138">
        <f t="shared" si="4"/>
        <v>-7.4794315632009667E-4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15.105</v>
      </c>
      <c r="T58" s="136" t="s">
        <v>109</v>
      </c>
      <c r="U58" s="130" t="s">
        <v>631</v>
      </c>
      <c r="W58" s="133">
        <v>42585</v>
      </c>
      <c r="X58" s="10">
        <v>12.97</v>
      </c>
      <c r="Y58" s="10">
        <v>13.42</v>
      </c>
      <c r="Z58" s="10">
        <v>12.67</v>
      </c>
      <c r="AA58" s="10">
        <v>13.42</v>
      </c>
      <c r="AB58" s="95">
        <v>17171100</v>
      </c>
      <c r="AC58" s="10">
        <v>13.37</v>
      </c>
      <c r="AE58" s="138">
        <f t="shared" si="4"/>
        <v>3.9657853810264321E-2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14.9625</v>
      </c>
      <c r="W59" s="133">
        <v>42584</v>
      </c>
      <c r="X59" s="10">
        <v>13.12</v>
      </c>
      <c r="Y59" s="10">
        <v>13.23</v>
      </c>
      <c r="Z59" s="10">
        <v>12.47</v>
      </c>
      <c r="AA59" s="10">
        <v>12.9</v>
      </c>
      <c r="AB59" s="95">
        <v>17163600</v>
      </c>
      <c r="AC59" s="10">
        <v>12.86</v>
      </c>
      <c r="AE59" s="138">
        <f t="shared" si="4"/>
        <v>-1.5527950310559868E-3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14.82</v>
      </c>
      <c r="W60" s="133">
        <v>42583</v>
      </c>
      <c r="X60" s="10">
        <v>13.42</v>
      </c>
      <c r="Y60" s="10">
        <v>13.43</v>
      </c>
      <c r="Z60" s="10">
        <v>12.84</v>
      </c>
      <c r="AA60" s="10">
        <v>12.92</v>
      </c>
      <c r="AB60" s="95">
        <v>20926700</v>
      </c>
      <c r="AC60" s="10">
        <v>12.88</v>
      </c>
      <c r="AE60" s="138">
        <f t="shared" si="4"/>
        <v>-5.2244297277409757E-2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14.6775</v>
      </c>
      <c r="W61" s="133">
        <v>42580</v>
      </c>
      <c r="X61" s="10">
        <v>13.21</v>
      </c>
      <c r="Y61" s="10">
        <v>13.74</v>
      </c>
      <c r="Z61" s="10">
        <v>13.11</v>
      </c>
      <c r="AA61" s="10">
        <v>13.64</v>
      </c>
      <c r="AB61" s="95">
        <v>13855600</v>
      </c>
      <c r="AC61" s="10">
        <v>13.59</v>
      </c>
      <c r="AE61" s="138">
        <f t="shared" si="4"/>
        <v>2.1804511278195493E-2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14.535</v>
      </c>
      <c r="W62" s="133">
        <v>42579</v>
      </c>
      <c r="X62" s="10">
        <v>13.19</v>
      </c>
      <c r="Y62" s="10">
        <v>13.45</v>
      </c>
      <c r="Z62" s="10">
        <v>13.08</v>
      </c>
      <c r="AA62" s="10">
        <v>13.35</v>
      </c>
      <c r="AB62" s="95">
        <v>16668900</v>
      </c>
      <c r="AC62" s="10">
        <v>13.3</v>
      </c>
      <c r="AE62" s="138">
        <f t="shared" si="4"/>
        <v>1.6042780748663166E-2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14.3925</v>
      </c>
      <c r="W63" s="133">
        <v>42578</v>
      </c>
      <c r="X63" s="10">
        <v>13.89</v>
      </c>
      <c r="Y63" s="10">
        <v>14.09</v>
      </c>
      <c r="Z63" s="10">
        <v>13.06</v>
      </c>
      <c r="AA63" s="10">
        <v>13.13</v>
      </c>
      <c r="AB63" s="95">
        <v>22775700</v>
      </c>
      <c r="AC63" s="10">
        <v>13.09</v>
      </c>
      <c r="AE63" s="138">
        <f t="shared" si="4"/>
        <v>-4.661325564457397E-2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14.25</v>
      </c>
      <c r="W64" s="133">
        <v>42577</v>
      </c>
      <c r="X64" s="10">
        <v>13.49</v>
      </c>
      <c r="Y64" s="10">
        <v>13.83</v>
      </c>
      <c r="Z64" s="10">
        <v>13.41</v>
      </c>
      <c r="AA64" s="10">
        <v>13.78</v>
      </c>
      <c r="AB64" s="95">
        <v>14112600</v>
      </c>
      <c r="AC64" s="10">
        <v>13.73</v>
      </c>
      <c r="AE64" s="138">
        <f t="shared" si="4"/>
        <v>1.4781966001478297E-2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14.1075</v>
      </c>
      <c r="W65" s="133">
        <v>42576</v>
      </c>
      <c r="X65" s="10">
        <v>13.94</v>
      </c>
      <c r="Y65" s="10">
        <v>14.06</v>
      </c>
      <c r="Z65" s="10">
        <v>13.5</v>
      </c>
      <c r="AA65" s="10">
        <v>13.58</v>
      </c>
      <c r="AB65" s="95">
        <v>17377400</v>
      </c>
      <c r="AC65" s="10">
        <v>13.53</v>
      </c>
      <c r="AE65" s="138">
        <f t="shared" si="4"/>
        <v>-3.7695590327169404E-2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13.965</v>
      </c>
      <c r="W66" s="133">
        <v>42573</v>
      </c>
      <c r="X66" s="10">
        <v>14.49</v>
      </c>
      <c r="Y66" s="10">
        <v>14.52</v>
      </c>
      <c r="Z66" s="10">
        <v>14.03</v>
      </c>
      <c r="AA66" s="10">
        <v>14.11</v>
      </c>
      <c r="AB66" s="95">
        <v>19805400</v>
      </c>
      <c r="AC66" s="10">
        <v>14.06</v>
      </c>
      <c r="AE66" s="138">
        <f t="shared" si="4"/>
        <v>-2.1572720946416046E-2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13.8225</v>
      </c>
      <c r="W67" s="133">
        <v>42572</v>
      </c>
      <c r="X67" s="10">
        <v>14.8</v>
      </c>
      <c r="Y67" s="10">
        <v>15.08</v>
      </c>
      <c r="Z67" s="10">
        <v>14.37</v>
      </c>
      <c r="AA67" s="10">
        <v>14.42</v>
      </c>
      <c r="AB67" s="95">
        <v>18026500</v>
      </c>
      <c r="AC67" s="10">
        <v>14.37</v>
      </c>
      <c r="AE67" s="138">
        <f t="shared" si="4"/>
        <v>-2.8397565922920864E-2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13.68</v>
      </c>
      <c r="W68" s="133">
        <v>42571</v>
      </c>
      <c r="X68" s="10">
        <v>14.62</v>
      </c>
      <c r="Y68" s="10">
        <v>14.94</v>
      </c>
      <c r="Z68" s="10">
        <v>14.14</v>
      </c>
      <c r="AA68" s="10">
        <v>14.84</v>
      </c>
      <c r="AB68" s="95">
        <v>17544800</v>
      </c>
      <c r="AC68" s="10">
        <v>14.79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13.5375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13.395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13.252500000000001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13.110000000000001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12.967500000000001</v>
      </c>
    </row>
    <row r="74" spans="1:31" ht="15" customHeight="1" x14ac:dyDescent="0.25">
      <c r="B74" s="591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12.825000000000001</v>
      </c>
    </row>
    <row r="75" spans="1:31" x14ac:dyDescent="0.25">
      <c r="B75" s="591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12.682500000000001</v>
      </c>
    </row>
    <row r="76" spans="1:31" x14ac:dyDescent="0.25">
      <c r="B76" s="591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12.540000000000001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12.397499999999999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12.254999999999999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12.112499999999999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0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9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1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1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1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1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94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9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9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7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7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7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7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8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8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8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7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7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7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3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2" t="s">
        <v>257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6" t="s">
        <v>316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11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5" t="s">
        <v>344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5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5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5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5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5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366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5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5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5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5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5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1" x14ac:dyDescent="0.25">
      <c r="B195" s="535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1" x14ac:dyDescent="0.25">
      <c r="B196" s="535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1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1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93" t="s">
        <v>411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93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93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93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13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0" spans="1:13" x14ac:dyDescent="0.25">
      <c r="B210" s="536">
        <v>42668</v>
      </c>
      <c r="C210" s="4">
        <v>500</v>
      </c>
      <c r="D210" s="80">
        <v>14.26</v>
      </c>
      <c r="E210" s="2">
        <v>-2.5</v>
      </c>
      <c r="F210" s="2">
        <f t="shared" si="20"/>
        <v>7127.5</v>
      </c>
    </row>
    <row r="211" spans="1:13" x14ac:dyDescent="0.25">
      <c r="B211" s="536">
        <v>42668</v>
      </c>
      <c r="C211" s="4">
        <v>500</v>
      </c>
      <c r="D211" s="80">
        <v>14.16</v>
      </c>
      <c r="E211" s="2">
        <v>0</v>
      </c>
      <c r="F211" s="2">
        <f t="shared" si="20"/>
        <v>7080</v>
      </c>
    </row>
    <row r="219" spans="1:13" x14ac:dyDescent="0.25">
      <c r="A219" s="32" t="s">
        <v>81</v>
      </c>
      <c r="B219" s="537"/>
      <c r="C219" s="73">
        <f>SUM(C2:C218)</f>
        <v>121612</v>
      </c>
      <c r="D219" s="18"/>
      <c r="E219" s="18"/>
      <c r="F219" s="18">
        <f>SUM(F2:F218)</f>
        <v>1706060.8189999999</v>
      </c>
      <c r="G219" s="14"/>
      <c r="H219" s="73">
        <f>SUM(H2:H218)</f>
        <v>110612</v>
      </c>
      <c r="I219" s="81"/>
      <c r="J219" s="18"/>
      <c r="K219" s="18">
        <f>SUM(K2:K218)</f>
        <v>1530588.5400000017</v>
      </c>
      <c r="L219" s="14"/>
      <c r="M219" s="18">
        <f>SUM(M2:M12)</f>
        <v>2252.2000000000003</v>
      </c>
    </row>
    <row r="220" spans="1:13" ht="15.75" thickBot="1" x14ac:dyDescent="0.3">
      <c r="A220" s="359" t="s">
        <v>201</v>
      </c>
      <c r="B220" s="538"/>
      <c r="C220" s="361">
        <f>SumByColor($A$220, C2:C218)</f>
        <v>110612</v>
      </c>
      <c r="D220" s="361"/>
      <c r="E220" s="361"/>
      <c r="F220" s="362">
        <f>SumByColor($A$220, F2:F218)</f>
        <v>1529663</v>
      </c>
      <c r="G220" s="361"/>
      <c r="H220" s="361">
        <f>SumByColor($A$220, H2:H218)</f>
        <v>110612</v>
      </c>
      <c r="I220" s="361"/>
      <c r="J220" s="362"/>
      <c r="K220" s="362">
        <f>SumByColor($A$220, K2:K218)</f>
        <v>1530608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149</v>
      </c>
      <c r="D222" s="199" t="s">
        <v>148</v>
      </c>
      <c r="E222" s="194" t="s">
        <v>150</v>
      </c>
      <c r="F222" s="195" t="s">
        <v>65</v>
      </c>
      <c r="G222" s="229" t="s">
        <v>154</v>
      </c>
      <c r="H222" s="195" t="s">
        <v>88</v>
      </c>
      <c r="I222" s="229" t="s">
        <v>158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129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129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129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129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193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192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189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239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326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327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361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7" t="s">
        <v>362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7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7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7" t="s">
        <v>391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393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30" si="100">C421*(E421-D421)</f>
        <v>-320.8720079999913</v>
      </c>
      <c r="G421" s="40">
        <f t="shared" ref="G421:G430" si="101">IF(C421=0, 0,D421*C421)</f>
        <v>131005.31200799999</v>
      </c>
      <c r="H421" s="232">
        <f t="shared" ref="H421:H430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7">
        <v>8178</v>
      </c>
      <c r="D424" s="454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531">
        <v>15.75</v>
      </c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530" t="s">
        <v>404</v>
      </c>
    </row>
    <row r="426" spans="2:9" x14ac:dyDescent="0.25">
      <c r="B426" s="157">
        <v>42649</v>
      </c>
      <c r="C426" s="10">
        <v>8678</v>
      </c>
      <c r="D426" s="242">
        <v>15.941579000000001</v>
      </c>
      <c r="E426" s="40">
        <v>16.079999999999998</v>
      </c>
      <c r="F426" s="236">
        <f t="shared" si="100"/>
        <v>1201.2174379999781</v>
      </c>
      <c r="G426" s="40">
        <f t="shared" si="101"/>
        <v>138341.022562</v>
      </c>
      <c r="H426" s="232">
        <f t="shared" si="102"/>
        <v>8.683016908174369E-3</v>
      </c>
      <c r="I426" s="40"/>
    </row>
    <row r="427" spans="2:9" x14ac:dyDescent="0.25">
      <c r="B427" s="157">
        <v>42650</v>
      </c>
      <c r="C427" s="10">
        <v>8978</v>
      </c>
      <c r="D427" s="242">
        <v>15.935176999999999</v>
      </c>
      <c r="E427" s="40">
        <v>15.56</v>
      </c>
      <c r="F427" s="236">
        <f t="shared" si="100"/>
        <v>-3368.3391059999908</v>
      </c>
      <c r="G427" s="40">
        <f t="shared" si="101"/>
        <v>143066.01910599999</v>
      </c>
      <c r="H427" s="232">
        <f t="shared" si="102"/>
        <v>-2.354394933925108E-2</v>
      </c>
      <c r="I427" s="40"/>
    </row>
    <row r="428" spans="2:9" x14ac:dyDescent="0.25">
      <c r="B428" s="157">
        <v>42650</v>
      </c>
      <c r="C428" s="449">
        <v>9278</v>
      </c>
      <c r="D428" s="450">
        <v>15.923692000000001</v>
      </c>
      <c r="E428" s="40">
        <v>15.56</v>
      </c>
      <c r="F428" s="236">
        <f t="shared" si="100"/>
        <v>-3374.3343760000034</v>
      </c>
      <c r="G428" s="40">
        <f t="shared" si="101"/>
        <v>147740.01437600001</v>
      </c>
      <c r="H428" s="232">
        <f t="shared" si="102"/>
        <v>-2.2839678134945106E-2</v>
      </c>
      <c r="I428" s="547">
        <v>15.8</v>
      </c>
    </row>
    <row r="429" spans="2:9" x14ac:dyDescent="0.25">
      <c r="B429" s="157">
        <v>42653</v>
      </c>
      <c r="C429" s="10">
        <v>9678</v>
      </c>
      <c r="D429" s="242">
        <v>15.9153</v>
      </c>
      <c r="E429" s="40">
        <v>15.72</v>
      </c>
      <c r="F429" s="236">
        <f t="shared" si="100"/>
        <v>-1890.1133999999961</v>
      </c>
      <c r="G429" s="40">
        <f t="shared" si="101"/>
        <v>154028.27340000001</v>
      </c>
      <c r="H429" s="232">
        <f t="shared" si="102"/>
        <v>-1.2271210721758281E-2</v>
      </c>
      <c r="I429" s="40"/>
    </row>
    <row r="430" spans="2:9" x14ac:dyDescent="0.25">
      <c r="B430" s="157">
        <v>42661</v>
      </c>
      <c r="C430" s="10">
        <v>10000</v>
      </c>
      <c r="D430" s="242">
        <v>15.901258</v>
      </c>
      <c r="E430" s="40">
        <v>14.2</v>
      </c>
      <c r="F430" s="236">
        <f t="shared" si="100"/>
        <v>-17012.580000000009</v>
      </c>
      <c r="G430" s="40">
        <f t="shared" si="101"/>
        <v>159012.58000000002</v>
      </c>
      <c r="H430" s="232">
        <f t="shared" si="102"/>
        <v>-0.10698889358313669</v>
      </c>
      <c r="I430" s="40"/>
    </row>
    <row r="431" spans="2:9" x14ac:dyDescent="0.25">
      <c r="B431" s="157">
        <v>42663</v>
      </c>
      <c r="C431" s="10">
        <v>10000</v>
      </c>
      <c r="D431" s="242">
        <v>15.901258</v>
      </c>
      <c r="E431" s="40">
        <v>14.7</v>
      </c>
      <c r="F431" s="236">
        <f t="shared" ref="F431:F432" si="103">C431*(E431-D431)</f>
        <v>-12012.580000000011</v>
      </c>
      <c r="G431" s="40">
        <f t="shared" ref="G431:G432" si="104">IF(C431=0, 0,D431*C431)</f>
        <v>159012.58000000002</v>
      </c>
      <c r="H431" s="232">
        <f t="shared" ref="H431:H432" si="105">IF(C431=0, D431, (E431-D431)/D431)</f>
        <v>-7.5544840540289399E-2</v>
      </c>
      <c r="I431" s="40"/>
    </row>
    <row r="432" spans="2:9" x14ac:dyDescent="0.25">
      <c r="B432" s="157">
        <v>42668</v>
      </c>
      <c r="C432" s="10">
        <v>11000</v>
      </c>
      <c r="D432" s="242">
        <v>15.74728</v>
      </c>
      <c r="E432" s="40">
        <v>14.18</v>
      </c>
      <c r="F432" s="236">
        <f t="shared" si="103"/>
        <v>-17240.080000000002</v>
      </c>
      <c r="G432" s="40">
        <f t="shared" si="104"/>
        <v>173220.08</v>
      </c>
      <c r="H432" s="232">
        <f t="shared" si="105"/>
        <v>-9.9527029429844413E-2</v>
      </c>
      <c r="I432" s="40"/>
    </row>
    <row r="433" spans="2:9" x14ac:dyDescent="0.25">
      <c r="B433" s="157"/>
      <c r="C433" s="10"/>
      <c r="D433" s="242"/>
      <c r="E433" s="40"/>
      <c r="F433" s="236"/>
      <c r="G433" s="40"/>
      <c r="H433" s="232"/>
      <c r="I433" s="40"/>
    </row>
    <row r="434" spans="2:9" x14ac:dyDescent="0.25">
      <c r="B434" s="157"/>
      <c r="C434" s="10"/>
      <c r="D434" s="242"/>
      <c r="E434" s="40"/>
      <c r="F434" s="236"/>
      <c r="G434" s="40"/>
      <c r="H434" s="232"/>
      <c r="I434" s="40"/>
    </row>
    <row r="435" spans="2:9" x14ac:dyDescent="0.25">
      <c r="B435" s="157"/>
      <c r="C435" s="10"/>
      <c r="D435" s="242"/>
      <c r="E435" s="40"/>
      <c r="F435" s="236"/>
      <c r="G435" s="40"/>
      <c r="H435" s="232"/>
      <c r="I435" s="40"/>
    </row>
    <row r="436" spans="2:9" x14ac:dyDescent="0.25">
      <c r="B436" s="157"/>
      <c r="C436" s="10"/>
      <c r="D436" s="242"/>
      <c r="E436" s="40"/>
      <c r="F436" s="236"/>
      <c r="G436" s="40"/>
      <c r="H436" s="232"/>
      <c r="I436" s="40"/>
    </row>
    <row r="437" spans="2:9" x14ac:dyDescent="0.25">
      <c r="B437" s="157"/>
      <c r="C437" s="10"/>
      <c r="D437" s="242"/>
      <c r="E437" s="40"/>
      <c r="F437" s="236"/>
      <c r="G437" s="40"/>
      <c r="H437" s="232"/>
      <c r="I437" s="40"/>
    </row>
    <row r="438" spans="2:9" x14ac:dyDescent="0.25">
      <c r="B438" s="157"/>
      <c r="C438" s="10"/>
      <c r="D438" s="242"/>
      <c r="E438" s="40"/>
      <c r="F438" s="236"/>
      <c r="G438" s="40"/>
      <c r="H438" s="232"/>
      <c r="I438" s="40"/>
    </row>
    <row r="439" spans="2:9" x14ac:dyDescent="0.25">
      <c r="B439" s="157"/>
      <c r="C439" s="10"/>
      <c r="D439" s="242"/>
      <c r="E439" s="40"/>
      <c r="F439" s="236"/>
      <c r="G439" s="40"/>
      <c r="H439" s="232"/>
      <c r="I439" s="40"/>
    </row>
    <row r="440" spans="2:9" x14ac:dyDescent="0.25">
      <c r="B440" s="157"/>
      <c r="C440" s="10"/>
      <c r="D440" s="242"/>
      <c r="E440" s="40"/>
      <c r="F440" s="236"/>
      <c r="G440" s="40"/>
      <c r="H440" s="232"/>
      <c r="I440" s="40"/>
    </row>
    <row r="441" spans="2:9" x14ac:dyDescent="0.25">
      <c r="B441" s="157"/>
      <c r="C441" s="10"/>
      <c r="D441" s="242"/>
      <c r="E441" s="40"/>
      <c r="F441" s="236"/>
      <c r="G441" s="40"/>
      <c r="H441" s="232"/>
      <c r="I441" s="40"/>
    </row>
    <row r="442" spans="2:9" x14ac:dyDescent="0.25">
      <c r="B442" s="157"/>
      <c r="C442" s="10"/>
      <c r="D442" s="242"/>
      <c r="E442" s="40"/>
      <c r="F442" s="236"/>
      <c r="G442" s="40"/>
      <c r="H442" s="232"/>
      <c r="I442" s="40"/>
    </row>
    <row r="443" spans="2:9" x14ac:dyDescent="0.25">
      <c r="B443" s="157"/>
      <c r="C443" s="10"/>
      <c r="D443" s="242"/>
      <c r="E443" s="40"/>
      <c r="F443" s="236"/>
      <c r="G443" s="40"/>
      <c r="H443" s="232"/>
      <c r="I443" s="40"/>
    </row>
    <row r="444" spans="2:9" x14ac:dyDescent="0.25">
      <c r="B444" s="157"/>
      <c r="C444" s="10"/>
      <c r="D444" s="242"/>
      <c r="E444" s="40"/>
      <c r="F444" s="236"/>
      <c r="G444" s="40"/>
      <c r="H444" s="232"/>
      <c r="I444" s="40"/>
    </row>
    <row r="445" spans="2:9" x14ac:dyDescent="0.25">
      <c r="B445" s="157"/>
      <c r="C445" s="10"/>
      <c r="D445" s="242"/>
      <c r="E445" s="40"/>
      <c r="F445" s="236"/>
      <c r="G445" s="40"/>
      <c r="H445" s="232"/>
      <c r="I445" s="40"/>
    </row>
    <row r="446" spans="2:9" x14ac:dyDescent="0.25">
      <c r="B446" s="157"/>
      <c r="C446" s="10"/>
      <c r="D446" s="242"/>
      <c r="E446" s="40"/>
      <c r="F446" s="236"/>
      <c r="G446" s="40"/>
      <c r="H446" s="232"/>
      <c r="I446" s="40"/>
    </row>
  </sheetData>
  <mergeCells count="21"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30:F392 H230:H392 H394:H446 F394:F446">
    <cfRule type="expression" dxfId="633" priority="28">
      <formula>F230&gt;0</formula>
    </cfRule>
    <cfRule type="expression" dxfId="632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31" priority="21">
      <formula>F223&gt;0</formula>
    </cfRule>
    <cfRule type="expression" dxfId="630" priority="22">
      <formula>F223&lt;0</formula>
    </cfRule>
  </conditionalFormatting>
  <conditionalFormatting sqref="H223:H229">
    <cfRule type="expression" dxfId="629" priority="17">
      <formula>H223&gt;0</formula>
    </cfRule>
    <cfRule type="expression" dxfId="628" priority="18">
      <formula>H223&lt;0</formula>
    </cfRule>
  </conditionalFormatting>
  <conditionalFormatting sqref="Q8">
    <cfRule type="expression" dxfId="627" priority="3">
      <formula>Q8&gt;0</formula>
    </cfRule>
    <cfRule type="expression" dxfId="626" priority="4">
      <formula>Q8&lt;0</formula>
    </cfRule>
  </conditionalFormatting>
  <conditionalFormatting sqref="Q7">
    <cfRule type="expression" dxfId="625" priority="5">
      <formula>Q7&gt;0</formula>
    </cfRule>
    <cfRule type="expression" dxfId="624" priority="6">
      <formula>Q7&lt;0</formula>
    </cfRule>
  </conditionalFormatting>
  <conditionalFormatting sqref="F393 H393">
    <cfRule type="expression" dxfId="623" priority="1">
      <formula>F393&gt;0</formula>
    </cfRule>
    <cfRule type="expression" dxfId="622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42663</v>
      </c>
      <c r="X2" s="10">
        <v>31.03</v>
      </c>
      <c r="Y2" s="10">
        <v>31.16</v>
      </c>
      <c r="Z2" s="10">
        <v>30.79</v>
      </c>
      <c r="AA2" s="10">
        <v>30.92</v>
      </c>
      <c r="AB2" s="95">
        <v>8736300</v>
      </c>
      <c r="AC2" s="10">
        <v>30.92</v>
      </c>
      <c r="AD2" s="2">
        <f>Y2-Z2</f>
        <v>0.37000000000000099</v>
      </c>
      <c r="AE2" s="138">
        <f>AC2/AC3-1</f>
        <v>-2.9022895840051799E-3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42662</v>
      </c>
      <c r="X3" s="10">
        <v>30.49</v>
      </c>
      <c r="Y3" s="10">
        <v>31.06</v>
      </c>
      <c r="Z3" s="10">
        <v>30.26</v>
      </c>
      <c r="AA3" s="10">
        <v>31.01</v>
      </c>
      <c r="AB3" s="95">
        <v>10211800</v>
      </c>
      <c r="AC3" s="10">
        <v>31.01</v>
      </c>
      <c r="AD3" s="2">
        <f t="shared" ref="AD3:AD66" si="1">Y3-Z3</f>
        <v>0.79999999999999716</v>
      </c>
      <c r="AE3" s="138">
        <f t="shared" ref="AE3:AE66" si="2">AC3/AC4-1</f>
        <v>1.2075718015665871E-2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30.9</v>
      </c>
      <c r="R4" s="527">
        <v>-2.9999999999999997E-4</v>
      </c>
      <c r="T4" s="163"/>
      <c r="W4" s="133">
        <v>42661</v>
      </c>
      <c r="X4" s="10">
        <v>30.86</v>
      </c>
      <c r="Y4" s="10">
        <v>30.94</v>
      </c>
      <c r="Z4" s="10">
        <v>30.5</v>
      </c>
      <c r="AA4" s="10">
        <v>30.64</v>
      </c>
      <c r="AB4" s="95">
        <v>9959500</v>
      </c>
      <c r="AC4" s="10">
        <v>30.64</v>
      </c>
      <c r="AD4" s="2">
        <f t="shared" si="1"/>
        <v>0.44000000000000128</v>
      </c>
      <c r="AE4" s="138">
        <f t="shared" si="2"/>
        <v>-6.1628284138824929E-3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30900</v>
      </c>
      <c r="W5" s="133">
        <v>42660</v>
      </c>
      <c r="X5" s="10">
        <v>31.33</v>
      </c>
      <c r="Y5" s="10">
        <v>31.34</v>
      </c>
      <c r="Z5" s="10">
        <v>30.69</v>
      </c>
      <c r="AA5" s="10">
        <v>30.83</v>
      </c>
      <c r="AB5" s="95">
        <v>10576500</v>
      </c>
      <c r="AC5" s="10">
        <v>30.83</v>
      </c>
      <c r="AD5" s="2">
        <f t="shared" si="1"/>
        <v>0.64999999999999858</v>
      </c>
      <c r="AE5" s="138">
        <f t="shared" si="2"/>
        <v>-1.4070994563479378E-2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42657</v>
      </c>
      <c r="X6" s="10">
        <v>31.17</v>
      </c>
      <c r="Y6" s="10">
        <v>31.58</v>
      </c>
      <c r="Z6" s="10">
        <v>31.01</v>
      </c>
      <c r="AA6" s="10">
        <v>31.27</v>
      </c>
      <c r="AB6" s="95">
        <v>14820100</v>
      </c>
      <c r="AC6" s="10">
        <v>31.27</v>
      </c>
      <c r="AD6" s="2">
        <f t="shared" si="1"/>
        <v>0.56999999999999673</v>
      </c>
      <c r="AE6" s="138">
        <f t="shared" si="2"/>
        <v>4.497269514937452E-3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184</v>
      </c>
      <c r="Q7" s="2">
        <f>Q10+Q8</f>
        <v>-885.94000000000233</v>
      </c>
      <c r="R7">
        <v>900</v>
      </c>
      <c r="W7" s="133">
        <v>42656</v>
      </c>
      <c r="X7" s="10">
        <v>31.07</v>
      </c>
      <c r="Y7" s="10">
        <v>31.17</v>
      </c>
      <c r="Z7" s="10">
        <v>30.6</v>
      </c>
      <c r="AA7" s="10">
        <v>31.13</v>
      </c>
      <c r="AB7" s="95">
        <v>14246300</v>
      </c>
      <c r="AC7" s="10">
        <v>31.13</v>
      </c>
      <c r="AD7" s="2">
        <f t="shared" si="1"/>
        <v>0.57000000000000028</v>
      </c>
      <c r="AE7" s="138">
        <f t="shared" si="2"/>
        <v>-1.2832852101379855E-3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187</v>
      </c>
      <c r="P8" s="34"/>
      <c r="Q8" s="2">
        <f>K28+M28-F28+Q2*Q4</f>
        <v>-885.94000000000233</v>
      </c>
      <c r="W8" s="133">
        <v>42655</v>
      </c>
      <c r="X8" s="10">
        <v>30.24</v>
      </c>
      <c r="Y8" s="10">
        <v>31.44</v>
      </c>
      <c r="Z8" s="10">
        <v>29.97</v>
      </c>
      <c r="AA8" s="10">
        <v>31.17</v>
      </c>
      <c r="AB8" s="95">
        <v>31126500</v>
      </c>
      <c r="AC8" s="10">
        <v>31.17</v>
      </c>
      <c r="AD8" s="2">
        <f t="shared" si="1"/>
        <v>1.4700000000000024</v>
      </c>
      <c r="AE8" s="138">
        <f t="shared" si="2"/>
        <v>3.5204251079375748E-2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-2.7872071739895133E-2</v>
      </c>
      <c r="W9" s="133">
        <v>42654</v>
      </c>
      <c r="X9" s="10">
        <v>29.31</v>
      </c>
      <c r="Y9" s="10">
        <v>30.21</v>
      </c>
      <c r="Z9" s="10">
        <v>29.24</v>
      </c>
      <c r="AA9" s="10">
        <v>30.11</v>
      </c>
      <c r="AB9" s="95">
        <v>17782800</v>
      </c>
      <c r="AC9" s="10">
        <v>30.11</v>
      </c>
      <c r="AD9" s="2">
        <f t="shared" si="1"/>
        <v>0.97000000000000242</v>
      </c>
      <c r="AE9" s="138">
        <f t="shared" si="2"/>
        <v>3.6488812392426739E-2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42653</v>
      </c>
      <c r="X10" s="10">
        <v>29</v>
      </c>
      <c r="Y10" s="10">
        <v>29.39</v>
      </c>
      <c r="Z10" s="10">
        <v>28.95</v>
      </c>
      <c r="AA10" s="10">
        <v>29.05</v>
      </c>
      <c r="AB10" s="95">
        <v>7665700</v>
      </c>
      <c r="AC10" s="10">
        <v>29.05</v>
      </c>
      <c r="AD10" s="2">
        <f t="shared" si="1"/>
        <v>0.44000000000000128</v>
      </c>
      <c r="AE10" s="138">
        <f t="shared" si="2"/>
        <v>1.7241379310344307E-3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1.5599999999999999E-2</v>
      </c>
      <c r="W11" s="133">
        <v>42650</v>
      </c>
      <c r="X11" s="10">
        <v>29.37</v>
      </c>
      <c r="Y11" s="10">
        <v>29.59</v>
      </c>
      <c r="Z11" s="10">
        <v>29</v>
      </c>
      <c r="AA11" s="10">
        <v>29</v>
      </c>
      <c r="AB11" s="95">
        <v>11322800</v>
      </c>
      <c r="AC11" s="10">
        <v>29</v>
      </c>
      <c r="AD11" s="2">
        <f t="shared" si="1"/>
        <v>0.58999999999999986</v>
      </c>
      <c r="AE11" s="138">
        <f t="shared" si="2"/>
        <v>-1.2597889002383456E-2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42649</v>
      </c>
      <c r="X12" s="10">
        <v>28.75</v>
      </c>
      <c r="Y12" s="10">
        <v>29.6</v>
      </c>
      <c r="Z12" s="10">
        <v>28.71</v>
      </c>
      <c r="AA12" s="10">
        <v>29.37</v>
      </c>
      <c r="AB12" s="95">
        <v>17280800</v>
      </c>
      <c r="AC12" s="10">
        <v>29.37</v>
      </c>
      <c r="AD12" s="2">
        <f t="shared" si="1"/>
        <v>0.89000000000000057</v>
      </c>
      <c r="AE12" s="138">
        <f t="shared" si="2"/>
        <v>1.8377253814147121E-2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42648</v>
      </c>
      <c r="X13" s="10">
        <v>28.97</v>
      </c>
      <c r="Y13" s="10">
        <v>29.11</v>
      </c>
      <c r="Z13" s="10">
        <v>28.76</v>
      </c>
      <c r="AA13" s="10">
        <v>28.84</v>
      </c>
      <c r="AB13" s="95">
        <v>27597900</v>
      </c>
      <c r="AC13" s="10">
        <v>28.84</v>
      </c>
      <c r="AD13" s="2">
        <f t="shared" si="1"/>
        <v>0.34999999999999787</v>
      </c>
      <c r="AE13" s="138">
        <f t="shared" si="2"/>
        <v>-5.5172413793103114E-3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42647</v>
      </c>
      <c r="X14" s="10">
        <v>29.25</v>
      </c>
      <c r="Y14" s="10">
        <v>29.39</v>
      </c>
      <c r="Z14" s="10">
        <v>28.88</v>
      </c>
      <c r="AA14" s="10">
        <v>29</v>
      </c>
      <c r="AB14" s="95">
        <v>11173200</v>
      </c>
      <c r="AC14" s="10">
        <v>29</v>
      </c>
      <c r="AD14" s="2">
        <f t="shared" si="1"/>
        <v>0.51000000000000156</v>
      </c>
      <c r="AE14" s="138">
        <f t="shared" si="2"/>
        <v>-9.5628415300547109E-3</v>
      </c>
    </row>
    <row r="15" spans="1:31" x14ac:dyDescent="0.25">
      <c r="B15" s="74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42646</v>
      </c>
      <c r="X15" s="10">
        <v>29.57</v>
      </c>
      <c r="Y15" s="10">
        <v>29.69</v>
      </c>
      <c r="Z15" s="10">
        <v>29.25</v>
      </c>
      <c r="AA15" s="10">
        <v>29.28</v>
      </c>
      <c r="AB15" s="95">
        <v>7800200</v>
      </c>
      <c r="AC15" s="10">
        <v>29.28</v>
      </c>
      <c r="AD15" s="2">
        <f t="shared" si="1"/>
        <v>0.44000000000000128</v>
      </c>
      <c r="AE15" s="138">
        <f t="shared" si="2"/>
        <v>-1.3477088948786964E-2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42643</v>
      </c>
      <c r="X16" s="10">
        <v>29.51</v>
      </c>
      <c r="Y16" s="10">
        <v>29.99</v>
      </c>
      <c r="Z16" s="10">
        <v>29.51</v>
      </c>
      <c r="AA16" s="10">
        <v>29.68</v>
      </c>
      <c r="AB16" s="95">
        <v>26199600</v>
      </c>
      <c r="AC16" s="10">
        <v>29.68</v>
      </c>
      <c r="AD16" s="2">
        <f t="shared" si="1"/>
        <v>0.47999999999999687</v>
      </c>
      <c r="AE16" s="138">
        <f t="shared" si="2"/>
        <v>6.1016949152541411E-3</v>
      </c>
    </row>
    <row r="17" spans="1:31" x14ac:dyDescent="0.25">
      <c r="B17" s="74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42642</v>
      </c>
      <c r="X17" s="10">
        <v>29.84</v>
      </c>
      <c r="Y17" s="10">
        <v>29.86</v>
      </c>
      <c r="Z17" s="10">
        <v>29.49</v>
      </c>
      <c r="AA17" s="10">
        <v>29.5</v>
      </c>
      <c r="AB17" s="95">
        <v>12814500</v>
      </c>
      <c r="AC17" s="10">
        <v>29.5</v>
      </c>
      <c r="AD17" s="2">
        <f t="shared" si="1"/>
        <v>0.37000000000000099</v>
      </c>
      <c r="AE17" s="138">
        <f t="shared" si="2"/>
        <v>-1.1394101876675555E-2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42641</v>
      </c>
      <c r="X18" s="10">
        <v>29.97</v>
      </c>
      <c r="Y18" s="10">
        <v>30.12</v>
      </c>
      <c r="Z18" s="10">
        <v>29.68</v>
      </c>
      <c r="AA18" s="10">
        <v>29.84</v>
      </c>
      <c r="AB18" s="95">
        <v>10820100</v>
      </c>
      <c r="AC18" s="10">
        <v>29.84</v>
      </c>
      <c r="AD18" s="2">
        <f t="shared" si="1"/>
        <v>0.44000000000000128</v>
      </c>
      <c r="AE18" s="138">
        <f t="shared" si="2"/>
        <v>-2.0066889632106566E-3</v>
      </c>
    </row>
    <row r="19" spans="1:31" x14ac:dyDescent="0.25">
      <c r="W19" s="133">
        <v>42640</v>
      </c>
      <c r="X19" s="10">
        <v>30.05</v>
      </c>
      <c r="Y19" s="10">
        <v>30.17</v>
      </c>
      <c r="Z19" s="10">
        <v>29.84</v>
      </c>
      <c r="AA19" s="10">
        <v>29.9</v>
      </c>
      <c r="AB19" s="95">
        <v>9877300</v>
      </c>
      <c r="AC19" s="10">
        <v>29.9</v>
      </c>
      <c r="AD19" s="2">
        <f t="shared" si="1"/>
        <v>0.33000000000000185</v>
      </c>
      <c r="AE19" s="138">
        <f t="shared" si="2"/>
        <v>-5.9840425531915153E-3</v>
      </c>
    </row>
    <row r="20" spans="1:31" x14ac:dyDescent="0.25">
      <c r="W20" s="133">
        <v>42639</v>
      </c>
      <c r="X20" s="10">
        <v>30.38</v>
      </c>
      <c r="Y20" s="10">
        <v>30.47</v>
      </c>
      <c r="Z20" s="10">
        <v>30.06</v>
      </c>
      <c r="AA20" s="10">
        <v>30.08</v>
      </c>
      <c r="AB20" s="95">
        <v>7379800</v>
      </c>
      <c r="AC20" s="10">
        <v>30.08</v>
      </c>
      <c r="AD20" s="2">
        <f t="shared" si="1"/>
        <v>0.41000000000000014</v>
      </c>
      <c r="AE20" s="138">
        <f t="shared" si="2"/>
        <v>-1.2151067323481146E-2</v>
      </c>
    </row>
    <row r="21" spans="1:31" x14ac:dyDescent="0.25">
      <c r="W21" s="133">
        <v>42636</v>
      </c>
      <c r="X21" s="10">
        <v>30.79</v>
      </c>
      <c r="Y21" s="10">
        <v>30.9</v>
      </c>
      <c r="Z21" s="10">
        <v>30.44</v>
      </c>
      <c r="AA21" s="10">
        <v>30.45</v>
      </c>
      <c r="AB21" s="95">
        <v>8599300</v>
      </c>
      <c r="AC21" s="10">
        <v>30.45</v>
      </c>
      <c r="AD21" s="2">
        <f t="shared" si="1"/>
        <v>0.4599999999999973</v>
      </c>
      <c r="AE21" s="138">
        <f t="shared" si="2"/>
        <v>-9.7560975609756184E-3</v>
      </c>
    </row>
    <row r="22" spans="1:31" x14ac:dyDescent="0.25">
      <c r="W22" s="133">
        <v>42635</v>
      </c>
      <c r="X22" s="10">
        <v>30.86</v>
      </c>
      <c r="Y22" s="10">
        <v>31.01</v>
      </c>
      <c r="Z22" s="10">
        <v>30.67</v>
      </c>
      <c r="AA22" s="10">
        <v>30.75</v>
      </c>
      <c r="AB22" s="95">
        <v>12273900</v>
      </c>
      <c r="AC22" s="10">
        <v>30.75</v>
      </c>
      <c r="AD22" s="2">
        <f t="shared" si="1"/>
        <v>0.33999999999999986</v>
      </c>
      <c r="AE22" s="138">
        <f t="shared" si="2"/>
        <v>-2.9182879377431803E-3</v>
      </c>
    </row>
    <row r="23" spans="1:31" x14ac:dyDescent="0.25">
      <c r="W23" s="133">
        <v>42634</v>
      </c>
      <c r="X23" s="10">
        <v>31.17</v>
      </c>
      <c r="Y23" s="10">
        <v>31.25</v>
      </c>
      <c r="Z23" s="10">
        <v>30.62</v>
      </c>
      <c r="AA23" s="10">
        <v>30.84</v>
      </c>
      <c r="AB23" s="95">
        <v>12447100</v>
      </c>
      <c r="AC23" s="10">
        <v>30.84</v>
      </c>
      <c r="AD23" s="2">
        <f t="shared" si="1"/>
        <v>0.62999999999999901</v>
      </c>
      <c r="AE23" s="138">
        <f t="shared" si="2"/>
        <v>-8.0411707944676447E-3</v>
      </c>
    </row>
    <row r="24" spans="1:31" x14ac:dyDescent="0.25">
      <c r="W24" s="133">
        <v>42633</v>
      </c>
      <c r="X24" s="10">
        <v>30.95</v>
      </c>
      <c r="Y24" s="10">
        <v>31.38</v>
      </c>
      <c r="Z24" s="10">
        <v>30.93</v>
      </c>
      <c r="AA24" s="10">
        <v>31.09</v>
      </c>
      <c r="AB24" s="95">
        <v>6114300</v>
      </c>
      <c r="AC24" s="10">
        <v>31.09</v>
      </c>
      <c r="AD24" s="2">
        <f t="shared" si="1"/>
        <v>0.44999999999999929</v>
      </c>
      <c r="AE24" s="138">
        <f t="shared" si="2"/>
        <v>9.7434231893471779E-3</v>
      </c>
    </row>
    <row r="25" spans="1:31" x14ac:dyDescent="0.25">
      <c r="W25" s="133">
        <v>42632</v>
      </c>
      <c r="X25" s="10">
        <v>31.06</v>
      </c>
      <c r="Y25" s="10">
        <v>31.26</v>
      </c>
      <c r="Z25" s="10">
        <v>30.75</v>
      </c>
      <c r="AA25" s="10">
        <v>30.79</v>
      </c>
      <c r="AB25" s="95">
        <v>10628000</v>
      </c>
      <c r="AC25" s="10">
        <v>30.79</v>
      </c>
      <c r="AD25" s="2">
        <f t="shared" si="1"/>
        <v>0.51000000000000156</v>
      </c>
      <c r="AE25" s="138">
        <f t="shared" si="2"/>
        <v>-9.3307593307593306E-3</v>
      </c>
    </row>
    <row r="26" spans="1:31" x14ac:dyDescent="0.25">
      <c r="W26" s="133">
        <v>42629</v>
      </c>
      <c r="X26" s="10">
        <v>31.3</v>
      </c>
      <c r="Y26" s="10">
        <v>31.35</v>
      </c>
      <c r="Z26" s="10">
        <v>30.84</v>
      </c>
      <c r="AA26" s="10">
        <v>31.08</v>
      </c>
      <c r="AB26" s="95">
        <v>11413900</v>
      </c>
      <c r="AC26" s="10">
        <v>31.08</v>
      </c>
      <c r="AD26" s="2">
        <f t="shared" si="1"/>
        <v>0.51000000000000156</v>
      </c>
      <c r="AE26" s="138">
        <f t="shared" si="2"/>
        <v>-5.4400000000000004E-3</v>
      </c>
    </row>
    <row r="27" spans="1:31" x14ac:dyDescent="0.25">
      <c r="W27" s="133">
        <v>42628</v>
      </c>
      <c r="X27" s="10">
        <v>30.76</v>
      </c>
      <c r="Y27" s="10">
        <v>31.27</v>
      </c>
      <c r="Z27" s="10">
        <v>30.46</v>
      </c>
      <c r="AA27" s="10">
        <v>31.25</v>
      </c>
      <c r="AB27" s="95">
        <v>10378500</v>
      </c>
      <c r="AC27" s="10">
        <v>31.25</v>
      </c>
      <c r="AD27" s="2">
        <f t="shared" si="1"/>
        <v>0.80999999999999872</v>
      </c>
      <c r="AE27" s="138">
        <f t="shared" si="2"/>
        <v>1.7583848909149991E-2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42627</v>
      </c>
      <c r="X28" s="10">
        <v>30.95</v>
      </c>
      <c r="Y28" s="10">
        <v>31.11</v>
      </c>
      <c r="Z28" s="10">
        <v>30.66</v>
      </c>
      <c r="AA28" s="10">
        <v>30.71</v>
      </c>
      <c r="AB28" s="95">
        <v>9834000</v>
      </c>
      <c r="AC28" s="10">
        <v>30.71</v>
      </c>
      <c r="AD28" s="2">
        <f t="shared" si="1"/>
        <v>0.44999999999999929</v>
      </c>
      <c r="AE28" s="138">
        <f t="shared" si="2"/>
        <v>-7.7544426494344787E-3</v>
      </c>
    </row>
    <row r="29" spans="1:31" ht="15.75" thickBot="1" x14ac:dyDescent="0.3">
      <c r="A29" s="359" t="s">
        <v>201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42626</v>
      </c>
      <c r="X29" s="10">
        <v>30.81</v>
      </c>
      <c r="Y29" s="10">
        <v>31.16</v>
      </c>
      <c r="Z29" s="10">
        <v>30.45</v>
      </c>
      <c r="AA29" s="10">
        <v>30.95</v>
      </c>
      <c r="AB29" s="95">
        <v>14350900</v>
      </c>
      <c r="AC29" s="10">
        <v>30.95</v>
      </c>
      <c r="AD29" s="2">
        <f t="shared" si="1"/>
        <v>0.71000000000000085</v>
      </c>
      <c r="AE29" s="138">
        <f t="shared" si="2"/>
        <v>1.9423761735188894E-3</v>
      </c>
    </row>
    <row r="30" spans="1:31" x14ac:dyDescent="0.25">
      <c r="W30" s="133">
        <v>42625</v>
      </c>
      <c r="X30" s="10">
        <v>31.41</v>
      </c>
      <c r="Y30" s="10">
        <v>31.53</v>
      </c>
      <c r="Z30" s="10">
        <v>30.7</v>
      </c>
      <c r="AA30" s="10">
        <v>30.89</v>
      </c>
      <c r="AB30" s="95">
        <v>20385000</v>
      </c>
      <c r="AC30" s="10">
        <v>30.89</v>
      </c>
      <c r="AD30" s="2">
        <f t="shared" si="1"/>
        <v>0.83000000000000185</v>
      </c>
      <c r="AE30" s="138">
        <f t="shared" si="2"/>
        <v>-1.9676293240241227E-2</v>
      </c>
    </row>
    <row r="31" spans="1:31" x14ac:dyDescent="0.25">
      <c r="W31" s="133">
        <v>42622</v>
      </c>
      <c r="X31" s="10">
        <v>31.05</v>
      </c>
      <c r="Y31" s="10">
        <v>31.91</v>
      </c>
      <c r="Z31" s="10">
        <v>31.05</v>
      </c>
      <c r="AA31" s="10">
        <v>31.51</v>
      </c>
      <c r="AB31" s="95">
        <v>19170200</v>
      </c>
      <c r="AC31" s="10">
        <v>31.51</v>
      </c>
      <c r="AD31" s="2">
        <f t="shared" si="1"/>
        <v>0.85999999999999943</v>
      </c>
      <c r="AE31" s="138">
        <f t="shared" si="2"/>
        <v>6.3877355477484077E-3</v>
      </c>
    </row>
    <row r="32" spans="1:31" x14ac:dyDescent="0.25">
      <c r="W32" s="133">
        <v>42621</v>
      </c>
      <c r="X32" s="10">
        <v>31</v>
      </c>
      <c r="Y32" s="10">
        <v>31.73</v>
      </c>
      <c r="Z32" s="10">
        <v>30.7</v>
      </c>
      <c r="AA32" s="10">
        <v>31.31</v>
      </c>
      <c r="AB32" s="95">
        <v>18294900</v>
      </c>
      <c r="AC32" s="10">
        <v>31.31</v>
      </c>
      <c r="AD32" s="2">
        <f t="shared" si="1"/>
        <v>1.0300000000000011</v>
      </c>
      <c r="AE32" s="138">
        <f t="shared" si="2"/>
        <v>-3.1928480204346243E-4</v>
      </c>
    </row>
    <row r="33" spans="2:31" x14ac:dyDescent="0.25">
      <c r="W33" s="133">
        <v>42620</v>
      </c>
      <c r="X33" s="10">
        <v>31.66</v>
      </c>
      <c r="Y33" s="10">
        <v>31.75</v>
      </c>
      <c r="Z33" s="10">
        <v>31.1</v>
      </c>
      <c r="AA33" s="10">
        <v>31.32</v>
      </c>
      <c r="AB33" s="95">
        <v>19365500</v>
      </c>
      <c r="AC33" s="10">
        <v>31.32</v>
      </c>
      <c r="AD33" s="2">
        <f t="shared" si="1"/>
        <v>0.64999999999999858</v>
      </c>
      <c r="AE33" s="138">
        <f t="shared" si="2"/>
        <v>-4.1322314049586861E-2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42619</v>
      </c>
      <c r="X34" s="10">
        <v>32.58</v>
      </c>
      <c r="Y34" s="10">
        <v>32.71</v>
      </c>
      <c r="Z34" s="10">
        <v>32.17</v>
      </c>
      <c r="AA34" s="10">
        <v>32.67</v>
      </c>
      <c r="AB34" s="95">
        <v>6778400</v>
      </c>
      <c r="AC34" s="10">
        <v>32.67</v>
      </c>
      <c r="AD34" s="2">
        <f t="shared" si="1"/>
        <v>0.53999999999999915</v>
      </c>
      <c r="AE34" s="138">
        <f t="shared" si="2"/>
        <v>5.2307692307693721E-3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42615</v>
      </c>
      <c r="X35" s="10">
        <v>32.14</v>
      </c>
      <c r="Y35" s="10">
        <v>32.81</v>
      </c>
      <c r="Z35" s="10">
        <v>32.01</v>
      </c>
      <c r="AA35" s="10">
        <v>32.5</v>
      </c>
      <c r="AB35" s="95">
        <v>7494900</v>
      </c>
      <c r="AC35" s="10">
        <v>32.5</v>
      </c>
      <c r="AD35" s="2">
        <f t="shared" si="1"/>
        <v>0.80000000000000426</v>
      </c>
      <c r="AE35" s="138">
        <f t="shared" si="2"/>
        <v>1.6896120150187599E-2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42614</v>
      </c>
      <c r="X36" s="10">
        <v>32.1</v>
      </c>
      <c r="Y36" s="10">
        <v>32.15</v>
      </c>
      <c r="Z36" s="10">
        <v>31.81</v>
      </c>
      <c r="AA36" s="10">
        <v>31.96</v>
      </c>
      <c r="AB36" s="95">
        <v>7468400</v>
      </c>
      <c r="AC36" s="10">
        <v>31.96</v>
      </c>
      <c r="AD36" s="2">
        <f t="shared" si="1"/>
        <v>0.33999999999999986</v>
      </c>
      <c r="AE36" s="138">
        <f t="shared" si="2"/>
        <v>-9.3779306033126009E-4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42613</v>
      </c>
      <c r="X37" s="10">
        <v>32.159999999999997</v>
      </c>
      <c r="Y37" s="10">
        <v>32.29</v>
      </c>
      <c r="Z37" s="10">
        <v>31.91</v>
      </c>
      <c r="AA37" s="10">
        <v>31.99</v>
      </c>
      <c r="AB37" s="95">
        <v>9102800</v>
      </c>
      <c r="AC37" s="10">
        <v>31.99</v>
      </c>
      <c r="AD37" s="2">
        <f t="shared" si="1"/>
        <v>0.37999999999999901</v>
      </c>
      <c r="AE37" s="138">
        <f t="shared" si="2"/>
        <v>-5.2860696517412764E-3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42612</v>
      </c>
      <c r="X38" s="10">
        <v>32.33</v>
      </c>
      <c r="Y38" s="10">
        <v>32.5</v>
      </c>
      <c r="Z38" s="10">
        <v>32.090000000000003</v>
      </c>
      <c r="AA38" s="10">
        <v>32.159999999999997</v>
      </c>
      <c r="AB38" s="95">
        <v>5044600</v>
      </c>
      <c r="AC38" s="10">
        <v>32.159999999999997</v>
      </c>
      <c r="AD38" s="2">
        <f t="shared" si="1"/>
        <v>0.40999999999999659</v>
      </c>
      <c r="AE38" s="138">
        <f t="shared" si="2"/>
        <v>-5.2582740488710256E-3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42611</v>
      </c>
      <c r="X39" s="10">
        <v>32.46</v>
      </c>
      <c r="Y39" s="10">
        <v>32.72</v>
      </c>
      <c r="Z39" s="10">
        <v>32.17</v>
      </c>
      <c r="AA39" s="10">
        <v>32.33</v>
      </c>
      <c r="AB39" s="95">
        <v>7667300</v>
      </c>
      <c r="AC39" s="10">
        <v>32.33</v>
      </c>
      <c r="AD39" s="2">
        <f t="shared" si="1"/>
        <v>0.54999999999999716</v>
      </c>
      <c r="AE39" s="138">
        <f t="shared" si="2"/>
        <v>-1.0709914320685465E-2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6" t="s">
        <v>78</v>
      </c>
      <c r="P40" s="586"/>
      <c r="W40" s="133">
        <v>42608</v>
      </c>
      <c r="X40" s="10">
        <v>32.770000000000003</v>
      </c>
      <c r="Y40" s="10">
        <v>32.94</v>
      </c>
      <c r="Z40" s="10">
        <v>32.46</v>
      </c>
      <c r="AA40" s="10">
        <v>32.68</v>
      </c>
      <c r="AB40" s="95">
        <v>6549100</v>
      </c>
      <c r="AC40" s="10">
        <v>32.68</v>
      </c>
      <c r="AD40" s="2">
        <f t="shared" si="1"/>
        <v>0.47999999999999687</v>
      </c>
      <c r="AE40" s="138">
        <f t="shared" si="2"/>
        <v>-2.4420024420024333E-3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33.99</v>
      </c>
      <c r="Q41" s="2"/>
      <c r="W41" s="133">
        <v>42607</v>
      </c>
      <c r="X41" s="10">
        <v>32.85</v>
      </c>
      <c r="Y41" s="10">
        <v>33.06</v>
      </c>
      <c r="Z41" s="10">
        <v>32.67</v>
      </c>
      <c r="AA41" s="10">
        <v>32.76</v>
      </c>
      <c r="AB41" s="95">
        <v>7845500</v>
      </c>
      <c r="AC41" s="10">
        <v>32.76</v>
      </c>
      <c r="AD41" s="2">
        <f t="shared" si="1"/>
        <v>0.39000000000000057</v>
      </c>
      <c r="AE41" s="138">
        <f t="shared" si="2"/>
        <v>-6.9718096392847873E-3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33.680999999999997</v>
      </c>
      <c r="Q42" s="2"/>
      <c r="T42" s="91" t="s">
        <v>113</v>
      </c>
      <c r="W42" s="133">
        <v>42606</v>
      </c>
      <c r="X42" s="10">
        <v>32.25</v>
      </c>
      <c r="Y42" s="10">
        <v>33.24</v>
      </c>
      <c r="Z42" s="10">
        <v>32.21</v>
      </c>
      <c r="AA42" s="10">
        <v>32.99</v>
      </c>
      <c r="AB42" s="95">
        <v>12246500</v>
      </c>
      <c r="AC42" s="10">
        <v>32.99</v>
      </c>
      <c r="AD42" s="2">
        <f t="shared" si="1"/>
        <v>1.0300000000000011</v>
      </c>
      <c r="AE42" s="138">
        <f t="shared" si="2"/>
        <v>2.2945736434108577E-2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33.372</v>
      </c>
      <c r="Q43" s="2"/>
      <c r="T43" s="128" t="s">
        <v>98</v>
      </c>
      <c r="U43" s="98">
        <v>31.01</v>
      </c>
      <c r="W43" s="133">
        <v>42605</v>
      </c>
      <c r="X43" s="10">
        <v>32.58</v>
      </c>
      <c r="Y43" s="10">
        <v>32.979999999999997</v>
      </c>
      <c r="Z43" s="10">
        <v>32.25</v>
      </c>
      <c r="AA43" s="10">
        <v>32.25</v>
      </c>
      <c r="AB43" s="95">
        <v>11039600</v>
      </c>
      <c r="AC43" s="10">
        <v>32.25</v>
      </c>
      <c r="AD43" s="2">
        <f t="shared" si="1"/>
        <v>0.72999999999999687</v>
      </c>
      <c r="AE43" s="138">
        <f t="shared" si="2"/>
        <v>-1.8563603164942211E-2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33.063000000000002</v>
      </c>
      <c r="Q44" s="2"/>
      <c r="T44" s="93" t="s">
        <v>99</v>
      </c>
      <c r="U44" s="88">
        <v>31.03</v>
      </c>
      <c r="W44" s="133">
        <v>42604</v>
      </c>
      <c r="X44" s="10">
        <v>32.64</v>
      </c>
      <c r="Y44" s="10">
        <v>32.89</v>
      </c>
      <c r="Z44" s="10">
        <v>32.450000000000003</v>
      </c>
      <c r="AA44" s="10">
        <v>32.86</v>
      </c>
      <c r="AB44" s="95">
        <v>7744600</v>
      </c>
      <c r="AC44" s="10">
        <v>32.86</v>
      </c>
      <c r="AD44" s="2">
        <f t="shared" si="1"/>
        <v>0.43999999999999773</v>
      </c>
      <c r="AE44" s="138">
        <f t="shared" si="2"/>
        <v>7.6663600122661713E-3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32.753999999999998</v>
      </c>
      <c r="Q45" s="2"/>
      <c r="T45" s="93" t="s">
        <v>100</v>
      </c>
      <c r="U45" s="88" t="s">
        <v>632</v>
      </c>
      <c r="W45" s="133">
        <v>42601</v>
      </c>
      <c r="X45" s="10">
        <v>32.47</v>
      </c>
      <c r="Y45" s="10">
        <v>32.81</v>
      </c>
      <c r="Z45" s="10">
        <v>32.35</v>
      </c>
      <c r="AA45" s="10">
        <v>32.61</v>
      </c>
      <c r="AB45" s="95">
        <v>8885800</v>
      </c>
      <c r="AC45" s="10">
        <v>32.61</v>
      </c>
      <c r="AD45" s="2">
        <f t="shared" si="1"/>
        <v>0.46000000000000085</v>
      </c>
      <c r="AE45" s="138">
        <f t="shared" si="2"/>
        <v>4.6210720887245316E-3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32.445</v>
      </c>
      <c r="Q46" s="2"/>
      <c r="T46" s="93" t="s">
        <v>101</v>
      </c>
      <c r="U46" s="88" t="s">
        <v>633</v>
      </c>
      <c r="W46" s="133">
        <v>42600</v>
      </c>
      <c r="X46" s="10">
        <v>31.96</v>
      </c>
      <c r="Y46" s="10">
        <v>32.619999999999997</v>
      </c>
      <c r="Z46" s="10">
        <v>31.87</v>
      </c>
      <c r="AA46" s="10">
        <v>32.46</v>
      </c>
      <c r="AB46" s="95">
        <v>12233100</v>
      </c>
      <c r="AC46" s="10">
        <v>32.46</v>
      </c>
      <c r="AD46" s="2">
        <f t="shared" si="1"/>
        <v>0.74999999999999645</v>
      </c>
      <c r="AE46" s="138">
        <f t="shared" si="2"/>
        <v>1.8193224592220947E-2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32.136000000000003</v>
      </c>
      <c r="Q47" s="2"/>
      <c r="T47" s="93" t="s">
        <v>102</v>
      </c>
      <c r="U47" s="88">
        <v>36.18</v>
      </c>
      <c r="W47" s="133">
        <v>42599</v>
      </c>
      <c r="X47" s="10">
        <v>32.119999999999997</v>
      </c>
      <c r="Y47" s="10">
        <v>32.21</v>
      </c>
      <c r="Z47" s="10">
        <v>31.45</v>
      </c>
      <c r="AA47" s="10">
        <v>31.88</v>
      </c>
      <c r="AB47" s="95">
        <v>9413300</v>
      </c>
      <c r="AC47" s="10">
        <v>31.88</v>
      </c>
      <c r="AD47" s="2">
        <f t="shared" si="1"/>
        <v>0.76000000000000156</v>
      </c>
      <c r="AE47" s="138">
        <f t="shared" si="2"/>
        <v>-6.8535825545171791E-3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31.826999999999998</v>
      </c>
      <c r="Q48" s="2"/>
      <c r="T48" s="93" t="s">
        <v>103</v>
      </c>
      <c r="U48" s="88">
        <v>0.60612600000000005</v>
      </c>
      <c r="W48" s="133">
        <v>42598</v>
      </c>
      <c r="X48" s="10">
        <v>32.54</v>
      </c>
      <c r="Y48" s="10">
        <v>32.54</v>
      </c>
      <c r="Z48" s="10">
        <v>32.06</v>
      </c>
      <c r="AA48" s="10">
        <v>32.1</v>
      </c>
      <c r="AB48" s="95">
        <v>11198200</v>
      </c>
      <c r="AC48" s="10">
        <v>32.1</v>
      </c>
      <c r="AD48" s="2">
        <f t="shared" si="1"/>
        <v>0.47999999999999687</v>
      </c>
      <c r="AE48" s="138">
        <f t="shared" si="2"/>
        <v>-1.9248395967002563E-2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31.518000000000001</v>
      </c>
      <c r="Q49" s="2"/>
      <c r="T49" s="93" t="s">
        <v>104</v>
      </c>
      <c r="U49" s="88" t="s">
        <v>360</v>
      </c>
      <c r="W49" s="133">
        <v>42597</v>
      </c>
      <c r="X49" s="10">
        <v>32.630000000000003</v>
      </c>
      <c r="Y49" s="10">
        <v>32.97</v>
      </c>
      <c r="Z49" s="10">
        <v>32.46</v>
      </c>
      <c r="AA49" s="10">
        <v>32.729999999999997</v>
      </c>
      <c r="AB49" s="95">
        <v>9027500</v>
      </c>
      <c r="AC49" s="10">
        <v>32.729999999999997</v>
      </c>
      <c r="AD49" s="2">
        <f t="shared" si="1"/>
        <v>0.50999999999999801</v>
      </c>
      <c r="AE49" s="138">
        <f t="shared" si="2"/>
        <v>4.604051565377576E-3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31.209</v>
      </c>
      <c r="Q50" s="2"/>
      <c r="T50" s="93"/>
      <c r="U50" s="88"/>
      <c r="W50" s="133">
        <v>42594</v>
      </c>
      <c r="X50" s="10">
        <v>32.42</v>
      </c>
      <c r="Y50" s="10">
        <v>32.619999999999997</v>
      </c>
      <c r="Z50" s="10">
        <v>32.229999999999997</v>
      </c>
      <c r="AA50" s="10">
        <v>32.58</v>
      </c>
      <c r="AB50" s="95">
        <v>7395200</v>
      </c>
      <c r="AC50" s="10">
        <v>32.58</v>
      </c>
      <c r="AD50" s="2">
        <f t="shared" si="1"/>
        <v>0.39000000000000057</v>
      </c>
      <c r="AE50" s="138">
        <f t="shared" si="2"/>
        <v>8.6687306501549433E-3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30.9</v>
      </c>
      <c r="Q51" s="2"/>
      <c r="T51" s="93" t="s">
        <v>105</v>
      </c>
      <c r="U51" s="88" t="s">
        <v>634</v>
      </c>
      <c r="W51" s="133">
        <v>42593</v>
      </c>
      <c r="X51" s="10">
        <v>32.549999999999997</v>
      </c>
      <c r="Y51" s="10">
        <v>32.85</v>
      </c>
      <c r="Z51" s="10">
        <v>32.020000000000003</v>
      </c>
      <c r="AA51" s="10">
        <v>32.299999999999997</v>
      </c>
      <c r="AB51" s="95">
        <v>9605600</v>
      </c>
      <c r="AC51" s="10">
        <v>32.299999999999997</v>
      </c>
      <c r="AD51" s="2">
        <f t="shared" si="1"/>
        <v>0.82999999999999829</v>
      </c>
      <c r="AE51" s="138" t="e">
        <f t="shared" si="2"/>
        <v>#DIV/0!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30.590999999999998</v>
      </c>
      <c r="Q52" s="2"/>
      <c r="T52" s="93" t="s">
        <v>106</v>
      </c>
      <c r="U52" s="88" t="s">
        <v>417</v>
      </c>
      <c r="W52" s="133">
        <v>42593</v>
      </c>
      <c r="X52" s="10" t="s">
        <v>311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30.281999999999996</v>
      </c>
      <c r="Q53" s="2"/>
      <c r="T53" s="93" t="s">
        <v>107</v>
      </c>
      <c r="U53" s="90">
        <v>8740766</v>
      </c>
      <c r="W53" s="133">
        <v>42592</v>
      </c>
      <c r="X53" s="10">
        <v>32.380000000000003</v>
      </c>
      <c r="Y53" s="10">
        <v>32.630000000000003</v>
      </c>
      <c r="Z53" s="10">
        <v>32.270000000000003</v>
      </c>
      <c r="AA53" s="10">
        <v>32.5</v>
      </c>
      <c r="AB53" s="95">
        <v>12735400</v>
      </c>
      <c r="AC53" s="10">
        <v>32.380000000000003</v>
      </c>
      <c r="AD53" s="2">
        <f t="shared" si="1"/>
        <v>0.35999999999999943</v>
      </c>
      <c r="AE53" s="138">
        <f t="shared" si="2"/>
        <v>6.52782095119675E-3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29.972999999999999</v>
      </c>
      <c r="T54" s="93" t="s">
        <v>110</v>
      </c>
      <c r="U54" s="90">
        <v>11599900</v>
      </c>
      <c r="W54" s="133">
        <v>42591</v>
      </c>
      <c r="X54" s="10">
        <v>32.380000000000003</v>
      </c>
      <c r="Y54" s="10">
        <v>32.86</v>
      </c>
      <c r="Z54" s="10">
        <v>32.26</v>
      </c>
      <c r="AA54" s="10">
        <v>32.29</v>
      </c>
      <c r="AB54" s="95">
        <v>11696400</v>
      </c>
      <c r="AC54" s="10">
        <v>32.17</v>
      </c>
      <c r="AD54" s="2">
        <f t="shared" si="1"/>
        <v>0.60000000000000142</v>
      </c>
      <c r="AE54" s="138">
        <f t="shared" si="2"/>
        <v>-6.2131096613837755E-4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29.663999999999998</v>
      </c>
      <c r="T55" s="93" t="s">
        <v>108</v>
      </c>
      <c r="U55" s="88" t="s">
        <v>635</v>
      </c>
      <c r="W55" s="133">
        <v>42590</v>
      </c>
      <c r="X55" s="10">
        <v>32.619999999999997</v>
      </c>
      <c r="Y55" s="10">
        <v>32.71</v>
      </c>
      <c r="Z55" s="10">
        <v>32.270000000000003</v>
      </c>
      <c r="AA55" s="10">
        <v>32.31</v>
      </c>
      <c r="AB55" s="95">
        <v>11837900</v>
      </c>
      <c r="AC55" s="10">
        <v>32.19</v>
      </c>
      <c r="AD55" s="2">
        <f t="shared" si="1"/>
        <v>0.43999999999999773</v>
      </c>
      <c r="AE55" s="138">
        <f t="shared" si="2"/>
        <v>-9.5384615384616067E-3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29.354999999999997</v>
      </c>
      <c r="T56" s="93" t="s">
        <v>111</v>
      </c>
      <c r="U56" s="88">
        <v>14.66</v>
      </c>
      <c r="W56" s="133">
        <v>42587</v>
      </c>
      <c r="X56" s="10">
        <v>32.65</v>
      </c>
      <c r="Y56" s="10">
        <v>32.909999999999997</v>
      </c>
      <c r="Z56" s="10">
        <v>32.42</v>
      </c>
      <c r="AA56" s="10">
        <v>32.619999999999997</v>
      </c>
      <c r="AB56" s="95">
        <v>10343200</v>
      </c>
      <c r="AC56" s="10">
        <v>32.5</v>
      </c>
      <c r="AD56" s="2">
        <f t="shared" si="1"/>
        <v>0.48999999999999488</v>
      </c>
      <c r="AE56" s="138">
        <f t="shared" si="2"/>
        <v>2.1584952204749541E-3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29.045999999999996</v>
      </c>
      <c r="T57" s="93" t="s">
        <v>112</v>
      </c>
      <c r="U57" s="88">
        <v>2.11</v>
      </c>
      <c r="W57" s="133">
        <v>42586</v>
      </c>
      <c r="X57" s="10">
        <v>33.200000000000003</v>
      </c>
      <c r="Y57" s="10">
        <v>33.28</v>
      </c>
      <c r="Z57" s="10">
        <v>32.11</v>
      </c>
      <c r="AA57" s="10">
        <v>32.549999999999997</v>
      </c>
      <c r="AB57" s="95">
        <v>12247300</v>
      </c>
      <c r="AC57" s="10">
        <v>32.43</v>
      </c>
      <c r="AD57" s="2">
        <f t="shared" si="1"/>
        <v>1.1700000000000017</v>
      </c>
      <c r="AE57" s="138">
        <f t="shared" si="2"/>
        <v>-1.9649334945586405E-2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28.737000000000002</v>
      </c>
      <c r="T58" s="93" t="s">
        <v>109</v>
      </c>
      <c r="U58" s="88" t="s">
        <v>636</v>
      </c>
      <c r="W58" s="133">
        <v>42585</v>
      </c>
      <c r="X58" s="10">
        <v>32.69</v>
      </c>
      <c r="Y58" s="10">
        <v>33.53</v>
      </c>
      <c r="Z58" s="10">
        <v>32.64</v>
      </c>
      <c r="AA58" s="10">
        <v>33.200000000000003</v>
      </c>
      <c r="AB58" s="95">
        <v>10630600</v>
      </c>
      <c r="AC58" s="10">
        <v>33.08</v>
      </c>
      <c r="AD58" s="2">
        <f t="shared" si="1"/>
        <v>0.89000000000000057</v>
      </c>
      <c r="AE58" s="138">
        <f t="shared" si="2"/>
        <v>1.8159433671898872E-2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28.428000000000001</v>
      </c>
      <c r="W59" s="133">
        <v>42584</v>
      </c>
      <c r="X59" s="10">
        <v>33.450000000000003</v>
      </c>
      <c r="Y59" s="10">
        <v>33.799999999999997</v>
      </c>
      <c r="Z59" s="10">
        <v>32.49</v>
      </c>
      <c r="AA59" s="10">
        <v>32.61</v>
      </c>
      <c r="AB59" s="95">
        <v>18255400</v>
      </c>
      <c r="AC59" s="10">
        <v>32.49</v>
      </c>
      <c r="AD59" s="2">
        <f t="shared" si="1"/>
        <v>1.3099999999999952</v>
      </c>
      <c r="AE59" s="138">
        <f t="shared" si="2"/>
        <v>-4.1027154663518361E-2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28.119</v>
      </c>
      <c r="W60" s="133">
        <v>42583</v>
      </c>
      <c r="X60" s="10">
        <v>34.200000000000003</v>
      </c>
      <c r="Y60" s="10">
        <v>34.340000000000003</v>
      </c>
      <c r="Z60" s="10">
        <v>33.880000000000003</v>
      </c>
      <c r="AA60" s="10">
        <v>34.01</v>
      </c>
      <c r="AB60" s="95">
        <v>9742400</v>
      </c>
      <c r="AC60" s="10">
        <v>33.880000000000003</v>
      </c>
      <c r="AD60" s="2">
        <f t="shared" si="1"/>
        <v>0.46000000000000085</v>
      </c>
      <c r="AE60" s="138">
        <f t="shared" si="2"/>
        <v>-5.2847915443334781E-3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27.81</v>
      </c>
      <c r="W61" s="133">
        <v>42580</v>
      </c>
      <c r="X61" s="10">
        <v>34.299999999999997</v>
      </c>
      <c r="Y61" s="10">
        <v>34.4</v>
      </c>
      <c r="Z61" s="10">
        <v>33.81</v>
      </c>
      <c r="AA61" s="10">
        <v>34.19</v>
      </c>
      <c r="AB61" s="95">
        <v>19149500</v>
      </c>
      <c r="AC61" s="10">
        <v>34.06</v>
      </c>
      <c r="AD61" s="2">
        <f t="shared" si="1"/>
        <v>0.58999999999999631</v>
      </c>
      <c r="AE61" s="138">
        <f t="shared" si="2"/>
        <v>-6.1278085789320258E-3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42579</v>
      </c>
      <c r="X62" s="10">
        <v>35.229999999999997</v>
      </c>
      <c r="Y62" s="10">
        <v>35.24</v>
      </c>
      <c r="Z62" s="10">
        <v>34.380000000000003</v>
      </c>
      <c r="AA62" s="10">
        <v>34.4</v>
      </c>
      <c r="AB62" s="95">
        <v>14382900</v>
      </c>
      <c r="AC62" s="10">
        <v>34.270000000000003</v>
      </c>
      <c r="AD62" s="2">
        <f t="shared" si="1"/>
        <v>0.85999999999999943</v>
      </c>
      <c r="AE62" s="138">
        <f t="shared" si="2"/>
        <v>-3.301354401805856E-2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42578</v>
      </c>
      <c r="X63" s="10">
        <v>36.32</v>
      </c>
      <c r="Y63" s="10">
        <v>36.369999999999997</v>
      </c>
      <c r="Z63" s="10">
        <v>35.54</v>
      </c>
      <c r="AA63" s="10">
        <v>35.57</v>
      </c>
      <c r="AB63" s="95">
        <v>6228800</v>
      </c>
      <c r="AC63" s="10">
        <v>35.44</v>
      </c>
      <c r="AD63" s="2">
        <f t="shared" si="1"/>
        <v>0.82999999999999829</v>
      </c>
      <c r="AE63" s="138">
        <f t="shared" si="2"/>
        <v>-2.3422430421603746E-2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42577</v>
      </c>
      <c r="X64" s="10">
        <v>36.159999999999997</v>
      </c>
      <c r="Y64" s="10">
        <v>36.46</v>
      </c>
      <c r="Z64" s="10">
        <v>35.81</v>
      </c>
      <c r="AA64" s="10">
        <v>36.42</v>
      </c>
      <c r="AB64" s="95">
        <v>6968300</v>
      </c>
      <c r="AC64" s="10">
        <v>36.29</v>
      </c>
      <c r="AD64" s="2">
        <f t="shared" si="1"/>
        <v>0.64999999999999858</v>
      </c>
      <c r="AE64" s="138">
        <f t="shared" si="2"/>
        <v>1.7666853617498646E-2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42576</v>
      </c>
      <c r="X65" s="10">
        <v>35.729999999999997</v>
      </c>
      <c r="Y65" s="10">
        <v>35.79</v>
      </c>
      <c r="Z65" s="10">
        <v>35.42</v>
      </c>
      <c r="AA65" s="10">
        <v>35.79</v>
      </c>
      <c r="AB65" s="95">
        <v>5385400</v>
      </c>
      <c r="AC65" s="10">
        <v>35.659999999999997</v>
      </c>
      <c r="AD65" s="2">
        <f t="shared" si="1"/>
        <v>0.36999999999999744</v>
      </c>
      <c r="AE65" s="138">
        <f t="shared" si="2"/>
        <v>-5.2998605299862112E-3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42573</v>
      </c>
      <c r="X66" s="10">
        <v>36.130000000000003</v>
      </c>
      <c r="Y66" s="10">
        <v>36.200000000000003</v>
      </c>
      <c r="Z66" s="10">
        <v>35.799999999999997</v>
      </c>
      <c r="AA66" s="10">
        <v>35.979999999999997</v>
      </c>
      <c r="AB66" s="95">
        <v>3295700</v>
      </c>
      <c r="AC66" s="10">
        <v>35.85</v>
      </c>
      <c r="AD66" s="2">
        <f t="shared" si="1"/>
        <v>0.40000000000000568</v>
      </c>
      <c r="AE66" s="138">
        <f t="shared" si="2"/>
        <v>5.581914596708426E-4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42572</v>
      </c>
      <c r="X67" s="10">
        <v>36.29</v>
      </c>
      <c r="Y67" s="10">
        <v>36.32</v>
      </c>
      <c r="Z67" s="10">
        <v>35.82</v>
      </c>
      <c r="AA67" s="10">
        <v>35.96</v>
      </c>
      <c r="AB67" s="95">
        <v>3705400</v>
      </c>
      <c r="AC67" s="10">
        <v>35.83</v>
      </c>
      <c r="AD67" s="2">
        <f>Y67-Z67</f>
        <v>0.5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42571</v>
      </c>
      <c r="X68" s="10">
        <v>36.39</v>
      </c>
      <c r="Y68" s="10">
        <v>36.549999999999997</v>
      </c>
      <c r="Z68" s="10">
        <v>36.090000000000003</v>
      </c>
      <c r="AA68" s="10">
        <v>36.4</v>
      </c>
      <c r="AB68" s="95">
        <v>4127000</v>
      </c>
      <c r="AC68" s="10">
        <v>36.270000000000003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" si="109">C92*(E92-D92)</f>
        <v>-1145.9399999999996</v>
      </c>
      <c r="G92" s="40">
        <f t="shared" ref="G92" si="110">D92*C92</f>
        <v>31785.94</v>
      </c>
      <c r="H92" s="231">
        <f t="shared" ref="H92" si="111">(E92-D92)/D92</f>
        <v>-3.6051788935611138E-2</v>
      </c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1" priority="31">
      <formula>F39&gt;0</formula>
    </cfRule>
    <cfRule type="expression" dxfId="620" priority="32">
      <formula>F39&lt;0</formula>
    </cfRule>
  </conditionalFormatting>
  <conditionalFormatting sqref="F44:F57 F60:F101">
    <cfRule type="expression" dxfId="619" priority="27">
      <formula>F44&gt;0</formula>
    </cfRule>
    <cfRule type="expression" dxfId="618" priority="28">
      <formula>F44&lt;0</formula>
    </cfRule>
  </conditionalFormatting>
  <conditionalFormatting sqref="F44:F57 F60:F101">
    <cfRule type="expression" dxfId="617" priority="29">
      <formula>F44&gt;0</formula>
    </cfRule>
    <cfRule type="expression" dxfId="616" priority="30">
      <formula>F44&lt;0</formula>
    </cfRule>
  </conditionalFormatting>
  <conditionalFormatting sqref="H39:H57 H60:H101">
    <cfRule type="expression" dxfId="615" priority="25">
      <formula>H39&gt;0</formula>
    </cfRule>
    <cfRule type="expression" dxfId="614" priority="26">
      <formula>H39&lt;0</formula>
    </cfRule>
  </conditionalFormatting>
  <conditionalFormatting sqref="F35:F38">
    <cfRule type="expression" dxfId="613" priority="19">
      <formula>F35&gt;0</formula>
    </cfRule>
    <cfRule type="expression" dxfId="612" priority="20">
      <formula>F35&lt;0</formula>
    </cfRule>
  </conditionalFormatting>
  <conditionalFormatting sqref="H35:H38">
    <cfRule type="expression" dxfId="611" priority="17">
      <formula>H35&gt;0</formula>
    </cfRule>
    <cfRule type="expression" dxfId="610" priority="18">
      <formula>H35&lt;0</formula>
    </cfRule>
  </conditionalFormatting>
  <conditionalFormatting sqref="Q8">
    <cfRule type="expression" dxfId="609" priority="13">
      <formula>Q8&gt;0</formula>
    </cfRule>
    <cfRule type="expression" dxfId="608" priority="14">
      <formula>Q8&lt;0</formula>
    </cfRule>
  </conditionalFormatting>
  <conditionalFormatting sqref="Q7">
    <cfRule type="expression" dxfId="607" priority="15">
      <formula>Q7&gt;0</formula>
    </cfRule>
    <cfRule type="expression" dxfId="606" priority="16">
      <formula>Q7&lt;0</formula>
    </cfRule>
  </conditionalFormatting>
  <conditionalFormatting sqref="F58">
    <cfRule type="expression" dxfId="605" priority="9">
      <formula>F58&gt;0</formula>
    </cfRule>
    <cfRule type="expression" dxfId="604" priority="10">
      <formula>F58&lt;0</formula>
    </cfRule>
  </conditionalFormatting>
  <conditionalFormatting sqref="F58">
    <cfRule type="expression" dxfId="603" priority="11">
      <formula>F58&gt;0</formula>
    </cfRule>
    <cfRule type="expression" dxfId="602" priority="12">
      <formula>F58&lt;0</formula>
    </cfRule>
  </conditionalFormatting>
  <conditionalFormatting sqref="H58">
    <cfRule type="expression" dxfId="601" priority="7">
      <formula>H58&gt;0</formula>
    </cfRule>
    <cfRule type="expression" dxfId="600" priority="8">
      <formula>H58&lt;0</formula>
    </cfRule>
  </conditionalFormatting>
  <conditionalFormatting sqref="F59">
    <cfRule type="expression" dxfId="599" priority="3">
      <formula>F59&gt;0</formula>
    </cfRule>
    <cfRule type="expression" dxfId="598" priority="4">
      <formula>F59&lt;0</formula>
    </cfRule>
  </conditionalFormatting>
  <conditionalFormatting sqref="F59">
    <cfRule type="expression" dxfId="597" priority="5">
      <formula>F59&gt;0</formula>
    </cfRule>
    <cfRule type="expression" dxfId="596" priority="6">
      <formula>F59&lt;0</formula>
    </cfRule>
  </conditionalFormatting>
  <conditionalFormatting sqref="H59">
    <cfRule type="expression" dxfId="595" priority="1">
      <formula>H59&gt;0</formula>
    </cfRule>
    <cfRule type="expression" dxfId="594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14" activePane="bottomLeft" state="frozen"/>
      <selection activeCell="A2" sqref="A2"/>
      <selection pane="bottomLeft" activeCell="L57" sqref="L57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334</v>
      </c>
      <c r="W2" s="133">
        <v>42663</v>
      </c>
      <c r="X2" s="10">
        <v>12.02</v>
      </c>
      <c r="Y2" s="10">
        <v>12.03</v>
      </c>
      <c r="Z2" s="10">
        <v>11.9</v>
      </c>
      <c r="AA2" s="10">
        <v>11.97</v>
      </c>
      <c r="AB2" s="95">
        <v>17296000</v>
      </c>
      <c r="AC2" s="10">
        <v>11.97</v>
      </c>
      <c r="AD2" s="2">
        <f>Y2-Z2</f>
        <v>0.12999999999999901</v>
      </c>
      <c r="AE2" s="138">
        <f>AC2/AC3-1</f>
        <v>-3.3305578684429404E-3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42662</v>
      </c>
      <c r="X3" s="10">
        <v>11.89</v>
      </c>
      <c r="Y3" s="10">
        <v>12.05</v>
      </c>
      <c r="Z3" s="10">
        <v>11.88</v>
      </c>
      <c r="AA3" s="10">
        <v>12.01</v>
      </c>
      <c r="AB3" s="95">
        <v>26054200</v>
      </c>
      <c r="AC3" s="10">
        <v>12.01</v>
      </c>
      <c r="AD3" s="2">
        <f t="shared" ref="AD3:AD66" si="1">Y3-Z3</f>
        <v>0.16999999999999993</v>
      </c>
      <c r="AE3" s="138">
        <f t="shared" ref="AE3:AE66" si="2">AC3/AC4-1</f>
        <v>1.0092514718250456E-2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11.88</v>
      </c>
      <c r="R4" s="527">
        <v>2.5000000000000001E-3</v>
      </c>
      <c r="T4" s="163"/>
      <c r="W4" s="133">
        <v>42661</v>
      </c>
      <c r="X4" s="10">
        <v>11.92</v>
      </c>
      <c r="Y4" s="10">
        <v>11.93</v>
      </c>
      <c r="Z4" s="10">
        <v>11.71</v>
      </c>
      <c r="AA4" s="10">
        <v>11.89</v>
      </c>
      <c r="AB4" s="95">
        <v>39911300</v>
      </c>
      <c r="AC4" s="10">
        <v>11.89</v>
      </c>
      <c r="AD4" s="2">
        <f t="shared" si="1"/>
        <v>0.21999999999999886</v>
      </c>
      <c r="AE4" s="138">
        <f t="shared" si="2"/>
        <v>8.4175084175086567E-4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2970</v>
      </c>
      <c r="W5" s="133">
        <v>42660</v>
      </c>
      <c r="X5" s="10">
        <v>11.91</v>
      </c>
      <c r="Y5" s="10">
        <v>12</v>
      </c>
      <c r="Z5" s="10">
        <v>11.88</v>
      </c>
      <c r="AA5" s="10">
        <v>11.88</v>
      </c>
      <c r="AB5" s="95">
        <v>19875000</v>
      </c>
      <c r="AC5" s="10">
        <v>11.88</v>
      </c>
      <c r="AD5" s="2">
        <f t="shared" si="1"/>
        <v>0.11999999999999922</v>
      </c>
      <c r="AE5" s="138">
        <f t="shared" si="2"/>
        <v>-2.5188916876573986E-3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42657</v>
      </c>
      <c r="X6" s="10">
        <v>11.96</v>
      </c>
      <c r="Y6" s="10">
        <v>12</v>
      </c>
      <c r="Z6" s="10">
        <v>11.89</v>
      </c>
      <c r="AA6" s="10">
        <v>11.91</v>
      </c>
      <c r="AB6" s="95">
        <v>25775700</v>
      </c>
      <c r="AC6" s="10">
        <v>11.91</v>
      </c>
      <c r="AD6" s="2">
        <f t="shared" si="1"/>
        <v>0.10999999999999943</v>
      </c>
      <c r="AE6" s="138">
        <f t="shared" si="2"/>
        <v>0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-1.1099999999996726</v>
      </c>
      <c r="R7">
        <v>250</v>
      </c>
      <c r="W7" s="133">
        <v>42656</v>
      </c>
      <c r="X7" s="10">
        <v>11.91</v>
      </c>
      <c r="Y7" s="10">
        <v>11.91</v>
      </c>
      <c r="Z7" s="10">
        <v>11.69</v>
      </c>
      <c r="AA7" s="10">
        <v>11.91</v>
      </c>
      <c r="AB7" s="95">
        <v>39904200</v>
      </c>
      <c r="AC7" s="10">
        <v>11.91</v>
      </c>
      <c r="AD7" s="2">
        <f t="shared" si="1"/>
        <v>0.22000000000000064</v>
      </c>
      <c r="AE7" s="138">
        <f t="shared" si="2"/>
        <v>-4.1806020066890159E-3</v>
      </c>
    </row>
    <row r="8" spans="1:31" x14ac:dyDescent="0.25">
      <c r="H8" s="72"/>
      <c r="O8" s="11" t="s">
        <v>187</v>
      </c>
      <c r="P8" s="34"/>
      <c r="Q8" s="2">
        <f>K18+M18-F18+Q2*Q4</f>
        <v>-1.1099999999996726</v>
      </c>
      <c r="W8" s="133">
        <v>42655</v>
      </c>
      <c r="X8" s="10">
        <v>12</v>
      </c>
      <c r="Y8" s="10">
        <v>12.01</v>
      </c>
      <c r="Z8" s="10">
        <v>11.94</v>
      </c>
      <c r="AA8" s="10">
        <v>11.96</v>
      </c>
      <c r="AB8" s="95">
        <v>20627000</v>
      </c>
      <c r="AC8" s="10">
        <v>11.96</v>
      </c>
      <c r="AD8" s="2">
        <f t="shared" si="1"/>
        <v>7.0000000000000284E-2</v>
      </c>
      <c r="AE8" s="138">
        <f t="shared" si="2"/>
        <v>-2.5020850708923348E-3</v>
      </c>
    </row>
    <row r="9" spans="1:31" x14ac:dyDescent="0.25">
      <c r="H9" s="72"/>
      <c r="O9" s="11" t="s">
        <v>220</v>
      </c>
      <c r="Q9" s="138">
        <f>IF(Q2=0, 0, Q8/Q6)</f>
        <v>-3.7359774629672839E-4</v>
      </c>
      <c r="W9" s="133">
        <v>42654</v>
      </c>
      <c r="X9" s="10">
        <v>12.17</v>
      </c>
      <c r="Y9" s="10">
        <v>12.17</v>
      </c>
      <c r="Z9" s="10">
        <v>11.91</v>
      </c>
      <c r="AA9" s="10">
        <v>11.99</v>
      </c>
      <c r="AB9" s="95">
        <v>40053500</v>
      </c>
      <c r="AC9" s="10">
        <v>11.99</v>
      </c>
      <c r="AD9" s="2">
        <f t="shared" si="1"/>
        <v>0.25999999999999979</v>
      </c>
      <c r="AE9" s="138">
        <f t="shared" si="2"/>
        <v>-1.0726072607260662E-2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42653</v>
      </c>
      <c r="X10" s="10">
        <v>12.35</v>
      </c>
      <c r="Y10" s="10">
        <v>12.38</v>
      </c>
      <c r="Z10" s="10">
        <v>12.1</v>
      </c>
      <c r="AA10" s="10">
        <v>12.12</v>
      </c>
      <c r="AB10" s="95">
        <v>24951400</v>
      </c>
      <c r="AC10" s="10">
        <v>12.12</v>
      </c>
      <c r="AD10" s="2">
        <f t="shared" si="1"/>
        <v>0.28000000000000114</v>
      </c>
      <c r="AE10" s="138">
        <f t="shared" si="2"/>
        <v>-1.3832384052074875E-2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5.0500000000000003E-2</v>
      </c>
      <c r="W11" s="133">
        <v>42650</v>
      </c>
      <c r="X11" s="10">
        <v>12.39</v>
      </c>
      <c r="Y11" s="10">
        <v>12.42</v>
      </c>
      <c r="Z11" s="10">
        <v>12.2</v>
      </c>
      <c r="AA11" s="10">
        <v>12.29</v>
      </c>
      <c r="AB11" s="95">
        <v>22093200</v>
      </c>
      <c r="AC11" s="10">
        <v>12.29</v>
      </c>
      <c r="AD11" s="2">
        <f t="shared" si="1"/>
        <v>0.22000000000000064</v>
      </c>
      <c r="AE11" s="138">
        <f t="shared" si="2"/>
        <v>-8.0710250201776468E-3</v>
      </c>
    </row>
    <row r="12" spans="1:31" x14ac:dyDescent="0.25">
      <c r="H12" s="72"/>
      <c r="W12" s="133">
        <v>42649</v>
      </c>
      <c r="X12" s="10">
        <v>12.43</v>
      </c>
      <c r="Y12" s="10">
        <v>12.51</v>
      </c>
      <c r="Z12" s="10">
        <v>12.33</v>
      </c>
      <c r="AA12" s="10">
        <v>12.39</v>
      </c>
      <c r="AB12" s="95">
        <v>25880900</v>
      </c>
      <c r="AC12" s="10">
        <v>12.39</v>
      </c>
      <c r="AD12" s="2">
        <f t="shared" si="1"/>
        <v>0.17999999999999972</v>
      </c>
      <c r="AE12" s="138">
        <f t="shared" si="2"/>
        <v>-7.2115384615384359E-3</v>
      </c>
    </row>
    <row r="13" spans="1:31" x14ac:dyDescent="0.25">
      <c r="H13" s="72"/>
      <c r="W13" s="133">
        <v>42648</v>
      </c>
      <c r="X13" s="10">
        <v>12.22</v>
      </c>
      <c r="Y13" s="10">
        <v>12.53</v>
      </c>
      <c r="Z13" s="10">
        <v>12.22</v>
      </c>
      <c r="AA13" s="10">
        <v>12.48</v>
      </c>
      <c r="AB13" s="95">
        <v>55529100</v>
      </c>
      <c r="AC13" s="10">
        <v>12.48</v>
      </c>
      <c r="AD13" s="2">
        <f t="shared" si="1"/>
        <v>0.30999999999999872</v>
      </c>
      <c r="AE13" s="138">
        <f t="shared" si="2"/>
        <v>2.2950819672131306E-2</v>
      </c>
    </row>
    <row r="14" spans="1:31" x14ac:dyDescent="0.25">
      <c r="H14" s="72"/>
      <c r="W14" s="133">
        <v>42647</v>
      </c>
      <c r="X14" s="10">
        <v>12.11</v>
      </c>
      <c r="Y14" s="10">
        <v>12.25</v>
      </c>
      <c r="Z14" s="10">
        <v>12.09</v>
      </c>
      <c r="AA14" s="10">
        <v>12.2</v>
      </c>
      <c r="AB14" s="95">
        <v>23948700</v>
      </c>
      <c r="AC14" s="10">
        <v>12.2</v>
      </c>
      <c r="AD14" s="2">
        <f t="shared" si="1"/>
        <v>0.16000000000000014</v>
      </c>
      <c r="AE14" s="138">
        <f t="shared" si="2"/>
        <v>8.2644628099173278E-3</v>
      </c>
    </row>
    <row r="15" spans="1:31" x14ac:dyDescent="0.25">
      <c r="H15" s="72"/>
      <c r="W15" s="133">
        <v>42646</v>
      </c>
      <c r="X15" s="10">
        <v>12.06</v>
      </c>
      <c r="Y15" s="10">
        <v>12.15</v>
      </c>
      <c r="Z15" s="10">
        <v>12.02</v>
      </c>
      <c r="AA15" s="10">
        <v>12.1</v>
      </c>
      <c r="AB15" s="95">
        <v>20683100</v>
      </c>
      <c r="AC15" s="10">
        <v>12.1</v>
      </c>
      <c r="AD15" s="2">
        <f t="shared" si="1"/>
        <v>0.13000000000000078</v>
      </c>
      <c r="AE15" s="138">
        <f t="shared" si="2"/>
        <v>2.4855012427504874E-3</v>
      </c>
    </row>
    <row r="16" spans="1:31" x14ac:dyDescent="0.25">
      <c r="H16" s="72"/>
      <c r="W16" s="133">
        <v>42643</v>
      </c>
      <c r="X16" s="10">
        <v>12</v>
      </c>
      <c r="Y16" s="10">
        <v>12.14</v>
      </c>
      <c r="Z16" s="10">
        <v>11.99</v>
      </c>
      <c r="AA16" s="10">
        <v>12.07</v>
      </c>
      <c r="AB16" s="95">
        <v>34903800</v>
      </c>
      <c r="AC16" s="10">
        <v>12.07</v>
      </c>
      <c r="AD16" s="2">
        <f t="shared" si="1"/>
        <v>0.15000000000000036</v>
      </c>
      <c r="AE16" s="138">
        <f t="shared" si="2"/>
        <v>8.3542188805345585E-3</v>
      </c>
    </row>
    <row r="17" spans="1:31" x14ac:dyDescent="0.25">
      <c r="H17" s="72"/>
      <c r="W17" s="133">
        <v>42642</v>
      </c>
      <c r="X17" s="10">
        <v>12.03</v>
      </c>
      <c r="Y17" s="10">
        <v>12.12</v>
      </c>
      <c r="Z17" s="10">
        <v>11.95</v>
      </c>
      <c r="AA17" s="10">
        <v>11.97</v>
      </c>
      <c r="AB17" s="95">
        <v>23397400</v>
      </c>
      <c r="AC17" s="10">
        <v>11.97</v>
      </c>
      <c r="AD17" s="2">
        <f t="shared" si="1"/>
        <v>0.16999999999999993</v>
      </c>
      <c r="AE17" s="138">
        <f t="shared" si="2"/>
        <v>-9.9255583126550695E-3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42641</v>
      </c>
      <c r="X18" s="10">
        <v>12.02</v>
      </c>
      <c r="Y18" s="10">
        <v>12.09</v>
      </c>
      <c r="Z18" s="10">
        <v>11.96</v>
      </c>
      <c r="AA18" s="10">
        <v>12.09</v>
      </c>
      <c r="AB18" s="95">
        <v>29341500</v>
      </c>
      <c r="AC18" s="10">
        <v>12.09</v>
      </c>
      <c r="AD18" s="2">
        <f t="shared" si="1"/>
        <v>0.12999999999999901</v>
      </c>
      <c r="AE18" s="138">
        <f t="shared" si="2"/>
        <v>9.1819699499164908E-3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42640</v>
      </c>
      <c r="X19" s="10">
        <v>12.02</v>
      </c>
      <c r="Y19" s="10">
        <v>12.09</v>
      </c>
      <c r="Z19" s="10">
        <v>11.93</v>
      </c>
      <c r="AA19" s="10">
        <v>11.98</v>
      </c>
      <c r="AB19" s="95">
        <v>28965800</v>
      </c>
      <c r="AC19" s="10">
        <v>11.98</v>
      </c>
      <c r="AD19" s="2">
        <f t="shared" si="1"/>
        <v>0.16000000000000014</v>
      </c>
      <c r="AE19" s="138">
        <f t="shared" si="2"/>
        <v>-2.4979184013321776E-3</v>
      </c>
    </row>
    <row r="20" spans="1:31" x14ac:dyDescent="0.25">
      <c r="W20" s="133">
        <v>42639</v>
      </c>
      <c r="X20" s="10">
        <v>12.12</v>
      </c>
      <c r="Y20" s="10">
        <v>12.12</v>
      </c>
      <c r="Z20" s="10">
        <v>12</v>
      </c>
      <c r="AA20" s="10">
        <v>12.01</v>
      </c>
      <c r="AB20" s="95">
        <v>26758600</v>
      </c>
      <c r="AC20" s="10">
        <v>12.01</v>
      </c>
      <c r="AD20" s="2">
        <f t="shared" si="1"/>
        <v>0.11999999999999922</v>
      </c>
      <c r="AE20" s="138">
        <f t="shared" si="2"/>
        <v>-1.3147082990961345E-2</v>
      </c>
    </row>
    <row r="21" spans="1:31" x14ac:dyDescent="0.25">
      <c r="W21" s="133">
        <v>42636</v>
      </c>
      <c r="X21" s="10">
        <v>12.12</v>
      </c>
      <c r="Y21" s="10">
        <v>12.22</v>
      </c>
      <c r="Z21" s="10">
        <v>12.12</v>
      </c>
      <c r="AA21" s="10">
        <v>12.17</v>
      </c>
      <c r="AB21" s="95">
        <v>18993500</v>
      </c>
      <c r="AC21" s="10">
        <v>12.17</v>
      </c>
      <c r="AD21" s="2">
        <f t="shared" si="1"/>
        <v>0.10000000000000142</v>
      </c>
      <c r="AE21" s="138">
        <f t="shared" si="2"/>
        <v>-8.2101806239731623E-4</v>
      </c>
    </row>
    <row r="22" spans="1:31" x14ac:dyDescent="0.25">
      <c r="W22" s="133">
        <v>42635</v>
      </c>
      <c r="X22" s="10">
        <v>12.17</v>
      </c>
      <c r="Y22" s="10">
        <v>12.29</v>
      </c>
      <c r="Z22" s="10">
        <v>12.16</v>
      </c>
      <c r="AA22" s="10">
        <v>12.18</v>
      </c>
      <c r="AB22" s="95">
        <v>36136200</v>
      </c>
      <c r="AC22" s="10">
        <v>12.18</v>
      </c>
      <c r="AD22" s="2">
        <f t="shared" si="1"/>
        <v>0.12999999999999901</v>
      </c>
      <c r="AE22" s="138">
        <f t="shared" si="2"/>
        <v>7.4441687344912744E-3</v>
      </c>
    </row>
    <row r="23" spans="1:31" x14ac:dyDescent="0.25">
      <c r="W23" s="133">
        <v>42634</v>
      </c>
      <c r="X23" s="10">
        <v>12.08</v>
      </c>
      <c r="Y23" s="10">
        <v>12.11</v>
      </c>
      <c r="Z23" s="10">
        <v>12.01</v>
      </c>
      <c r="AA23" s="10">
        <v>12.09</v>
      </c>
      <c r="AB23" s="95">
        <v>32934600</v>
      </c>
      <c r="AC23" s="10">
        <v>12.09</v>
      </c>
      <c r="AD23" s="2">
        <f t="shared" si="1"/>
        <v>9.9999999999999645E-2</v>
      </c>
      <c r="AE23" s="138">
        <f t="shared" si="2"/>
        <v>7.5000000000000622E-3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12.09</v>
      </c>
      <c r="Y24" s="10">
        <v>12.19</v>
      </c>
      <c r="Z24" s="10">
        <v>11.96</v>
      </c>
      <c r="AA24" s="10">
        <v>12</v>
      </c>
      <c r="AB24" s="95">
        <v>37820800</v>
      </c>
      <c r="AC24" s="10">
        <v>12</v>
      </c>
      <c r="AD24" s="2">
        <f t="shared" si="1"/>
        <v>0.22999999999999865</v>
      </c>
      <c r="AE24" s="138">
        <f t="shared" si="2"/>
        <v>-9.0834021469858861E-3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42632</v>
      </c>
      <c r="X25" s="10">
        <v>12.12</v>
      </c>
      <c r="Y25" s="10">
        <v>12.33</v>
      </c>
      <c r="Z25" s="10">
        <v>12.06</v>
      </c>
      <c r="AA25" s="10">
        <v>12.11</v>
      </c>
      <c r="AB25" s="95">
        <v>41175500</v>
      </c>
      <c r="AC25" s="10">
        <v>12.11</v>
      </c>
      <c r="AD25" s="2">
        <f t="shared" si="1"/>
        <v>0.26999999999999957</v>
      </c>
      <c r="AE25" s="138">
        <f t="shared" si="2"/>
        <v>0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42629</v>
      </c>
      <c r="X26" s="10">
        <v>12.05</v>
      </c>
      <c r="Y26" s="10">
        <v>12.13</v>
      </c>
      <c r="Z26" s="10">
        <v>12.01</v>
      </c>
      <c r="AA26" s="10">
        <v>12.11</v>
      </c>
      <c r="AB26" s="95">
        <v>26271600</v>
      </c>
      <c r="AC26" s="10">
        <v>12.11</v>
      </c>
      <c r="AD26" s="2">
        <f t="shared" si="1"/>
        <v>0.12000000000000099</v>
      </c>
      <c r="AE26" s="138">
        <f t="shared" si="2"/>
        <v>0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42628</v>
      </c>
      <c r="X27" s="10">
        <v>12.14</v>
      </c>
      <c r="Y27" s="10">
        <v>12.18</v>
      </c>
      <c r="Z27" s="10">
        <v>12.06</v>
      </c>
      <c r="AA27" s="10">
        <v>12.11</v>
      </c>
      <c r="AB27" s="95">
        <v>57334800</v>
      </c>
      <c r="AC27" s="10">
        <v>12.11</v>
      </c>
      <c r="AD27" s="2">
        <f t="shared" si="1"/>
        <v>0.11999999999999922</v>
      </c>
      <c r="AE27" s="138">
        <f t="shared" si="2"/>
        <v>-2.4711696869852418E-3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42627</v>
      </c>
      <c r="X28" s="10">
        <v>12.18</v>
      </c>
      <c r="Y28" s="10">
        <v>12.31</v>
      </c>
      <c r="Z28" s="10">
        <v>12.11</v>
      </c>
      <c r="AA28" s="10">
        <v>12.14</v>
      </c>
      <c r="AB28" s="95">
        <v>62450600</v>
      </c>
      <c r="AC28" s="10">
        <v>12.14</v>
      </c>
      <c r="AD28" s="2">
        <f t="shared" si="1"/>
        <v>0.20000000000000107</v>
      </c>
      <c r="AE28" s="138">
        <f t="shared" si="2"/>
        <v>-1.9386106623586419E-2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42626</v>
      </c>
      <c r="X29" s="10">
        <v>12.53</v>
      </c>
      <c r="Y29" s="10">
        <v>12.68</v>
      </c>
      <c r="Z29" s="10">
        <v>12.33</v>
      </c>
      <c r="AA29" s="10">
        <v>12.38</v>
      </c>
      <c r="AB29" s="95">
        <v>56549100</v>
      </c>
      <c r="AC29" s="10">
        <v>12.38</v>
      </c>
      <c r="AD29" s="2">
        <f t="shared" si="1"/>
        <v>0.34999999999999964</v>
      </c>
      <c r="AE29" s="138">
        <f t="shared" si="2"/>
        <v>-2.5196850393700676E-2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42625</v>
      </c>
      <c r="X30" s="10">
        <v>12.32</v>
      </c>
      <c r="Y30" s="10">
        <v>12.77</v>
      </c>
      <c r="Z30" s="10">
        <v>12.28</v>
      </c>
      <c r="AA30" s="10">
        <v>12.7</v>
      </c>
      <c r="AB30" s="95">
        <v>42690200</v>
      </c>
      <c r="AC30" s="10">
        <v>12.7</v>
      </c>
      <c r="AD30" s="2">
        <f t="shared" si="1"/>
        <v>0.49000000000000021</v>
      </c>
      <c r="AE30" s="138">
        <f t="shared" si="2"/>
        <v>2.5848142164781818E-2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42622</v>
      </c>
      <c r="X31" s="10">
        <v>12.61</v>
      </c>
      <c r="Y31" s="10">
        <v>12.69</v>
      </c>
      <c r="Z31" s="10">
        <v>12.38</v>
      </c>
      <c r="AA31" s="10">
        <v>12.38</v>
      </c>
      <c r="AB31" s="95">
        <v>35733600</v>
      </c>
      <c r="AC31" s="10">
        <v>12.38</v>
      </c>
      <c r="AD31" s="2">
        <f t="shared" si="1"/>
        <v>0.30999999999999872</v>
      </c>
      <c r="AE31" s="138">
        <f t="shared" si="2"/>
        <v>-2.7494108405341722E-2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42621</v>
      </c>
      <c r="X32" s="10">
        <v>12.5</v>
      </c>
      <c r="Y32" s="10">
        <v>12.75</v>
      </c>
      <c r="Z32" s="10">
        <v>12.5</v>
      </c>
      <c r="AA32" s="10">
        <v>12.73</v>
      </c>
      <c r="AB32" s="95">
        <v>34017900</v>
      </c>
      <c r="AC32" s="10">
        <v>12.73</v>
      </c>
      <c r="AD32" s="2">
        <f t="shared" si="1"/>
        <v>0.25</v>
      </c>
      <c r="AE32" s="138">
        <f t="shared" si="2"/>
        <v>2.3622047244096223E-3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42620</v>
      </c>
      <c r="X33" s="10">
        <v>12.62</v>
      </c>
      <c r="Y33" s="10">
        <v>12.75</v>
      </c>
      <c r="Z33" s="10">
        <v>12.62</v>
      </c>
      <c r="AA33" s="10">
        <v>12.7</v>
      </c>
      <c r="AB33" s="95">
        <v>22879100</v>
      </c>
      <c r="AC33" s="10">
        <v>12.7</v>
      </c>
      <c r="AD33" s="2">
        <f t="shared" si="1"/>
        <v>0.13000000000000078</v>
      </c>
      <c r="AE33" s="138">
        <f t="shared" si="2"/>
        <v>2.3677979479084232E-3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42619</v>
      </c>
      <c r="X34" s="10">
        <v>12.49</v>
      </c>
      <c r="Y34" s="10">
        <v>12.67</v>
      </c>
      <c r="Z34" s="10">
        <v>12.43</v>
      </c>
      <c r="AA34" s="10">
        <v>12.67</v>
      </c>
      <c r="AB34" s="95">
        <v>36098900</v>
      </c>
      <c r="AC34" s="10">
        <v>12.67</v>
      </c>
      <c r="AD34" s="2">
        <f t="shared" si="1"/>
        <v>0.24000000000000021</v>
      </c>
      <c r="AE34" s="138">
        <f t="shared" si="2"/>
        <v>1.3600000000000056E-2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42615</v>
      </c>
      <c r="X35" s="10">
        <v>12.53</v>
      </c>
      <c r="Y35" s="10">
        <v>12.57</v>
      </c>
      <c r="Z35" s="10">
        <v>12.46</v>
      </c>
      <c r="AA35" s="10">
        <v>12.5</v>
      </c>
      <c r="AB35" s="95">
        <v>21079800</v>
      </c>
      <c r="AC35" s="10">
        <v>12.5</v>
      </c>
      <c r="AD35" s="2">
        <f t="shared" si="1"/>
        <v>0.10999999999999943</v>
      </c>
      <c r="AE35" s="138">
        <f t="shared" si="2"/>
        <v>4.8231511254019921E-3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42614</v>
      </c>
      <c r="X36" s="10">
        <v>12.66</v>
      </c>
      <c r="Y36" s="10">
        <v>12.72</v>
      </c>
      <c r="Z36" s="10">
        <v>12.35</v>
      </c>
      <c r="AA36" s="10">
        <v>12.44</v>
      </c>
      <c r="AB36" s="95">
        <v>40510400</v>
      </c>
      <c r="AC36" s="10">
        <v>12.44</v>
      </c>
      <c r="AD36" s="2">
        <f t="shared" si="1"/>
        <v>0.37000000000000099</v>
      </c>
      <c r="AE36" s="138">
        <f t="shared" si="2"/>
        <v>-1.2698412698412764E-2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42613</v>
      </c>
      <c r="X37" s="10">
        <v>12.48</v>
      </c>
      <c r="Y37" s="10">
        <v>12.61</v>
      </c>
      <c r="Z37" s="10">
        <v>12.48</v>
      </c>
      <c r="AA37" s="10">
        <v>12.6</v>
      </c>
      <c r="AB37" s="95">
        <v>26030600</v>
      </c>
      <c r="AC37" s="10">
        <v>12.6</v>
      </c>
      <c r="AD37" s="2">
        <f t="shared" si="1"/>
        <v>0.12999999999999901</v>
      </c>
      <c r="AE37" s="138">
        <f t="shared" si="2"/>
        <v>3.9840637450199168E-3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42612</v>
      </c>
      <c r="X38" s="10">
        <v>12.47</v>
      </c>
      <c r="Y38" s="10">
        <v>12.56</v>
      </c>
      <c r="Z38" s="10">
        <v>12.43</v>
      </c>
      <c r="AA38" s="10">
        <v>12.55</v>
      </c>
      <c r="AB38" s="95">
        <v>26040400</v>
      </c>
      <c r="AC38" s="10">
        <v>12.55</v>
      </c>
      <c r="AD38" s="2">
        <f t="shared" si="1"/>
        <v>0.13000000000000078</v>
      </c>
      <c r="AE38" s="138">
        <f t="shared" si="2"/>
        <v>6.4153969526865584E-3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42611</v>
      </c>
      <c r="X39" s="10">
        <v>12.38</v>
      </c>
      <c r="Y39" s="10">
        <v>12.5</v>
      </c>
      <c r="Z39" s="10">
        <v>12.38</v>
      </c>
      <c r="AA39" s="10">
        <v>12.47</v>
      </c>
      <c r="AB39" s="95">
        <v>22243200</v>
      </c>
      <c r="AC39" s="10">
        <v>12.47</v>
      </c>
      <c r="AD39" s="2">
        <f t="shared" si="1"/>
        <v>0.11999999999999922</v>
      </c>
      <c r="AE39" s="138">
        <f t="shared" si="2"/>
        <v>7.2697899838449764E-3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6" t="s">
        <v>78</v>
      </c>
      <c r="P40" s="586"/>
      <c r="W40" s="133">
        <v>42608</v>
      </c>
      <c r="X40" s="10">
        <v>12.47</v>
      </c>
      <c r="Y40" s="10">
        <v>12.55</v>
      </c>
      <c r="Z40" s="10">
        <v>12.34</v>
      </c>
      <c r="AA40" s="10">
        <v>12.38</v>
      </c>
      <c r="AB40" s="95">
        <v>22645900</v>
      </c>
      <c r="AC40" s="10">
        <v>12.38</v>
      </c>
      <c r="AD40" s="2">
        <f t="shared" si="1"/>
        <v>0.21000000000000085</v>
      </c>
      <c r="AE40" s="138">
        <f t="shared" si="2"/>
        <v>-7.2173215717722394E-3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13.068000000000001</v>
      </c>
      <c r="Q41" s="2"/>
      <c r="W41" s="133">
        <v>42607</v>
      </c>
      <c r="X41" s="10">
        <v>12.3</v>
      </c>
      <c r="Y41" s="10">
        <v>12.52</v>
      </c>
      <c r="Z41" s="10">
        <v>12.21</v>
      </c>
      <c r="AA41" s="10">
        <v>12.47</v>
      </c>
      <c r="AB41" s="95">
        <v>44713700</v>
      </c>
      <c r="AC41" s="10">
        <v>12.47</v>
      </c>
      <c r="AD41" s="2">
        <f t="shared" si="1"/>
        <v>0.30999999999999872</v>
      </c>
      <c r="AE41" s="138">
        <f t="shared" si="2"/>
        <v>1.38211382113822E-2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295</v>
      </c>
      <c r="O42" s="83">
        <v>1.0900000000000001</v>
      </c>
      <c r="P42" s="83">
        <f t="shared" ref="P42:P61" si="25">O42*$Q$4</f>
        <v>12.949200000000001</v>
      </c>
      <c r="Q42" s="2"/>
      <c r="T42" s="91" t="s">
        <v>113</v>
      </c>
      <c r="W42" s="133">
        <v>42606</v>
      </c>
      <c r="X42" s="10">
        <v>12.41</v>
      </c>
      <c r="Y42" s="10">
        <v>12.44</v>
      </c>
      <c r="Z42" s="10">
        <v>12.28</v>
      </c>
      <c r="AA42" s="10">
        <v>12.3</v>
      </c>
      <c r="AB42" s="95">
        <v>19999600</v>
      </c>
      <c r="AC42" s="10">
        <v>12.3</v>
      </c>
      <c r="AD42" s="2">
        <f t="shared" si="1"/>
        <v>0.16000000000000014</v>
      </c>
      <c r="AE42" s="138">
        <f t="shared" si="2"/>
        <v>-9.6618357487922024E-3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12.830400000000001</v>
      </c>
      <c r="Q43" s="2"/>
      <c r="T43" s="128" t="s">
        <v>98</v>
      </c>
      <c r="U43" s="98">
        <v>12.01</v>
      </c>
      <c r="W43" s="133">
        <v>42605</v>
      </c>
      <c r="X43" s="10">
        <v>12.4</v>
      </c>
      <c r="Y43" s="10">
        <v>12.43</v>
      </c>
      <c r="Z43" s="10">
        <v>12.33</v>
      </c>
      <c r="AA43" s="10">
        <v>12.42</v>
      </c>
      <c r="AB43" s="95">
        <v>34634100</v>
      </c>
      <c r="AC43" s="10">
        <v>12.42</v>
      </c>
      <c r="AD43" s="2">
        <f t="shared" si="1"/>
        <v>9.9999999999999645E-2</v>
      </c>
      <c r="AE43" s="138">
        <f t="shared" si="2"/>
        <v>4.8543689320388328E-3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12.711600000000002</v>
      </c>
      <c r="Q44" s="2"/>
      <c r="T44" s="93" t="s">
        <v>99</v>
      </c>
      <c r="U44" s="88">
        <v>12.02</v>
      </c>
      <c r="W44" s="133">
        <v>42604</v>
      </c>
      <c r="X44" s="10">
        <v>12.35</v>
      </c>
      <c r="Y44" s="10">
        <v>12.38</v>
      </c>
      <c r="Z44" s="10">
        <v>12.29</v>
      </c>
      <c r="AA44" s="10">
        <v>12.36</v>
      </c>
      <c r="AB44" s="95">
        <v>22458400</v>
      </c>
      <c r="AC44" s="10">
        <v>12.36</v>
      </c>
      <c r="AD44" s="2">
        <f t="shared" si="1"/>
        <v>9.0000000000001634E-2</v>
      </c>
      <c r="AE44" s="138">
        <f t="shared" si="2"/>
        <v>-2.4213075060534051E-3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12.592800000000002</v>
      </c>
      <c r="Q45" s="2"/>
      <c r="T45" s="93" t="s">
        <v>100</v>
      </c>
      <c r="U45" s="88" t="s">
        <v>468</v>
      </c>
      <c r="W45" s="133">
        <v>42601</v>
      </c>
      <c r="X45" s="10">
        <v>12.3</v>
      </c>
      <c r="Y45" s="10">
        <v>12.41</v>
      </c>
      <c r="Z45" s="10">
        <v>12.25</v>
      </c>
      <c r="AA45" s="10">
        <v>12.39</v>
      </c>
      <c r="AB45" s="95">
        <v>21891400</v>
      </c>
      <c r="AC45" s="10">
        <v>12.39</v>
      </c>
      <c r="AD45" s="2">
        <f t="shared" si="1"/>
        <v>0.16000000000000014</v>
      </c>
      <c r="AE45" s="138">
        <f t="shared" si="2"/>
        <v>4.8661800486617945E-3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12.474000000000002</v>
      </c>
      <c r="Q46" s="2"/>
      <c r="T46" s="93" t="s">
        <v>101</v>
      </c>
      <c r="U46" s="88" t="s">
        <v>469</v>
      </c>
      <c r="W46" s="133">
        <v>42600</v>
      </c>
      <c r="X46" s="10">
        <v>12.33</v>
      </c>
      <c r="Y46" s="10">
        <v>12.36</v>
      </c>
      <c r="Z46" s="10">
        <v>12.27</v>
      </c>
      <c r="AA46" s="10">
        <v>12.33</v>
      </c>
      <c r="AB46" s="95">
        <v>23629500</v>
      </c>
      <c r="AC46" s="10">
        <v>12.33</v>
      </c>
      <c r="AD46" s="2">
        <f t="shared" si="1"/>
        <v>8.9999999999999858E-2</v>
      </c>
      <c r="AE46" s="138">
        <f t="shared" si="2"/>
        <v>-4.8426150121065881E-3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12.355200000000002</v>
      </c>
      <c r="Q47" s="2"/>
      <c r="T47" s="93" t="s">
        <v>102</v>
      </c>
      <c r="U47" s="88">
        <v>13</v>
      </c>
      <c r="W47" s="133">
        <v>42599</v>
      </c>
      <c r="X47" s="10">
        <v>12.33</v>
      </c>
      <c r="Y47" s="10">
        <v>12.39</v>
      </c>
      <c r="Z47" s="10">
        <v>12.23</v>
      </c>
      <c r="AA47" s="10">
        <v>12.39</v>
      </c>
      <c r="AB47" s="95">
        <v>23434500</v>
      </c>
      <c r="AC47" s="10">
        <v>12.39</v>
      </c>
      <c r="AD47" s="2">
        <f t="shared" si="1"/>
        <v>0.16000000000000014</v>
      </c>
      <c r="AE47" s="138">
        <f t="shared" si="2"/>
        <v>4.0518638573745491E-3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12.236400000000001</v>
      </c>
      <c r="Q48" s="2"/>
      <c r="T48" s="93" t="s">
        <v>103</v>
      </c>
      <c r="U48" s="88">
        <v>1.2166999999999999</v>
      </c>
      <c r="W48" s="133">
        <v>42598</v>
      </c>
      <c r="X48" s="10">
        <v>12.35</v>
      </c>
      <c r="Y48" s="10">
        <v>12.43</v>
      </c>
      <c r="Z48" s="10">
        <v>12.33</v>
      </c>
      <c r="AA48" s="10">
        <v>12.34</v>
      </c>
      <c r="AB48" s="95">
        <v>20450100</v>
      </c>
      <c r="AC48" s="10">
        <v>12.34</v>
      </c>
      <c r="AD48" s="2">
        <f t="shared" si="1"/>
        <v>9.9999999999999645E-2</v>
      </c>
      <c r="AE48" s="138">
        <f t="shared" si="2"/>
        <v>-7.2405470635559244E-3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12.117600000000001</v>
      </c>
      <c r="Q49" s="2"/>
      <c r="T49" s="93" t="s">
        <v>104</v>
      </c>
      <c r="U49" s="88" t="s">
        <v>297</v>
      </c>
      <c r="W49" s="133">
        <v>42597</v>
      </c>
      <c r="X49" s="10">
        <v>12.37</v>
      </c>
      <c r="Y49" s="10">
        <v>12.44</v>
      </c>
      <c r="Z49" s="10">
        <v>12.36</v>
      </c>
      <c r="AA49" s="10">
        <v>12.43</v>
      </c>
      <c r="AB49" s="95">
        <v>16371100</v>
      </c>
      <c r="AC49" s="10">
        <v>12.43</v>
      </c>
      <c r="AD49" s="2">
        <f t="shared" si="1"/>
        <v>8.0000000000000071E-2</v>
      </c>
      <c r="AE49" s="138">
        <f t="shared" si="2"/>
        <v>8.1103000811029169E-3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11.998800000000001</v>
      </c>
      <c r="Q50" s="2"/>
      <c r="T50" s="93"/>
      <c r="U50" s="88"/>
      <c r="W50" s="133">
        <v>42594</v>
      </c>
      <c r="X50" s="10">
        <v>12.29</v>
      </c>
      <c r="Y50" s="10">
        <v>12.37</v>
      </c>
      <c r="Z50" s="10">
        <v>12.25</v>
      </c>
      <c r="AA50" s="10">
        <v>12.33</v>
      </c>
      <c r="AB50" s="95">
        <v>18816900</v>
      </c>
      <c r="AC50" s="10">
        <v>12.33</v>
      </c>
      <c r="AD50" s="2">
        <f t="shared" si="1"/>
        <v>0.11999999999999922</v>
      </c>
      <c r="AE50" s="138">
        <f t="shared" si="2"/>
        <v>1.6246953696181787E-3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331</v>
      </c>
      <c r="O51" s="83">
        <v>1</v>
      </c>
      <c r="P51" s="83">
        <f t="shared" si="25"/>
        <v>11.88</v>
      </c>
      <c r="Q51" s="2"/>
      <c r="T51" s="93" t="s">
        <v>105</v>
      </c>
      <c r="U51" s="88" t="s">
        <v>470</v>
      </c>
      <c r="W51" s="133">
        <v>42593</v>
      </c>
      <c r="X51" s="10">
        <v>12.31</v>
      </c>
      <c r="Y51" s="10">
        <v>12.37</v>
      </c>
      <c r="Z51" s="10">
        <v>12.26</v>
      </c>
      <c r="AA51" s="10">
        <v>12.31</v>
      </c>
      <c r="AB51" s="95">
        <v>24987300</v>
      </c>
      <c r="AC51" s="10">
        <v>12.31</v>
      </c>
      <c r="AD51" s="2">
        <f t="shared" si="1"/>
        <v>0.10999999999999943</v>
      </c>
      <c r="AE51" s="138">
        <f t="shared" si="2"/>
        <v>4.8979591836735281E-3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11.761200000000001</v>
      </c>
      <c r="Q52" s="2"/>
      <c r="T52" s="93" t="s">
        <v>106</v>
      </c>
      <c r="U52" s="88" t="s">
        <v>318</v>
      </c>
      <c r="W52" s="133">
        <v>42592</v>
      </c>
      <c r="X52" s="10">
        <v>12.3</v>
      </c>
      <c r="Y52" s="10">
        <v>12.36</v>
      </c>
      <c r="Z52" s="10">
        <v>12.23</v>
      </c>
      <c r="AA52" s="10">
        <v>12.25</v>
      </c>
      <c r="AB52" s="95">
        <v>24555800</v>
      </c>
      <c r="AC52" s="10">
        <v>12.25</v>
      </c>
      <c r="AD52" s="2">
        <f t="shared" si="1"/>
        <v>0.12999999999999901</v>
      </c>
      <c r="AE52" s="138">
        <f t="shared" si="2"/>
        <v>-4.8740861088546472E-3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11.6424</v>
      </c>
      <c r="Q53" s="2"/>
      <c r="T53" s="93" t="s">
        <v>107</v>
      </c>
      <c r="U53" s="90">
        <v>18115983</v>
      </c>
      <c r="W53" s="133">
        <v>42591</v>
      </c>
      <c r="X53" s="10">
        <v>12.16</v>
      </c>
      <c r="Y53" s="10">
        <v>12.38</v>
      </c>
      <c r="Z53" s="10">
        <v>12.15</v>
      </c>
      <c r="AA53" s="10">
        <v>12.31</v>
      </c>
      <c r="AB53" s="95">
        <v>30097800</v>
      </c>
      <c r="AC53" s="10">
        <v>12.31</v>
      </c>
      <c r="AD53" s="2">
        <f t="shared" si="1"/>
        <v>0.23000000000000043</v>
      </c>
      <c r="AE53" s="138">
        <f t="shared" si="2"/>
        <v>1.0673234811165999E-2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11.5236</v>
      </c>
      <c r="T54" s="93" t="s">
        <v>110</v>
      </c>
      <c r="U54" s="90">
        <v>34346500</v>
      </c>
      <c r="W54" s="133">
        <v>42590</v>
      </c>
      <c r="X54" s="10">
        <v>12.22</v>
      </c>
      <c r="Y54" s="10">
        <v>12.33</v>
      </c>
      <c r="Z54" s="10">
        <v>12.15</v>
      </c>
      <c r="AA54" s="10">
        <v>12.18</v>
      </c>
      <c r="AB54" s="95">
        <v>33310600</v>
      </c>
      <c r="AC54" s="10">
        <v>12.18</v>
      </c>
      <c r="AD54" s="2">
        <f t="shared" si="1"/>
        <v>0.17999999999999972</v>
      </c>
      <c r="AE54" s="138">
        <f t="shared" si="2"/>
        <v>-8.2034454470880647E-4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11.4048</v>
      </c>
      <c r="T55" s="93" t="s">
        <v>108</v>
      </c>
      <c r="U55" s="88" t="s">
        <v>471</v>
      </c>
      <c r="W55" s="133">
        <v>42587</v>
      </c>
      <c r="X55" s="10">
        <v>12.16</v>
      </c>
      <c r="Y55" s="10">
        <v>12.26</v>
      </c>
      <c r="Z55" s="10">
        <v>12.16</v>
      </c>
      <c r="AA55" s="10">
        <v>12.19</v>
      </c>
      <c r="AB55" s="95">
        <v>31219500</v>
      </c>
      <c r="AC55" s="10">
        <v>12.19</v>
      </c>
      <c r="AD55" s="2">
        <f t="shared" si="1"/>
        <v>9.9999999999999645E-2</v>
      </c>
      <c r="AE55" s="138">
        <f t="shared" si="2"/>
        <v>9.1059602649006255E-3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364</v>
      </c>
      <c r="O56" s="83">
        <v>0.95</v>
      </c>
      <c r="P56" s="83">
        <f t="shared" si="25"/>
        <v>11.286</v>
      </c>
      <c r="T56" s="93" t="s">
        <v>111</v>
      </c>
      <c r="U56" s="88">
        <v>5.65</v>
      </c>
      <c r="W56" s="133">
        <v>42586</v>
      </c>
      <c r="X56" s="10">
        <v>12.12</v>
      </c>
      <c r="Y56" s="10">
        <v>12.23</v>
      </c>
      <c r="Z56" s="10">
        <v>12.05</v>
      </c>
      <c r="AA56" s="10">
        <v>12.08</v>
      </c>
      <c r="AB56" s="95">
        <v>38443200</v>
      </c>
      <c r="AC56" s="10">
        <v>12.08</v>
      </c>
      <c r="AD56" s="2">
        <f t="shared" si="1"/>
        <v>0.17999999999999972</v>
      </c>
      <c r="AE56" s="138">
        <f t="shared" si="2"/>
        <v>-4.1220115416323866E-3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11.167199999999999</v>
      </c>
      <c r="T57" s="93" t="s">
        <v>112</v>
      </c>
      <c r="U57" s="88">
        <v>2.12</v>
      </c>
      <c r="W57" s="133">
        <v>42585</v>
      </c>
      <c r="X57" s="10">
        <v>12.02</v>
      </c>
      <c r="Y57" s="10">
        <v>12.2</v>
      </c>
      <c r="Z57" s="10">
        <v>11.94</v>
      </c>
      <c r="AA57" s="10">
        <v>12.13</v>
      </c>
      <c r="AB57" s="95">
        <v>47323300</v>
      </c>
      <c r="AC57" s="10">
        <v>12.13</v>
      </c>
      <c r="AD57" s="2">
        <f t="shared" si="1"/>
        <v>0.25999999999999979</v>
      </c>
      <c r="AE57" s="138">
        <f t="shared" si="2"/>
        <v>1.5912897822445649E-2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11.048400000000001</v>
      </c>
      <c r="T58" s="93" t="s">
        <v>109</v>
      </c>
      <c r="U58" s="88" t="s">
        <v>472</v>
      </c>
      <c r="W58" s="133">
        <v>42584</v>
      </c>
      <c r="X58" s="10">
        <v>12.35</v>
      </c>
      <c r="Y58" s="10">
        <v>12.36</v>
      </c>
      <c r="Z58" s="10">
        <v>11.9</v>
      </c>
      <c r="AA58" s="10">
        <v>11.94</v>
      </c>
      <c r="AB58" s="95">
        <v>101624900</v>
      </c>
      <c r="AC58" s="10">
        <v>11.94</v>
      </c>
      <c r="AD58" s="2">
        <f t="shared" si="1"/>
        <v>0.45999999999999908</v>
      </c>
      <c r="AE58" s="138">
        <f t="shared" si="2"/>
        <v>-4.3269230769230838E-2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" si="62">C59*(E59-D59)</f>
        <v>-8.599999999999941</v>
      </c>
      <c r="G59" s="40">
        <f t="shared" ref="G59" si="63">D59*C59</f>
        <v>2971.1</v>
      </c>
      <c r="H59" s="231">
        <f t="shared" ref="H59" si="64">(E59-D59)/D59</f>
        <v>-2.8945508397562993E-3</v>
      </c>
      <c r="I59" s="40"/>
      <c r="O59" s="83">
        <v>0.92</v>
      </c>
      <c r="P59" s="83">
        <f t="shared" si="25"/>
        <v>10.929600000000001</v>
      </c>
      <c r="W59" s="133">
        <v>42583</v>
      </c>
      <c r="X59" s="10">
        <v>12.61</v>
      </c>
      <c r="Y59" s="10">
        <v>12.62</v>
      </c>
      <c r="Z59" s="10">
        <v>12.4</v>
      </c>
      <c r="AA59" s="10">
        <v>12.48</v>
      </c>
      <c r="AB59" s="95">
        <v>51963100</v>
      </c>
      <c r="AC59" s="10">
        <v>12.48</v>
      </c>
      <c r="AD59" s="2">
        <f t="shared" si="1"/>
        <v>0.21999999999999886</v>
      </c>
      <c r="AE59" s="138">
        <f t="shared" si="2"/>
        <v>-1.4218009478672911E-2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10.8108</v>
      </c>
      <c r="W60" s="133">
        <v>42580</v>
      </c>
      <c r="X60" s="10">
        <v>12.61</v>
      </c>
      <c r="Y60" s="10">
        <v>12.88</v>
      </c>
      <c r="Z60" s="10">
        <v>12.6</v>
      </c>
      <c r="AA60" s="10">
        <v>12.66</v>
      </c>
      <c r="AB60" s="95">
        <v>59754100</v>
      </c>
      <c r="AC60" s="10">
        <v>12.66</v>
      </c>
      <c r="AD60" s="2">
        <f t="shared" si="1"/>
        <v>0.28000000000000114</v>
      </c>
      <c r="AE60" s="138">
        <f t="shared" si="2"/>
        <v>-3.9339103068450898E-3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10.692</v>
      </c>
      <c r="W61" s="133">
        <v>42579</v>
      </c>
      <c r="X61" s="10">
        <v>12.78</v>
      </c>
      <c r="Y61" s="10">
        <v>12.86</v>
      </c>
      <c r="Z61" s="10">
        <v>12.45</v>
      </c>
      <c r="AA61" s="10">
        <v>12.71</v>
      </c>
      <c r="AB61" s="95">
        <v>142168600</v>
      </c>
      <c r="AC61" s="10">
        <v>12.71</v>
      </c>
      <c r="AD61" s="2">
        <f t="shared" si="1"/>
        <v>0.41000000000000014</v>
      </c>
      <c r="AE61" s="138">
        <f t="shared" si="2"/>
        <v>-8.1647398843930574E-2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42578</v>
      </c>
      <c r="X62" s="10">
        <v>13.86</v>
      </c>
      <c r="Y62" s="10">
        <v>13.99</v>
      </c>
      <c r="Z62" s="10">
        <v>13.75</v>
      </c>
      <c r="AA62" s="10">
        <v>13.84</v>
      </c>
      <c r="AB62" s="95">
        <v>34625500</v>
      </c>
      <c r="AC62" s="10">
        <v>13.84</v>
      </c>
      <c r="AD62" s="2">
        <f t="shared" si="1"/>
        <v>0.24000000000000021</v>
      </c>
      <c r="AE62" s="138">
        <f t="shared" si="2"/>
        <v>-1.4430014430013571E-3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42577</v>
      </c>
      <c r="X63" s="10">
        <v>13.73</v>
      </c>
      <c r="Y63" s="10">
        <v>13.88</v>
      </c>
      <c r="Z63" s="10">
        <v>13.69</v>
      </c>
      <c r="AA63" s="10">
        <v>13.86</v>
      </c>
      <c r="AB63" s="95">
        <v>28467200</v>
      </c>
      <c r="AC63" s="10">
        <v>13.86</v>
      </c>
      <c r="AD63" s="2">
        <f t="shared" si="1"/>
        <v>0.19000000000000128</v>
      </c>
      <c r="AE63" s="138" t="e">
        <f t="shared" si="2"/>
        <v>#DIV/0!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42577</v>
      </c>
      <c r="X64" s="10" t="s">
        <v>182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42576</v>
      </c>
      <c r="X65" s="10">
        <v>13.86</v>
      </c>
      <c r="Y65" s="10">
        <v>13.95</v>
      </c>
      <c r="Z65" s="10">
        <v>13.76</v>
      </c>
      <c r="AA65" s="10">
        <v>13.83</v>
      </c>
      <c r="AB65" s="95">
        <v>26248500</v>
      </c>
      <c r="AC65" s="10">
        <v>13.68</v>
      </c>
      <c r="AD65" s="2">
        <f t="shared" si="1"/>
        <v>0.1899999999999995</v>
      </c>
      <c r="AE65" s="138">
        <f t="shared" si="2"/>
        <v>-7.3046018991962391E-4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13.92</v>
      </c>
      <c r="Y66" s="10">
        <v>13.93</v>
      </c>
      <c r="Z66" s="10">
        <v>13.71</v>
      </c>
      <c r="AA66" s="10">
        <v>13.84</v>
      </c>
      <c r="AB66" s="95">
        <v>25134100</v>
      </c>
      <c r="AC66" s="10">
        <v>13.69</v>
      </c>
      <c r="AD66" s="2">
        <f t="shared" si="1"/>
        <v>0.21999999999999886</v>
      </c>
      <c r="AE66" s="138">
        <f t="shared" si="2"/>
        <v>-5.8097312999273454E-3</v>
      </c>
    </row>
    <row r="67" spans="2:31" x14ac:dyDescent="0.25">
      <c r="W67" s="133">
        <v>42572</v>
      </c>
      <c r="X67" s="10">
        <v>13.87</v>
      </c>
      <c r="Y67" s="10">
        <v>14.04</v>
      </c>
      <c r="Z67" s="10">
        <v>13.86</v>
      </c>
      <c r="AA67" s="10">
        <v>13.92</v>
      </c>
      <c r="AB67" s="95">
        <v>40574400</v>
      </c>
      <c r="AC67" s="10">
        <v>13.77</v>
      </c>
      <c r="AD67" s="2">
        <f>Y67-Z67</f>
        <v>0.17999999999999972</v>
      </c>
      <c r="AE67" s="138" t="e">
        <f>AC67/#REF!-1</f>
        <v>#REF!</v>
      </c>
    </row>
    <row r="68" spans="2:31" x14ac:dyDescent="0.25">
      <c r="W68" s="133">
        <v>42571</v>
      </c>
      <c r="X68" s="10">
        <v>13.61</v>
      </c>
      <c r="Y68" s="10">
        <v>13.78</v>
      </c>
      <c r="Z68" s="10">
        <v>13.56</v>
      </c>
      <c r="AA68" s="10">
        <v>13.74</v>
      </c>
      <c r="AB68" s="95">
        <v>22588900</v>
      </c>
      <c r="AC68" s="10">
        <v>13.59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93" priority="25">
      <formula>F30&gt;0</formula>
    </cfRule>
    <cfRule type="expression" dxfId="592" priority="26">
      <formula>F30&lt;0</formula>
    </cfRule>
  </conditionalFormatting>
  <conditionalFormatting sqref="F34:F42 F46:F66">
    <cfRule type="expression" dxfId="591" priority="21">
      <formula>F34&gt;0</formula>
    </cfRule>
    <cfRule type="expression" dxfId="590" priority="22">
      <formula>F34&lt;0</formula>
    </cfRule>
  </conditionalFormatting>
  <conditionalFormatting sqref="F34:F42 F46:F66">
    <cfRule type="expression" dxfId="589" priority="23">
      <formula>F34&gt;0</formula>
    </cfRule>
    <cfRule type="expression" dxfId="588" priority="24">
      <formula>F34&lt;0</formula>
    </cfRule>
  </conditionalFormatting>
  <conditionalFormatting sqref="H30:H42 H46:H66">
    <cfRule type="expression" dxfId="587" priority="19">
      <formula>H30&gt;0</formula>
    </cfRule>
    <cfRule type="expression" dxfId="586" priority="20">
      <formula>H30&lt;0</formula>
    </cfRule>
  </conditionalFormatting>
  <conditionalFormatting sqref="F25:F29">
    <cfRule type="expression" dxfId="585" priority="13">
      <formula>F25&gt;0</formula>
    </cfRule>
    <cfRule type="expression" dxfId="584" priority="14">
      <formula>F25&lt;0</formula>
    </cfRule>
  </conditionalFormatting>
  <conditionalFormatting sqref="H25:H29">
    <cfRule type="expression" dxfId="583" priority="11">
      <formula>H25&gt;0</formula>
    </cfRule>
    <cfRule type="expression" dxfId="582" priority="12">
      <formula>H25&lt;0</formula>
    </cfRule>
  </conditionalFormatting>
  <conditionalFormatting sqref="Q7">
    <cfRule type="expression" dxfId="581" priority="9">
      <formula>Q7&gt;0</formula>
    </cfRule>
    <cfRule type="expression" dxfId="580" priority="10">
      <formula>Q7&lt;0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F43:F45">
    <cfRule type="expression" dxfId="577" priority="3">
      <formula>F43&gt;0</formula>
    </cfRule>
    <cfRule type="expression" dxfId="576" priority="4">
      <formula>F43&lt;0</formula>
    </cfRule>
  </conditionalFormatting>
  <conditionalFormatting sqref="F43:F45">
    <cfRule type="expression" dxfId="575" priority="5">
      <formula>F43&gt;0</formula>
    </cfRule>
    <cfRule type="expression" dxfId="574" priority="6">
      <formula>F43&lt;0</formula>
    </cfRule>
  </conditionalFormatting>
  <conditionalFormatting sqref="H43:H45">
    <cfRule type="expression" dxfId="573" priority="1">
      <formula>H43&gt;0</formula>
    </cfRule>
    <cfRule type="expression" dxfId="572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3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13.37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345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276</v>
      </c>
      <c r="W2" s="133">
        <v>42663</v>
      </c>
      <c r="X2" s="10">
        <v>114.83</v>
      </c>
      <c r="Y2" s="10">
        <v>115.7</v>
      </c>
      <c r="Z2" s="10">
        <v>114.59</v>
      </c>
      <c r="AA2" s="10">
        <v>114.87</v>
      </c>
      <c r="AB2" s="95">
        <v>6933700</v>
      </c>
      <c r="AC2" s="10">
        <v>114.87</v>
      </c>
      <c r="AD2" s="2">
        <f>Y2-Z2</f>
        <v>1.1099999999999994</v>
      </c>
      <c r="AE2" s="138">
        <f>AC2/AC3-1</f>
        <v>2.4434941967013124E-3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277</v>
      </c>
      <c r="W3" s="133">
        <v>42662</v>
      </c>
      <c r="X3" s="10">
        <v>115.57</v>
      </c>
      <c r="Y3" s="10">
        <v>115.89</v>
      </c>
      <c r="Z3" s="10">
        <v>114.46</v>
      </c>
      <c r="AA3" s="10">
        <v>114.59</v>
      </c>
      <c r="AB3" s="95">
        <v>7396700</v>
      </c>
      <c r="AC3" s="10">
        <v>114.59</v>
      </c>
      <c r="AD3" s="2">
        <f t="shared" ref="AD3:AD66" si="0">Y3-Z3</f>
        <v>1.4300000000000068</v>
      </c>
      <c r="AE3" s="138">
        <f t="shared" ref="AE3:AE66" si="1">AC3/AC4-1</f>
        <v>-7.105103543886937E-3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114.56</v>
      </c>
      <c r="R4" s="527">
        <v>5.3E-3</v>
      </c>
      <c r="T4" s="163"/>
      <c r="U4" s="1"/>
      <c r="W4" s="133">
        <v>42661</v>
      </c>
      <c r="X4" s="10">
        <v>117.38</v>
      </c>
      <c r="Y4" s="10">
        <v>118.48</v>
      </c>
      <c r="Z4" s="10">
        <v>115.16</v>
      </c>
      <c r="AA4" s="10">
        <v>115.41</v>
      </c>
      <c r="AB4" s="95">
        <v>12598300</v>
      </c>
      <c r="AC4" s="10">
        <v>115.41</v>
      </c>
      <c r="AD4" s="2">
        <f t="shared" si="0"/>
        <v>3.3200000000000074</v>
      </c>
      <c r="AE4" s="138">
        <f t="shared" si="1"/>
        <v>-2.5993754747236086E-2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2291.1999999999998</v>
      </c>
      <c r="W5" s="133">
        <v>42660</v>
      </c>
      <c r="X5" s="10">
        <v>117.5</v>
      </c>
      <c r="Y5" s="10">
        <v>118.55</v>
      </c>
      <c r="Z5" s="10">
        <v>117.5</v>
      </c>
      <c r="AA5" s="10">
        <v>118.49</v>
      </c>
      <c r="AB5" s="95">
        <v>6956400</v>
      </c>
      <c r="AC5" s="10">
        <v>118.49</v>
      </c>
      <c r="AD5" s="2">
        <f t="shared" si="0"/>
        <v>1.0499999999999972</v>
      </c>
      <c r="AE5" s="138">
        <f t="shared" si="1"/>
        <v>7.9108540319836607E-3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42657</v>
      </c>
      <c r="X6" s="10">
        <v>118.5</v>
      </c>
      <c r="Y6" s="10">
        <v>118.8</v>
      </c>
      <c r="Z6" s="10">
        <v>117.56</v>
      </c>
      <c r="AA6" s="10">
        <v>117.56</v>
      </c>
      <c r="AB6" s="95">
        <v>5640500</v>
      </c>
      <c r="AC6" s="10">
        <v>117.56</v>
      </c>
      <c r="AD6" s="2">
        <f t="shared" si="0"/>
        <v>1.2399999999999949</v>
      </c>
      <c r="AE6" s="138">
        <f t="shared" si="1"/>
        <v>-5.919161170302778E-3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-78.800000000000182</v>
      </c>
      <c r="R7">
        <v>20</v>
      </c>
      <c r="W7" s="133">
        <v>42656</v>
      </c>
      <c r="X7" s="10">
        <v>117.54</v>
      </c>
      <c r="Y7" s="10">
        <v>119.2</v>
      </c>
      <c r="Z7" s="10">
        <v>117.28</v>
      </c>
      <c r="AA7" s="10">
        <v>118.26</v>
      </c>
      <c r="AB7" s="95">
        <v>7387400</v>
      </c>
      <c r="AC7" s="10">
        <v>118.26</v>
      </c>
      <c r="AD7" s="2">
        <f t="shared" si="0"/>
        <v>1.9200000000000017</v>
      </c>
      <c r="AE7" s="138">
        <f t="shared" si="1"/>
        <v>2.4582520979909983E-3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-78.800000000000182</v>
      </c>
      <c r="W8" s="133">
        <v>42655</v>
      </c>
      <c r="X8" s="10">
        <v>117.96</v>
      </c>
      <c r="Y8" s="10">
        <v>118.43</v>
      </c>
      <c r="Z8" s="10">
        <v>117.5</v>
      </c>
      <c r="AA8" s="10">
        <v>117.97</v>
      </c>
      <c r="AB8" s="95">
        <v>4685200</v>
      </c>
      <c r="AC8" s="10">
        <v>117.97</v>
      </c>
      <c r="AD8" s="2">
        <f t="shared" si="0"/>
        <v>0.93000000000000682</v>
      </c>
      <c r="AE8" s="138">
        <f t="shared" si="1"/>
        <v>2.8051683100986935E-3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-3.3248945147679398E-2</v>
      </c>
      <c r="W9" s="133">
        <v>42654</v>
      </c>
      <c r="X9" s="10">
        <v>119.41</v>
      </c>
      <c r="Y9" s="10">
        <v>119.63</v>
      </c>
      <c r="Z9" s="10">
        <v>117.06</v>
      </c>
      <c r="AA9" s="10">
        <v>117.64</v>
      </c>
      <c r="AB9" s="95">
        <v>6394200</v>
      </c>
      <c r="AC9" s="10">
        <v>117.64</v>
      </c>
      <c r="AD9" s="2">
        <f t="shared" si="0"/>
        <v>2.5699999999999932</v>
      </c>
      <c r="AE9" s="138">
        <f t="shared" si="1"/>
        <v>-1.8030050083472471E-2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42653</v>
      </c>
      <c r="X10" s="10">
        <v>119.51</v>
      </c>
      <c r="Y10" s="10">
        <v>120.2</v>
      </c>
      <c r="Z10" s="10">
        <v>119.35</v>
      </c>
      <c r="AA10" s="10">
        <v>119.8</v>
      </c>
      <c r="AB10" s="95">
        <v>3657000</v>
      </c>
      <c r="AC10" s="10">
        <v>119.8</v>
      </c>
      <c r="AD10" s="2">
        <f t="shared" si="0"/>
        <v>0.85000000000000853</v>
      </c>
      <c r="AE10" s="138">
        <f t="shared" si="1"/>
        <v>4.6964106004696582E-3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2.7E-2</v>
      </c>
      <c r="W11" s="133">
        <v>42650</v>
      </c>
      <c r="X11" s="10">
        <v>119.17</v>
      </c>
      <c r="Y11" s="10">
        <v>119.57</v>
      </c>
      <c r="Z11" s="10">
        <v>118.69</v>
      </c>
      <c r="AA11" s="10">
        <v>119.24</v>
      </c>
      <c r="AB11" s="95">
        <v>4799300</v>
      </c>
      <c r="AC11" s="10">
        <v>119.24</v>
      </c>
      <c r="AD11" s="2">
        <f t="shared" si="0"/>
        <v>0.87999999999999545</v>
      </c>
      <c r="AE11" s="138">
        <f t="shared" si="1"/>
        <v>4.1263157894735336E-3</v>
      </c>
    </row>
    <row r="12" spans="1:31" x14ac:dyDescent="0.25">
      <c r="G12" s="30"/>
      <c r="H12" s="72"/>
      <c r="W12" s="133">
        <v>42649</v>
      </c>
      <c r="X12" s="10">
        <v>118.5</v>
      </c>
      <c r="Y12" s="10">
        <v>118.85</v>
      </c>
      <c r="Z12" s="10">
        <v>117.92</v>
      </c>
      <c r="AA12" s="10">
        <v>118.75</v>
      </c>
      <c r="AB12" s="95">
        <v>4448500</v>
      </c>
      <c r="AC12" s="10">
        <v>118.75</v>
      </c>
      <c r="AD12" s="2">
        <f t="shared" si="0"/>
        <v>0.92999999999999261</v>
      </c>
      <c r="AE12" s="138">
        <f t="shared" si="1"/>
        <v>-3.6079879174358842E-3</v>
      </c>
    </row>
    <row r="13" spans="1:31" x14ac:dyDescent="0.25">
      <c r="G13" s="30"/>
      <c r="H13" s="72"/>
      <c r="W13" s="133">
        <v>42648</v>
      </c>
      <c r="X13" s="10">
        <v>119.22</v>
      </c>
      <c r="Y13" s="10">
        <v>119.44</v>
      </c>
      <c r="Z13" s="10">
        <v>118.6</v>
      </c>
      <c r="AA13" s="10">
        <v>119.18</v>
      </c>
      <c r="AB13" s="95">
        <v>5778700</v>
      </c>
      <c r="AC13" s="10">
        <v>119.18</v>
      </c>
      <c r="AD13" s="2">
        <f t="shared" si="0"/>
        <v>0.84000000000000341</v>
      </c>
      <c r="AE13" s="138">
        <f t="shared" si="1"/>
        <v>3.0297929641476262E-3</v>
      </c>
    </row>
    <row r="14" spans="1:31" x14ac:dyDescent="0.25">
      <c r="G14" s="30"/>
      <c r="H14" s="72"/>
      <c r="W14" s="133">
        <v>42647</v>
      </c>
      <c r="X14" s="10">
        <v>118.84</v>
      </c>
      <c r="Y14" s="10">
        <v>119.48</v>
      </c>
      <c r="Z14" s="10">
        <v>118.28</v>
      </c>
      <c r="AA14" s="10">
        <v>118.82</v>
      </c>
      <c r="AB14" s="95">
        <v>5733900</v>
      </c>
      <c r="AC14" s="10">
        <v>118.82</v>
      </c>
      <c r="AD14" s="2">
        <f t="shared" si="0"/>
        <v>1.2000000000000028</v>
      </c>
      <c r="AE14" s="138">
        <f t="shared" si="1"/>
        <v>8.4167999326645315E-5</v>
      </c>
    </row>
    <row r="15" spans="1:31" x14ac:dyDescent="0.25">
      <c r="G15" s="30"/>
      <c r="H15" s="72"/>
      <c r="W15" s="133">
        <v>42646</v>
      </c>
      <c r="X15" s="10">
        <v>118</v>
      </c>
      <c r="Y15" s="10">
        <v>119.01</v>
      </c>
      <c r="Z15" s="10">
        <v>117.43</v>
      </c>
      <c r="AA15" s="10">
        <v>118.81</v>
      </c>
      <c r="AB15" s="95">
        <v>6098600</v>
      </c>
      <c r="AC15" s="10">
        <v>118.81</v>
      </c>
      <c r="AD15" s="2">
        <f t="shared" si="0"/>
        <v>1.5799999999999983</v>
      </c>
      <c r="AE15" s="138">
        <f t="shared" si="1"/>
        <v>5.7563701007365964E-3</v>
      </c>
    </row>
    <row r="16" spans="1:31" x14ac:dyDescent="0.25">
      <c r="G16" s="30"/>
      <c r="H16" s="72"/>
      <c r="W16" s="133">
        <v>42643</v>
      </c>
      <c r="X16" s="10">
        <v>117.78</v>
      </c>
      <c r="Y16" s="10">
        <v>118.62</v>
      </c>
      <c r="Z16" s="10">
        <v>117.39</v>
      </c>
      <c r="AA16" s="10">
        <v>118.13</v>
      </c>
      <c r="AB16" s="95">
        <v>7941100</v>
      </c>
      <c r="AC16" s="10">
        <v>118.13</v>
      </c>
      <c r="AD16" s="2">
        <f t="shared" si="0"/>
        <v>1.230000000000004</v>
      </c>
      <c r="AE16" s="138">
        <f t="shared" si="1"/>
        <v>7.3335038799351437E-3</v>
      </c>
    </row>
    <row r="17" spans="1:31" x14ac:dyDescent="0.25">
      <c r="G17" s="30"/>
      <c r="W17" s="133">
        <v>42642</v>
      </c>
      <c r="X17" s="10">
        <v>118.88</v>
      </c>
      <c r="Y17" s="10">
        <v>119.27</v>
      </c>
      <c r="Z17" s="10">
        <v>117.04</v>
      </c>
      <c r="AA17" s="10">
        <v>117.27</v>
      </c>
      <c r="AB17" s="95">
        <v>6190200</v>
      </c>
      <c r="AC17" s="10">
        <v>117.27</v>
      </c>
      <c r="AD17" s="2">
        <f t="shared" si="0"/>
        <v>2.2299999999999898</v>
      </c>
      <c r="AE17" s="138">
        <f t="shared" si="1"/>
        <v>-1.7756931066253534E-2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119.05</v>
      </c>
      <c r="Y18" s="10">
        <v>119.52</v>
      </c>
      <c r="Z18" s="10">
        <v>118.81</v>
      </c>
      <c r="AA18" s="10">
        <v>119.39</v>
      </c>
      <c r="AB18" s="95">
        <v>5076100</v>
      </c>
      <c r="AC18" s="10">
        <v>119.39</v>
      </c>
      <c r="AD18" s="2">
        <f t="shared" si="0"/>
        <v>0.70999999999999375</v>
      </c>
      <c r="AE18" s="138">
        <f t="shared" si="1"/>
        <v>1.4259352457641761E-3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118.39</v>
      </c>
      <c r="Y19" s="10">
        <v>119.22</v>
      </c>
      <c r="Z19" s="10">
        <v>117.72</v>
      </c>
      <c r="AA19" s="10">
        <v>119.22</v>
      </c>
      <c r="AB19" s="95">
        <v>5349500</v>
      </c>
      <c r="AC19" s="10">
        <v>119.22</v>
      </c>
      <c r="AD19" s="2">
        <f t="shared" si="0"/>
        <v>1.5</v>
      </c>
      <c r="AE19" s="138">
        <f t="shared" si="1"/>
        <v>1.2226184411614938E-2</v>
      </c>
    </row>
    <row r="20" spans="1:31" x14ac:dyDescent="0.25">
      <c r="W20" s="133">
        <v>42639</v>
      </c>
      <c r="X20" s="10">
        <v>118.63</v>
      </c>
      <c r="Y20" s="10">
        <v>118.64</v>
      </c>
      <c r="Z20" s="10">
        <v>117.56</v>
      </c>
      <c r="AA20" s="10">
        <v>117.78</v>
      </c>
      <c r="AB20" s="95">
        <v>5998900</v>
      </c>
      <c r="AC20" s="10">
        <v>117.78</v>
      </c>
      <c r="AD20" s="2">
        <f t="shared" si="0"/>
        <v>1.0799999999999983</v>
      </c>
      <c r="AE20" s="138">
        <f t="shared" si="1"/>
        <v>-8.6693039306455777E-3</v>
      </c>
    </row>
    <row r="21" spans="1:31" x14ac:dyDescent="0.25">
      <c r="W21" s="133">
        <v>42636</v>
      </c>
      <c r="X21" s="10">
        <v>119.41</v>
      </c>
      <c r="Y21" s="10">
        <v>119.6</v>
      </c>
      <c r="Z21" s="10">
        <v>118.71</v>
      </c>
      <c r="AA21" s="10">
        <v>118.81</v>
      </c>
      <c r="AB21" s="95">
        <v>4773000</v>
      </c>
      <c r="AC21" s="10">
        <v>118.81</v>
      </c>
      <c r="AD21" s="2">
        <f t="shared" si="0"/>
        <v>0.89000000000000057</v>
      </c>
      <c r="AE21" s="138">
        <f t="shared" si="1"/>
        <v>-5.4411518499916101E-3</v>
      </c>
    </row>
    <row r="22" spans="1:31" x14ac:dyDescent="0.25">
      <c r="W22" s="133">
        <v>42635</v>
      </c>
      <c r="X22" s="10">
        <v>119.25</v>
      </c>
      <c r="Y22" s="10">
        <v>119.84</v>
      </c>
      <c r="Z22" s="10">
        <v>119.14</v>
      </c>
      <c r="AA22" s="10">
        <v>119.46</v>
      </c>
      <c r="AB22" s="95">
        <v>5340500</v>
      </c>
      <c r="AC22" s="10">
        <v>119.46</v>
      </c>
      <c r="AD22" s="2">
        <f t="shared" si="0"/>
        <v>0.70000000000000284</v>
      </c>
      <c r="AE22" s="138">
        <f t="shared" si="1"/>
        <v>4.6253469010175685E-3</v>
      </c>
    </row>
    <row r="23" spans="1:31" x14ac:dyDescent="0.25">
      <c r="W23" s="133">
        <v>42634</v>
      </c>
      <c r="X23" s="10">
        <v>117.95</v>
      </c>
      <c r="Y23" s="10">
        <v>119</v>
      </c>
      <c r="Z23" s="10">
        <v>117.64</v>
      </c>
      <c r="AA23" s="10">
        <v>118.91</v>
      </c>
      <c r="AB23" s="95">
        <v>6337300</v>
      </c>
      <c r="AC23" s="10">
        <v>118.91</v>
      </c>
      <c r="AD23" s="2">
        <f t="shared" si="0"/>
        <v>1.3599999999999994</v>
      </c>
      <c r="AE23" s="138">
        <f t="shared" si="1"/>
        <v>8.1390419669351566E-3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118.17</v>
      </c>
      <c r="Y24" s="10">
        <v>118.24</v>
      </c>
      <c r="Z24" s="10">
        <v>117.69</v>
      </c>
      <c r="AA24" s="10">
        <v>117.95</v>
      </c>
      <c r="AB24" s="95">
        <v>5187700</v>
      </c>
      <c r="AC24" s="10">
        <v>117.95</v>
      </c>
      <c r="AD24" s="2">
        <f t="shared" si="0"/>
        <v>0.54999999999999716</v>
      </c>
      <c r="AE24" s="138">
        <f t="shared" si="1"/>
        <v>2.4647288798231859E-3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42632</v>
      </c>
      <c r="X25" s="10">
        <v>118.36</v>
      </c>
      <c r="Y25" s="10">
        <v>118.66</v>
      </c>
      <c r="Z25" s="10">
        <v>117.64</v>
      </c>
      <c r="AA25" s="10">
        <v>117.66</v>
      </c>
      <c r="AB25" s="95">
        <v>5457600</v>
      </c>
      <c r="AC25" s="10">
        <v>117.66</v>
      </c>
      <c r="AD25" s="2">
        <f t="shared" si="0"/>
        <v>1.019999999999996</v>
      </c>
      <c r="AE25" s="138">
        <f t="shared" si="1"/>
        <v>-4.9894291754757347E-3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42629</v>
      </c>
      <c r="X26" s="10">
        <v>118.51</v>
      </c>
      <c r="Y26" s="10">
        <v>119.14</v>
      </c>
      <c r="Z26" s="10">
        <v>118.12</v>
      </c>
      <c r="AA26" s="10">
        <v>118.25</v>
      </c>
      <c r="AB26" s="95">
        <v>12408800</v>
      </c>
      <c r="AC26" s="10">
        <v>118.25</v>
      </c>
      <c r="AD26" s="2">
        <f t="shared" si="0"/>
        <v>1.019999999999996</v>
      </c>
      <c r="AE26" s="138">
        <f t="shared" si="1"/>
        <v>-3.2032369552389417E-3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42628</v>
      </c>
      <c r="X27" s="10">
        <v>117.81</v>
      </c>
      <c r="Y27" s="10">
        <v>118.94</v>
      </c>
      <c r="Z27" s="10">
        <v>117.32</v>
      </c>
      <c r="AA27" s="10">
        <v>118.63</v>
      </c>
      <c r="AB27" s="95">
        <v>5812100</v>
      </c>
      <c r="AC27" s="10">
        <v>118.63</v>
      </c>
      <c r="AD27" s="2">
        <f t="shared" si="0"/>
        <v>1.6200000000000045</v>
      </c>
      <c r="AE27" s="138">
        <f t="shared" si="1"/>
        <v>6.5331749533343864E-3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42627</v>
      </c>
      <c r="X28" s="10">
        <v>117.85</v>
      </c>
      <c r="Y28" s="10">
        <v>118.33</v>
      </c>
      <c r="Z28" s="10">
        <v>117.46</v>
      </c>
      <c r="AA28" s="10">
        <v>117.86</v>
      </c>
      <c r="AB28" s="95">
        <v>6124900</v>
      </c>
      <c r="AC28" s="10">
        <v>117.86</v>
      </c>
      <c r="AD28" s="2">
        <f t="shared" si="0"/>
        <v>0.87000000000000455</v>
      </c>
      <c r="AE28" s="138">
        <f t="shared" si="1"/>
        <v>2.1256695859195318E-3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42626</v>
      </c>
      <c r="X29" s="10">
        <v>118.42</v>
      </c>
      <c r="Y29" s="10">
        <v>118.83</v>
      </c>
      <c r="Z29" s="10">
        <v>117.49</v>
      </c>
      <c r="AA29" s="10">
        <v>117.61</v>
      </c>
      <c r="AB29" s="95">
        <v>7957900</v>
      </c>
      <c r="AC29" s="10">
        <v>117.61</v>
      </c>
      <c r="AD29" s="2">
        <f t="shared" si="0"/>
        <v>1.3400000000000034</v>
      </c>
      <c r="AE29" s="138">
        <f t="shared" si="1"/>
        <v>-1.300772071164813E-2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117.76</v>
      </c>
      <c r="Y30" s="10">
        <v>119.45</v>
      </c>
      <c r="Z30" s="10">
        <v>117.38</v>
      </c>
      <c r="AA30" s="10">
        <v>119.16</v>
      </c>
      <c r="AB30" s="95">
        <v>7239800</v>
      </c>
      <c r="AC30" s="10">
        <v>119.16</v>
      </c>
      <c r="AD30" s="2">
        <f t="shared" si="0"/>
        <v>2.0700000000000074</v>
      </c>
      <c r="AE30" s="138">
        <f t="shared" si="1"/>
        <v>7.86602385181423E-3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119.03</v>
      </c>
      <c r="Y31" s="10">
        <v>119.16</v>
      </c>
      <c r="Z31" s="10">
        <v>118.18</v>
      </c>
      <c r="AA31" s="10">
        <v>118.23</v>
      </c>
      <c r="AB31" s="95">
        <v>7957300</v>
      </c>
      <c r="AC31" s="10">
        <v>118.23</v>
      </c>
      <c r="AD31" s="2">
        <f t="shared" si="0"/>
        <v>0.97999999999998977</v>
      </c>
      <c r="AE31" s="138">
        <f t="shared" si="1"/>
        <v>-1.037917468820615E-2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119.37</v>
      </c>
      <c r="Y32" s="10">
        <v>119.82</v>
      </c>
      <c r="Z32" s="10">
        <v>119.14</v>
      </c>
      <c r="AA32" s="10">
        <v>119.47</v>
      </c>
      <c r="AB32" s="95">
        <v>4833000</v>
      </c>
      <c r="AC32" s="10">
        <v>119.47</v>
      </c>
      <c r="AD32" s="2">
        <f t="shared" si="0"/>
        <v>0.67999999999999261</v>
      </c>
      <c r="AE32" s="138">
        <f t="shared" si="1"/>
        <v>-1.1704706964300593E-3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42620</v>
      </c>
      <c r="X33" s="10">
        <v>119.84</v>
      </c>
      <c r="Y33" s="10">
        <v>119.95</v>
      </c>
      <c r="Z33" s="10">
        <v>119.44</v>
      </c>
      <c r="AA33" s="10">
        <v>119.61</v>
      </c>
      <c r="AB33" s="95">
        <v>4753800</v>
      </c>
      <c r="AC33" s="10">
        <v>119.61</v>
      </c>
      <c r="AD33" s="2">
        <f t="shared" si="0"/>
        <v>0.51000000000000512</v>
      </c>
      <c r="AE33" s="138">
        <f t="shared" si="1"/>
        <v>-1.1691022964509523E-3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119.78</v>
      </c>
      <c r="Y34" s="10">
        <v>119.97</v>
      </c>
      <c r="Z34" s="10">
        <v>119.36</v>
      </c>
      <c r="AA34" s="10">
        <v>119.75</v>
      </c>
      <c r="AB34" s="95">
        <v>5280700</v>
      </c>
      <c r="AC34" s="10">
        <v>119.75</v>
      </c>
      <c r="AD34" s="2">
        <f t="shared" si="0"/>
        <v>0.60999999999999943</v>
      </c>
      <c r="AE34" s="138">
        <f t="shared" si="1"/>
        <v>3.6037546094536133E-3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119.36</v>
      </c>
      <c r="Y35" s="10">
        <v>119.81</v>
      </c>
      <c r="Z35" s="10">
        <v>118.9</v>
      </c>
      <c r="AA35" s="10">
        <v>119.32</v>
      </c>
      <c r="AB35" s="95">
        <v>5806400</v>
      </c>
      <c r="AC35" s="10">
        <v>119.32</v>
      </c>
      <c r="AD35" s="2">
        <f t="shared" si="0"/>
        <v>0.90999999999999659</v>
      </c>
      <c r="AE35" s="138">
        <f t="shared" si="1"/>
        <v>2.0154517971111563E-3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119.19</v>
      </c>
      <c r="Y36" s="10">
        <v>119.39</v>
      </c>
      <c r="Z36" s="10">
        <v>118.6</v>
      </c>
      <c r="AA36" s="10">
        <v>119.08</v>
      </c>
      <c r="AB36" s="95">
        <v>4551800</v>
      </c>
      <c r="AC36" s="10">
        <v>119.08</v>
      </c>
      <c r="AD36" s="2">
        <f t="shared" si="0"/>
        <v>0.79000000000000625</v>
      </c>
      <c r="AE36" s="138">
        <f t="shared" si="1"/>
        <v>-2.1786492374727962E-3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119.54</v>
      </c>
      <c r="Y37" s="10">
        <v>119.62</v>
      </c>
      <c r="Z37" s="10">
        <v>119.01</v>
      </c>
      <c r="AA37" s="10">
        <v>119.34</v>
      </c>
      <c r="AB37" s="95">
        <v>5693100</v>
      </c>
      <c r="AC37" s="10">
        <v>119.34</v>
      </c>
      <c r="AD37" s="2">
        <f t="shared" si="0"/>
        <v>0.60999999999999943</v>
      </c>
      <c r="AE37" s="138">
        <f t="shared" si="1"/>
        <v>-1.0881392818280489E-3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120.67</v>
      </c>
      <c r="Y38" s="10">
        <v>120.67</v>
      </c>
      <c r="Z38" s="10">
        <v>119.26</v>
      </c>
      <c r="AA38" s="10">
        <v>119.47</v>
      </c>
      <c r="AB38" s="95">
        <v>3820500</v>
      </c>
      <c r="AC38" s="10">
        <v>119.47</v>
      </c>
      <c r="AD38" s="2">
        <f t="shared" si="0"/>
        <v>1.4099999999999966</v>
      </c>
      <c r="AE38" s="138">
        <f t="shared" si="1"/>
        <v>-3.7525016677785183E-3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119.3</v>
      </c>
      <c r="Y39" s="10">
        <v>120.13</v>
      </c>
      <c r="Z39" s="10">
        <v>119.06</v>
      </c>
      <c r="AA39" s="10">
        <v>119.92</v>
      </c>
      <c r="AB39" s="95">
        <v>5074900</v>
      </c>
      <c r="AC39" s="10">
        <v>119.92</v>
      </c>
      <c r="AD39" s="2">
        <f t="shared" si="0"/>
        <v>1.0699999999999932</v>
      </c>
      <c r="AE39" s="138">
        <f t="shared" si="1"/>
        <v>7.3924731182795078E-3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118.84</v>
      </c>
      <c r="Y40" s="10">
        <v>119.74</v>
      </c>
      <c r="Z40" s="10">
        <v>118.56</v>
      </c>
      <c r="AA40" s="10">
        <v>119.04</v>
      </c>
      <c r="AB40" s="95">
        <v>6482700</v>
      </c>
      <c r="AC40" s="10">
        <v>119.04</v>
      </c>
      <c r="AD40" s="2">
        <f t="shared" si="0"/>
        <v>1.1799999999999926</v>
      </c>
      <c r="AE40" s="138">
        <f t="shared" si="1"/>
        <v>3.9639031795564161E-3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126.01600000000002</v>
      </c>
      <c r="Q41" s="2"/>
      <c r="W41" s="133">
        <v>42607</v>
      </c>
      <c r="X41" s="10">
        <v>118.86</v>
      </c>
      <c r="Y41" s="10">
        <v>119.21</v>
      </c>
      <c r="Z41" s="10">
        <v>118.33</v>
      </c>
      <c r="AA41" s="10">
        <v>118.57</v>
      </c>
      <c r="AB41" s="95">
        <v>5566000</v>
      </c>
      <c r="AC41" s="10">
        <v>118.57</v>
      </c>
      <c r="AD41" s="2">
        <f t="shared" si="0"/>
        <v>0.87999999999999545</v>
      </c>
      <c r="AE41" s="138">
        <f t="shared" si="1"/>
        <v>-1.1793446213461678E-3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8">O42*$Q$4</f>
        <v>124.87040000000002</v>
      </c>
      <c r="Q42" s="2"/>
      <c r="T42" s="91" t="s">
        <v>113</v>
      </c>
      <c r="W42" s="133">
        <v>42606</v>
      </c>
      <c r="X42" s="10">
        <v>119.48</v>
      </c>
      <c r="Y42" s="10">
        <v>119.61</v>
      </c>
      <c r="Z42" s="10">
        <v>118.62</v>
      </c>
      <c r="AA42" s="10">
        <v>118.71</v>
      </c>
      <c r="AB42" s="95">
        <v>6303900</v>
      </c>
      <c r="AC42" s="10">
        <v>118.71</v>
      </c>
      <c r="AD42" s="2">
        <f t="shared" si="0"/>
        <v>0.98999999999999488</v>
      </c>
      <c r="AE42" s="138">
        <f t="shared" si="1"/>
        <v>-6.111855324849369E-3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8"/>
        <v>123.72480000000002</v>
      </c>
      <c r="Q43" s="2"/>
      <c r="T43" s="128" t="s">
        <v>98</v>
      </c>
      <c r="U43" s="129">
        <v>114.59</v>
      </c>
      <c r="W43" s="133">
        <v>42605</v>
      </c>
      <c r="X43" s="10">
        <v>119.67</v>
      </c>
      <c r="Y43" s="10">
        <v>119.96</v>
      </c>
      <c r="Z43" s="10">
        <v>119.02</v>
      </c>
      <c r="AA43" s="10">
        <v>119.44</v>
      </c>
      <c r="AB43" s="95">
        <v>5603200</v>
      </c>
      <c r="AC43" s="10">
        <v>119.44</v>
      </c>
      <c r="AD43" s="2">
        <f t="shared" si="0"/>
        <v>0.93999999999999773</v>
      </c>
      <c r="AE43" s="138">
        <f t="shared" si="1"/>
        <v>2.6021992780995706E-3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8"/>
        <v>122.57920000000001</v>
      </c>
      <c r="Q44" s="2"/>
      <c r="T44" s="93" t="s">
        <v>99</v>
      </c>
      <c r="U44" s="130">
        <v>114.83</v>
      </c>
      <c r="W44" s="133">
        <v>42604</v>
      </c>
      <c r="X44" s="10">
        <v>119.9</v>
      </c>
      <c r="Y44" s="10">
        <v>119.9</v>
      </c>
      <c r="Z44" s="10">
        <v>118.95</v>
      </c>
      <c r="AA44" s="10">
        <v>119.13</v>
      </c>
      <c r="AB44" s="95">
        <v>6544900</v>
      </c>
      <c r="AC44" s="10">
        <v>119.13</v>
      </c>
      <c r="AD44" s="2">
        <f t="shared" si="0"/>
        <v>0.95000000000000284</v>
      </c>
      <c r="AE44" s="138">
        <f t="shared" si="1"/>
        <v>-6.5877251501000877E-3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8"/>
        <v>121.43360000000001</v>
      </c>
      <c r="Q45" s="2"/>
      <c r="T45" s="93" t="s">
        <v>100</v>
      </c>
      <c r="U45" s="130" t="s">
        <v>637</v>
      </c>
      <c r="W45" s="133">
        <v>42601</v>
      </c>
      <c r="X45" s="10">
        <v>119.91</v>
      </c>
      <c r="Y45" s="10">
        <v>119.99</v>
      </c>
      <c r="Z45" s="10">
        <v>119.32</v>
      </c>
      <c r="AA45" s="10">
        <v>119.92</v>
      </c>
      <c r="AB45" s="95">
        <v>7798300</v>
      </c>
      <c r="AC45" s="10">
        <v>119.92</v>
      </c>
      <c r="AD45" s="2">
        <f t="shared" si="0"/>
        <v>0.67000000000000171</v>
      </c>
      <c r="AE45" s="138" t="e">
        <f t="shared" si="1"/>
        <v>#DIV/0!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8"/>
        <v>120.28800000000001</v>
      </c>
      <c r="Q46" s="2"/>
      <c r="T46" s="93" t="s">
        <v>101</v>
      </c>
      <c r="U46" s="130" t="s">
        <v>638</v>
      </c>
      <c r="W46" s="133">
        <v>42601</v>
      </c>
      <c r="X46" s="10" t="s">
        <v>346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8"/>
        <v>119.14240000000001</v>
      </c>
      <c r="Q47" s="2"/>
      <c r="T47" s="93" t="s">
        <v>102</v>
      </c>
      <c r="U47" s="130">
        <v>126.95</v>
      </c>
      <c r="W47" s="133">
        <v>42600</v>
      </c>
      <c r="X47" s="10">
        <v>121.17</v>
      </c>
      <c r="Y47" s="10">
        <v>121.39</v>
      </c>
      <c r="Z47" s="10">
        <v>119.9</v>
      </c>
      <c r="AA47" s="10">
        <v>120.72</v>
      </c>
      <c r="AB47" s="95">
        <v>8728000</v>
      </c>
      <c r="AC47" s="10">
        <v>119.92</v>
      </c>
      <c r="AD47" s="2">
        <f t="shared" si="0"/>
        <v>1.4899999999999949</v>
      </c>
      <c r="AE47" s="138">
        <f t="shared" si="1"/>
        <v>-4.8958592647913024E-3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117.99680000000001</v>
      </c>
      <c r="Q48" s="2"/>
      <c r="T48" s="93" t="s">
        <v>103</v>
      </c>
      <c r="U48" s="130">
        <v>0.720553</v>
      </c>
      <c r="W48" s="133">
        <v>42599</v>
      </c>
      <c r="X48" s="10">
        <v>120.5</v>
      </c>
      <c r="Y48" s="10">
        <v>121.33</v>
      </c>
      <c r="Z48" s="10">
        <v>119.85</v>
      </c>
      <c r="AA48" s="10">
        <v>121.31</v>
      </c>
      <c r="AB48" s="95">
        <v>10442800</v>
      </c>
      <c r="AC48" s="10">
        <v>120.51</v>
      </c>
      <c r="AD48" s="2">
        <f t="shared" si="0"/>
        <v>1.480000000000004</v>
      </c>
      <c r="AE48" s="138">
        <f t="shared" si="1"/>
        <v>8.1987785493182752E-3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116.85120000000001</v>
      </c>
      <c r="Q49" s="2"/>
      <c r="T49" s="93" t="s">
        <v>104</v>
      </c>
      <c r="U49" s="130" t="s">
        <v>129</v>
      </c>
      <c r="W49" s="133">
        <v>42598</v>
      </c>
      <c r="X49" s="10">
        <v>122.11</v>
      </c>
      <c r="Y49" s="10">
        <v>122.32</v>
      </c>
      <c r="Z49" s="10">
        <v>120.06</v>
      </c>
      <c r="AA49" s="10">
        <v>120.33</v>
      </c>
      <c r="AB49" s="95">
        <v>11289100</v>
      </c>
      <c r="AC49" s="10">
        <v>119.53</v>
      </c>
      <c r="AD49" s="2">
        <f t="shared" si="0"/>
        <v>2.2599999999999909</v>
      </c>
      <c r="AE49" s="138">
        <f t="shared" si="1"/>
        <v>-1.6213991769547298E-2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115.7056</v>
      </c>
      <c r="Q50" s="2"/>
      <c r="T50" s="93"/>
      <c r="U50" s="130"/>
      <c r="W50" s="133">
        <v>42597</v>
      </c>
      <c r="X50" s="10">
        <v>123.12</v>
      </c>
      <c r="Y50" s="10">
        <v>123.27</v>
      </c>
      <c r="Z50" s="10">
        <v>122.28</v>
      </c>
      <c r="AA50" s="10">
        <v>122.31</v>
      </c>
      <c r="AB50" s="95">
        <v>6469500</v>
      </c>
      <c r="AC50" s="10">
        <v>121.5</v>
      </c>
      <c r="AD50" s="2">
        <f t="shared" si="0"/>
        <v>0.98999999999999488</v>
      </c>
      <c r="AE50" s="138">
        <f t="shared" si="1"/>
        <v>-7.3529411764706731E-3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114.56</v>
      </c>
      <c r="Q51" s="2"/>
      <c r="T51" s="93" t="s">
        <v>105</v>
      </c>
      <c r="U51" s="130" t="s">
        <v>639</v>
      </c>
      <c r="W51" s="133">
        <v>42594</v>
      </c>
      <c r="X51" s="10">
        <v>123.47</v>
      </c>
      <c r="Y51" s="10">
        <v>123.77</v>
      </c>
      <c r="Z51" s="10">
        <v>122.95</v>
      </c>
      <c r="AA51" s="10">
        <v>123.22</v>
      </c>
      <c r="AB51" s="95">
        <v>4234800</v>
      </c>
      <c r="AC51" s="10">
        <v>122.4</v>
      </c>
      <c r="AD51" s="2">
        <f t="shared" si="0"/>
        <v>0.81999999999999318</v>
      </c>
      <c r="AE51" s="138">
        <f t="shared" si="1"/>
        <v>-4.4733631557543063E-3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113.4144</v>
      </c>
      <c r="Q52" s="2"/>
      <c r="T52" s="93" t="s">
        <v>106</v>
      </c>
      <c r="U52" s="130" t="s">
        <v>451</v>
      </c>
      <c r="W52" s="133">
        <v>42593</v>
      </c>
      <c r="X52" s="10">
        <v>123.85</v>
      </c>
      <c r="Y52" s="10">
        <v>124.14</v>
      </c>
      <c r="Z52" s="10">
        <v>123.47</v>
      </c>
      <c r="AA52" s="10">
        <v>123.77</v>
      </c>
      <c r="AB52" s="95">
        <v>4052000</v>
      </c>
      <c r="AC52" s="10">
        <v>122.95</v>
      </c>
      <c r="AD52" s="2">
        <f t="shared" si="0"/>
        <v>0.67000000000000171</v>
      </c>
      <c r="AE52" s="138">
        <f t="shared" si="1"/>
        <v>3.345846254284357E-3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112.2688</v>
      </c>
      <c r="Q53" s="2"/>
      <c r="T53" s="93" t="s">
        <v>107</v>
      </c>
      <c r="U53" s="131">
        <v>6973009</v>
      </c>
      <c r="W53" s="133">
        <v>42592</v>
      </c>
      <c r="X53" s="10">
        <v>123.59</v>
      </c>
      <c r="Y53" s="10">
        <v>123.78</v>
      </c>
      <c r="Z53" s="10">
        <v>123.24</v>
      </c>
      <c r="AA53" s="10">
        <v>123.36</v>
      </c>
      <c r="AB53" s="95">
        <v>4333500</v>
      </c>
      <c r="AC53" s="10">
        <v>122.54</v>
      </c>
      <c r="AD53" s="2">
        <f t="shared" si="0"/>
        <v>0.54000000000000625</v>
      </c>
      <c r="AE53" s="138">
        <f t="shared" si="1"/>
        <v>-5.7091591224200933E-4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111.1232</v>
      </c>
      <c r="T54" s="93" t="s">
        <v>110</v>
      </c>
      <c r="U54" s="131">
        <v>6083350</v>
      </c>
      <c r="W54" s="133">
        <v>42591</v>
      </c>
      <c r="X54" s="10">
        <v>123.91</v>
      </c>
      <c r="Y54" s="10">
        <v>124</v>
      </c>
      <c r="Z54" s="10">
        <v>123.33</v>
      </c>
      <c r="AA54" s="10">
        <v>123.43</v>
      </c>
      <c r="AB54" s="95">
        <v>3941500</v>
      </c>
      <c r="AC54" s="10">
        <v>122.61</v>
      </c>
      <c r="AD54" s="2">
        <f t="shared" si="0"/>
        <v>0.67000000000000171</v>
      </c>
      <c r="AE54" s="138">
        <f t="shared" si="1"/>
        <v>-1.7910933810958429E-3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109.9776</v>
      </c>
      <c r="T55" s="93" t="s">
        <v>108</v>
      </c>
      <c r="U55" s="130" t="s">
        <v>640</v>
      </c>
      <c r="W55" s="133">
        <v>42590</v>
      </c>
      <c r="X55" s="10">
        <v>124</v>
      </c>
      <c r="Y55" s="10">
        <v>124.15</v>
      </c>
      <c r="Z55" s="10">
        <v>123.23</v>
      </c>
      <c r="AA55" s="10">
        <v>123.65</v>
      </c>
      <c r="AB55" s="95">
        <v>5232500</v>
      </c>
      <c r="AC55" s="10">
        <v>122.83</v>
      </c>
      <c r="AD55" s="2">
        <f t="shared" si="0"/>
        <v>0.92000000000000171</v>
      </c>
      <c r="AE55" s="138">
        <f t="shared" si="1"/>
        <v>-4.7804245665208356E-3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108.83199999999999</v>
      </c>
      <c r="T56" s="93" t="s">
        <v>111</v>
      </c>
      <c r="U56" s="130">
        <v>21.41</v>
      </c>
      <c r="W56" s="133">
        <v>42587</v>
      </c>
      <c r="X56" s="10">
        <v>124.38</v>
      </c>
      <c r="Y56" s="10">
        <v>124.38</v>
      </c>
      <c r="Z56" s="10">
        <v>123.76</v>
      </c>
      <c r="AA56" s="10">
        <v>124.24</v>
      </c>
      <c r="AB56" s="95">
        <v>5146900</v>
      </c>
      <c r="AC56" s="10">
        <v>123.42</v>
      </c>
      <c r="AD56" s="2">
        <f t="shared" si="0"/>
        <v>0.61999999999999034</v>
      </c>
      <c r="AE56" s="138">
        <f t="shared" si="1"/>
        <v>3.0884265279582657E-3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107.68639999999999</v>
      </c>
      <c r="T57" s="93" t="s">
        <v>112</v>
      </c>
      <c r="U57" s="130">
        <v>5.37</v>
      </c>
      <c r="W57" s="133">
        <v>42586</v>
      </c>
      <c r="X57" s="10">
        <v>124.24</v>
      </c>
      <c r="Y57" s="10">
        <v>124.39</v>
      </c>
      <c r="Z57" s="10">
        <v>123.64</v>
      </c>
      <c r="AA57" s="10">
        <v>123.86</v>
      </c>
      <c r="AB57" s="95">
        <v>4728200</v>
      </c>
      <c r="AC57" s="10">
        <v>123.04</v>
      </c>
      <c r="AD57" s="2">
        <f t="shared" si="0"/>
        <v>0.75</v>
      </c>
      <c r="AE57" s="138">
        <f t="shared" si="1"/>
        <v>-3.2499187520307338E-4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106.5408</v>
      </c>
      <c r="T58" s="93" t="s">
        <v>109</v>
      </c>
      <c r="U58" s="130" t="s">
        <v>641</v>
      </c>
      <c r="W58" s="133">
        <v>42585</v>
      </c>
      <c r="X58" s="10">
        <v>125</v>
      </c>
      <c r="Y58" s="10">
        <v>125</v>
      </c>
      <c r="Z58" s="10">
        <v>123.69</v>
      </c>
      <c r="AA58" s="10">
        <v>123.9</v>
      </c>
      <c r="AB58" s="95">
        <v>5310600</v>
      </c>
      <c r="AC58" s="10">
        <v>123.08</v>
      </c>
      <c r="AD58" s="2">
        <f t="shared" si="0"/>
        <v>1.3100000000000023</v>
      </c>
      <c r="AE58" s="138">
        <f t="shared" si="1"/>
        <v>-7.579422673762326E-3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8"/>
        <v>105.3952</v>
      </c>
      <c r="W59" s="133">
        <v>42584</v>
      </c>
      <c r="X59" s="10">
        <v>125.65</v>
      </c>
      <c r="Y59" s="10">
        <v>125.9</v>
      </c>
      <c r="Z59" s="10">
        <v>124.48</v>
      </c>
      <c r="AA59" s="10">
        <v>124.85</v>
      </c>
      <c r="AB59" s="95">
        <v>7158700</v>
      </c>
      <c r="AC59" s="10">
        <v>124.02</v>
      </c>
      <c r="AD59" s="2">
        <f t="shared" si="0"/>
        <v>1.4200000000000017</v>
      </c>
      <c r="AE59" s="138">
        <f t="shared" si="1"/>
        <v>-4.4151882475715887E-3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104.2496</v>
      </c>
      <c r="W60" s="133">
        <v>42583</v>
      </c>
      <c r="X60" s="10">
        <v>125.31</v>
      </c>
      <c r="Y60" s="10">
        <v>125.71</v>
      </c>
      <c r="Z60" s="10">
        <v>125.1</v>
      </c>
      <c r="AA60" s="10">
        <v>125.4</v>
      </c>
      <c r="AB60" s="95">
        <v>4615100</v>
      </c>
      <c r="AC60" s="10">
        <v>124.57</v>
      </c>
      <c r="AD60" s="2">
        <f t="shared" si="0"/>
        <v>0.60999999999999943</v>
      </c>
      <c r="AE60" s="138">
        <f t="shared" si="1"/>
        <v>1.3665594855305496E-3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103.104</v>
      </c>
      <c r="W61" s="133">
        <v>42580</v>
      </c>
      <c r="X61" s="10">
        <v>124.34</v>
      </c>
      <c r="Y61" s="10">
        <v>125.32</v>
      </c>
      <c r="Z61" s="10">
        <v>124.34</v>
      </c>
      <c r="AA61" s="10">
        <v>125.23</v>
      </c>
      <c r="AB61" s="95">
        <v>7020900</v>
      </c>
      <c r="AC61" s="10">
        <v>124.4</v>
      </c>
      <c r="AD61" s="2">
        <f t="shared" si="0"/>
        <v>0.97999999999998977</v>
      </c>
      <c r="AE61" s="138">
        <f t="shared" si="1"/>
        <v>6.1468780329991812E-3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42579</v>
      </c>
      <c r="X62" s="10">
        <v>124.98</v>
      </c>
      <c r="Y62" s="10">
        <v>125</v>
      </c>
      <c r="Z62" s="10">
        <v>124.41</v>
      </c>
      <c r="AA62" s="10">
        <v>124.46</v>
      </c>
      <c r="AB62" s="95">
        <v>4320400</v>
      </c>
      <c r="AC62" s="10">
        <v>123.64</v>
      </c>
      <c r="AD62" s="2">
        <f t="shared" si="0"/>
        <v>0.59000000000000341</v>
      </c>
      <c r="AE62" s="138">
        <f t="shared" si="1"/>
        <v>-2.4205260609971857E-3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42578</v>
      </c>
      <c r="X63" s="10">
        <v>125.1</v>
      </c>
      <c r="Y63" s="10">
        <v>125.23</v>
      </c>
      <c r="Z63" s="10">
        <v>124.34</v>
      </c>
      <c r="AA63" s="10">
        <v>124.77</v>
      </c>
      <c r="AB63" s="95">
        <v>4812600</v>
      </c>
      <c r="AC63" s="10">
        <v>123.94</v>
      </c>
      <c r="AD63" s="2">
        <f t="shared" si="0"/>
        <v>0.89000000000000057</v>
      </c>
      <c r="AE63" s="138">
        <f t="shared" si="1"/>
        <v>-3.0566280566279858E-3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42577</v>
      </c>
      <c r="X64" s="10">
        <v>125.03</v>
      </c>
      <c r="Y64" s="10">
        <v>125.55</v>
      </c>
      <c r="Z64" s="10">
        <v>124.75</v>
      </c>
      <c r="AA64" s="10">
        <v>125.15</v>
      </c>
      <c r="AB64" s="95">
        <v>5589900</v>
      </c>
      <c r="AC64" s="10">
        <v>124.32</v>
      </c>
      <c r="AD64" s="2">
        <f t="shared" si="0"/>
        <v>0.79999999999999716</v>
      </c>
      <c r="AE64" s="138">
        <f t="shared" si="1"/>
        <v>2.0957601160727091E-3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42576</v>
      </c>
      <c r="X65" s="10">
        <v>125.07</v>
      </c>
      <c r="Y65" s="10">
        <v>125.13</v>
      </c>
      <c r="Z65" s="10">
        <v>124.14</v>
      </c>
      <c r="AA65" s="10">
        <v>124.89</v>
      </c>
      <c r="AB65" s="95">
        <v>4880600</v>
      </c>
      <c r="AC65" s="10">
        <v>124.06</v>
      </c>
      <c r="AD65" s="2">
        <f t="shared" si="0"/>
        <v>0.98999999999999488</v>
      </c>
      <c r="AE65" s="138">
        <f t="shared" si="1"/>
        <v>-1.1272141706923922E-3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125.12</v>
      </c>
      <c r="Y66" s="10">
        <v>125.35</v>
      </c>
      <c r="Z66" s="10">
        <v>124.65</v>
      </c>
      <c r="AA66" s="10">
        <v>125.03</v>
      </c>
      <c r="AB66" s="95">
        <v>5839200</v>
      </c>
      <c r="AC66" s="10">
        <v>124.2</v>
      </c>
      <c r="AD66" s="2">
        <f t="shared" si="0"/>
        <v>0.69999999999998863</v>
      </c>
      <c r="AE66" s="138">
        <f t="shared" si="1"/>
        <v>-9.6525096525090781E-4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42572</v>
      </c>
      <c r="X67" s="10">
        <v>125.21</v>
      </c>
      <c r="Y67" s="10">
        <v>125.74</v>
      </c>
      <c r="Z67" s="10">
        <v>124.89</v>
      </c>
      <c r="AA67" s="10">
        <v>125.15</v>
      </c>
      <c r="AB67" s="95">
        <v>5492600</v>
      </c>
      <c r="AC67" s="10">
        <v>124.32</v>
      </c>
      <c r="AD67" s="2">
        <f>Y67-Z67</f>
        <v>0.84999999999999432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42571</v>
      </c>
      <c r="X68" s="10">
        <v>125.84</v>
      </c>
      <c r="Y68" s="10">
        <v>126.07</v>
      </c>
      <c r="Z68" s="10">
        <v>125.04</v>
      </c>
      <c r="AA68" s="10">
        <v>125.14</v>
      </c>
      <c r="AB68" s="95">
        <v>7334600</v>
      </c>
      <c r="AC68" s="10">
        <v>124.31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1" priority="9">
      <formula>F33&gt;0</formula>
    </cfRule>
    <cfRule type="expression" dxfId="570" priority="10">
      <formula>F33&lt;0</formula>
    </cfRule>
  </conditionalFormatting>
  <conditionalFormatting sqref="Q7">
    <cfRule type="expression" dxfId="569" priority="7">
      <formula>Q7&gt;0</formula>
    </cfRule>
    <cfRule type="expression" dxfId="568" priority="8">
      <formula>Q7&lt;0</formula>
    </cfRule>
  </conditionalFormatting>
  <conditionalFormatting sqref="Q8">
    <cfRule type="expression" dxfId="567" priority="5">
      <formula>Q8&gt;0</formula>
    </cfRule>
    <cfRule type="expression" dxfId="566" priority="6">
      <formula>Q8&lt;0</formula>
    </cfRule>
  </conditionalFormatting>
  <conditionalFormatting sqref="F25:F32">
    <cfRule type="expression" dxfId="565" priority="3">
      <formula>F25&gt;0</formula>
    </cfRule>
    <cfRule type="expression" dxfId="564" priority="4">
      <formula>F25&lt;0</formula>
    </cfRule>
  </conditionalFormatting>
  <conditionalFormatting sqref="H25:H32">
    <cfRule type="expression" dxfId="563" priority="1">
      <formula>H25&gt;0</formula>
    </cfRule>
    <cfRule type="expression" dxfId="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workbookViewId="0">
      <pane ySplit="1" topLeftCell="A170" activePane="bottomLeft" state="frozen"/>
      <selection activeCell="A2" sqref="A2"/>
      <selection pane="bottomLeft" activeCell="N194" sqref="N194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6.125" customWidth="1"/>
    <col min="21" max="21" width="31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3500</v>
      </c>
      <c r="T2" s="158"/>
      <c r="U2" s="34" t="s">
        <v>263</v>
      </c>
      <c r="W2" s="123">
        <v>42663</v>
      </c>
      <c r="X2" s="41">
        <v>13.04</v>
      </c>
      <c r="Y2" s="41">
        <v>13.12</v>
      </c>
      <c r="Z2" s="41">
        <v>12.85</v>
      </c>
      <c r="AA2" s="41">
        <v>12.98</v>
      </c>
      <c r="AB2" s="104">
        <v>2999400</v>
      </c>
      <c r="AC2" s="9">
        <v>12.98</v>
      </c>
      <c r="AD2" s="2">
        <f>Y2-Z2</f>
        <v>0.26999999999999957</v>
      </c>
      <c r="AE2" s="138">
        <f>AC2/AC3-1</f>
        <v>-6.8859984697781096E-3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19.305491428571472</v>
      </c>
      <c r="T3" s="163">
        <v>42640</v>
      </c>
      <c r="U3" s="34" t="s">
        <v>325</v>
      </c>
      <c r="W3" s="123">
        <v>42662</v>
      </c>
      <c r="X3" s="41">
        <v>12.88</v>
      </c>
      <c r="Y3" s="41">
        <v>13.14</v>
      </c>
      <c r="Z3" s="41">
        <v>12.82</v>
      </c>
      <c r="AA3" s="41">
        <v>13.07</v>
      </c>
      <c r="AB3" s="104">
        <v>2991000</v>
      </c>
      <c r="AC3" s="9">
        <v>13.07</v>
      </c>
      <c r="AD3" s="2">
        <f t="shared" ref="AD3:AD66" si="1">Y3-Z3</f>
        <v>0.32000000000000028</v>
      </c>
      <c r="AE3" s="138">
        <f t="shared" ref="AE3:AE66" si="2">AC3/AC4-1</f>
        <v>1.8706157443491911E-2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11.9</v>
      </c>
      <c r="R4" s="527">
        <v>-2.1399999999999999E-2</v>
      </c>
      <c r="T4" s="1"/>
      <c r="W4" s="123">
        <v>42661</v>
      </c>
      <c r="X4" s="41">
        <v>12.79</v>
      </c>
      <c r="Y4" s="41">
        <v>12.96</v>
      </c>
      <c r="Z4" s="41">
        <v>12.65</v>
      </c>
      <c r="AA4" s="41">
        <v>12.83</v>
      </c>
      <c r="AB4" s="104">
        <v>5691600</v>
      </c>
      <c r="AC4" s="9">
        <v>12.83</v>
      </c>
      <c r="AD4" s="2">
        <f t="shared" si="1"/>
        <v>0.3100000000000005</v>
      </c>
      <c r="AE4" s="138">
        <f t="shared" si="2"/>
        <v>1.5835312747426666E-2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41650</v>
      </c>
      <c r="T5" s="1"/>
      <c r="W5" s="123">
        <v>42660</v>
      </c>
      <c r="X5" s="41">
        <v>12.86</v>
      </c>
      <c r="Y5" s="41">
        <v>12.98</v>
      </c>
      <c r="Z5" s="41">
        <v>12.61</v>
      </c>
      <c r="AA5" s="41">
        <v>12.63</v>
      </c>
      <c r="AB5" s="104">
        <v>3758700</v>
      </c>
      <c r="AC5" s="9">
        <v>12.63</v>
      </c>
      <c r="AD5" s="2">
        <f t="shared" si="1"/>
        <v>0.37000000000000099</v>
      </c>
      <c r="AE5" s="138">
        <f t="shared" si="2"/>
        <v>-2.1688613477924057E-2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67569.220000000147</v>
      </c>
      <c r="W6" s="123">
        <v>42657</v>
      </c>
      <c r="X6" s="41">
        <v>13.04</v>
      </c>
      <c r="Y6" s="41">
        <v>13.22</v>
      </c>
      <c r="Z6" s="41">
        <v>12.88</v>
      </c>
      <c r="AA6" s="41">
        <v>12.91</v>
      </c>
      <c r="AB6" s="104">
        <v>3619300</v>
      </c>
      <c r="AC6" s="9">
        <v>12.91</v>
      </c>
      <c r="AD6" s="2">
        <f t="shared" si="1"/>
        <v>0.33999999999999986</v>
      </c>
      <c r="AE6" s="138">
        <f t="shared" si="2"/>
        <v>-8.4485407066051676E-3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-25919.220000000147</v>
      </c>
      <c r="R7">
        <v>200</v>
      </c>
      <c r="W7" s="123">
        <v>42656</v>
      </c>
      <c r="X7" s="41">
        <v>12.93</v>
      </c>
      <c r="Y7" s="41">
        <v>13.12</v>
      </c>
      <c r="Z7" s="41">
        <v>12.77</v>
      </c>
      <c r="AA7" s="41">
        <v>13.02</v>
      </c>
      <c r="AB7" s="104">
        <v>3970800</v>
      </c>
      <c r="AC7" s="9">
        <v>13.02</v>
      </c>
      <c r="AD7" s="2">
        <f t="shared" si="1"/>
        <v>0.34999999999999964</v>
      </c>
      <c r="AE7" s="138">
        <f t="shared" si="2"/>
        <v>5.4054054054053502E-3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K95+M95-F95+Q2*Q4</f>
        <v>-25919.220000000147</v>
      </c>
      <c r="R8" s="166"/>
      <c r="W8" s="123">
        <v>42655</v>
      </c>
      <c r="X8" s="41">
        <v>12.96</v>
      </c>
      <c r="Y8" s="41">
        <v>12.98</v>
      </c>
      <c r="Z8" s="41">
        <v>12.79</v>
      </c>
      <c r="AA8" s="41">
        <v>12.95</v>
      </c>
      <c r="AB8" s="104">
        <v>3297600</v>
      </c>
      <c r="AC8" s="9">
        <v>12.95</v>
      </c>
      <c r="AD8" s="2">
        <f t="shared" si="1"/>
        <v>0.19000000000000128</v>
      </c>
      <c r="AE8" s="138">
        <f t="shared" si="2"/>
        <v>-7.716049382717749E-4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-0.38359507479885208</v>
      </c>
      <c r="W9" s="123">
        <v>42654</v>
      </c>
      <c r="X9" s="41">
        <v>13.09</v>
      </c>
      <c r="Y9" s="41">
        <v>13.13</v>
      </c>
      <c r="Z9" s="41">
        <v>12.9</v>
      </c>
      <c r="AA9" s="41">
        <v>12.96</v>
      </c>
      <c r="AB9" s="104">
        <v>7598100</v>
      </c>
      <c r="AC9" s="9">
        <v>12.96</v>
      </c>
      <c r="AD9" s="2">
        <f t="shared" si="1"/>
        <v>0.23000000000000043</v>
      </c>
      <c r="AE9" s="138">
        <f t="shared" si="2"/>
        <v>-1.4448669201520881E-2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42653</v>
      </c>
      <c r="X10" s="41">
        <v>12.82</v>
      </c>
      <c r="Y10" s="41">
        <v>13.19</v>
      </c>
      <c r="Z10" s="41">
        <v>12.66</v>
      </c>
      <c r="AA10" s="41">
        <v>13.15</v>
      </c>
      <c r="AB10" s="104">
        <v>7096100</v>
      </c>
      <c r="AC10" s="9">
        <v>13.15</v>
      </c>
      <c r="AD10" s="2">
        <f t="shared" si="1"/>
        <v>0.52999999999999936</v>
      </c>
      <c r="AE10" s="138">
        <f t="shared" si="2"/>
        <v>4.7808764940239001E-2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42650</v>
      </c>
      <c r="X11" s="41">
        <v>12.44</v>
      </c>
      <c r="Y11" s="41">
        <v>12.66</v>
      </c>
      <c r="Z11" s="41">
        <v>12.44</v>
      </c>
      <c r="AA11" s="41">
        <v>12.55</v>
      </c>
      <c r="AB11" s="104">
        <v>5271400</v>
      </c>
      <c r="AC11" s="9">
        <v>12.55</v>
      </c>
      <c r="AD11" s="2">
        <f t="shared" si="1"/>
        <v>0.22000000000000064</v>
      </c>
      <c r="AE11" s="138">
        <f t="shared" si="2"/>
        <v>1.7017828200972529E-2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42649</v>
      </c>
      <c r="X12" s="41">
        <v>12.23</v>
      </c>
      <c r="Y12" s="41">
        <v>12.47</v>
      </c>
      <c r="Z12" s="41">
        <v>12.2</v>
      </c>
      <c r="AA12" s="41">
        <v>12.34</v>
      </c>
      <c r="AB12" s="104">
        <v>3306700</v>
      </c>
      <c r="AC12" s="9">
        <v>12.34</v>
      </c>
      <c r="AD12" s="2">
        <f t="shared" si="1"/>
        <v>0.27000000000000135</v>
      </c>
      <c r="AE12" s="138">
        <f t="shared" si="2"/>
        <v>8.110300081103361E-4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42648</v>
      </c>
      <c r="X13" s="41">
        <v>12.3</v>
      </c>
      <c r="Y13" s="41">
        <v>12.46</v>
      </c>
      <c r="Z13" s="41">
        <v>12.2</v>
      </c>
      <c r="AA13" s="41">
        <v>12.33</v>
      </c>
      <c r="AB13" s="104">
        <v>2892500</v>
      </c>
      <c r="AC13" s="9">
        <v>12.33</v>
      </c>
      <c r="AD13" s="2">
        <f t="shared" si="1"/>
        <v>0.26000000000000156</v>
      </c>
      <c r="AE13" s="138">
        <f t="shared" si="2"/>
        <v>1.0655737704918122E-2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42647</v>
      </c>
      <c r="X14" s="41">
        <v>12.52</v>
      </c>
      <c r="Y14" s="41">
        <v>12.61</v>
      </c>
      <c r="Z14" s="41">
        <v>12.15</v>
      </c>
      <c r="AA14" s="41">
        <v>12.2</v>
      </c>
      <c r="AB14" s="104">
        <v>7359200</v>
      </c>
      <c r="AC14" s="9">
        <v>12.2</v>
      </c>
      <c r="AD14" s="2">
        <f t="shared" si="1"/>
        <v>0.45999999999999908</v>
      </c>
      <c r="AE14" s="138">
        <f t="shared" si="2"/>
        <v>-2.4000000000000021E-2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42646</v>
      </c>
      <c r="X15" s="41">
        <v>12.66</v>
      </c>
      <c r="Y15" s="41">
        <v>12.78</v>
      </c>
      <c r="Z15" s="41">
        <v>12.34</v>
      </c>
      <c r="AA15" s="41">
        <v>12.5</v>
      </c>
      <c r="AB15" s="104">
        <v>5753600</v>
      </c>
      <c r="AC15" s="9">
        <v>12.5</v>
      </c>
      <c r="AD15" s="2">
        <f t="shared" si="1"/>
        <v>0.4399999999999995</v>
      </c>
      <c r="AE15" s="138">
        <f t="shared" si="2"/>
        <v>-1.1075949367088667E-2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42643</v>
      </c>
      <c r="X16" s="41">
        <v>12.81</v>
      </c>
      <c r="Y16" s="41">
        <v>12.82</v>
      </c>
      <c r="Z16" s="41">
        <v>12.54</v>
      </c>
      <c r="AA16" s="41">
        <v>12.64</v>
      </c>
      <c r="AB16" s="104">
        <v>8204200</v>
      </c>
      <c r="AC16" s="9">
        <v>12.64</v>
      </c>
      <c r="AD16" s="2">
        <f t="shared" si="1"/>
        <v>0.28000000000000114</v>
      </c>
      <c r="AE16" s="138">
        <f t="shared" si="2"/>
        <v>-9.4043887147334804E-3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42642</v>
      </c>
      <c r="X17" s="41">
        <v>13.22</v>
      </c>
      <c r="Y17" s="41">
        <v>13.22</v>
      </c>
      <c r="Z17" s="41">
        <v>12.7</v>
      </c>
      <c r="AA17" s="41">
        <v>12.76</v>
      </c>
      <c r="AB17" s="104">
        <v>9119400</v>
      </c>
      <c r="AC17" s="9">
        <v>12.76</v>
      </c>
      <c r="AD17" s="2">
        <f t="shared" si="1"/>
        <v>0.52000000000000135</v>
      </c>
      <c r="AE17" s="138">
        <f t="shared" si="2"/>
        <v>-4.1322314049586861E-2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42641</v>
      </c>
      <c r="X18" s="41">
        <v>13.52</v>
      </c>
      <c r="Y18" s="41">
        <v>13.58</v>
      </c>
      <c r="Z18" s="41">
        <v>13.29</v>
      </c>
      <c r="AA18" s="41">
        <v>13.31</v>
      </c>
      <c r="AB18" s="104">
        <v>6965000</v>
      </c>
      <c r="AC18" s="9">
        <v>13.31</v>
      </c>
      <c r="AD18" s="2">
        <f t="shared" si="1"/>
        <v>0.29000000000000092</v>
      </c>
      <c r="AE18" s="138">
        <f t="shared" si="2"/>
        <v>-1.187824795842618E-2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42640</v>
      </c>
      <c r="X19" s="41">
        <v>13.61</v>
      </c>
      <c r="Y19" s="41">
        <v>13.65</v>
      </c>
      <c r="Z19" s="41">
        <v>13.35</v>
      </c>
      <c r="AA19" s="41">
        <v>13.47</v>
      </c>
      <c r="AB19" s="104">
        <v>4038700</v>
      </c>
      <c r="AC19" s="9">
        <v>13.47</v>
      </c>
      <c r="AD19" s="2">
        <f t="shared" si="1"/>
        <v>0.30000000000000071</v>
      </c>
      <c r="AE19" s="138">
        <f t="shared" si="2"/>
        <v>-1.4630577907827291E-2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42639</v>
      </c>
      <c r="X20" s="41">
        <v>13.88</v>
      </c>
      <c r="Y20" s="41">
        <v>13.89</v>
      </c>
      <c r="Z20" s="41">
        <v>13.57</v>
      </c>
      <c r="AA20" s="41">
        <v>13.67</v>
      </c>
      <c r="AB20" s="104">
        <v>3235400</v>
      </c>
      <c r="AC20" s="9">
        <v>13.67</v>
      </c>
      <c r="AD20" s="2">
        <f t="shared" si="1"/>
        <v>0.32000000000000028</v>
      </c>
      <c r="AE20" s="138">
        <f t="shared" si="2"/>
        <v>-1.6546762589928043E-2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42636</v>
      </c>
      <c r="X21" s="41">
        <v>13.8</v>
      </c>
      <c r="Y21" s="41">
        <v>14</v>
      </c>
      <c r="Z21" s="41">
        <v>13.75</v>
      </c>
      <c r="AA21" s="41">
        <v>13.9</v>
      </c>
      <c r="AB21" s="104">
        <v>3698500</v>
      </c>
      <c r="AC21" s="9">
        <v>13.9</v>
      </c>
      <c r="AD21" s="2">
        <f t="shared" si="1"/>
        <v>0.25</v>
      </c>
      <c r="AE21" s="138">
        <f t="shared" si="2"/>
        <v>-7.1890726096335289E-4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42635</v>
      </c>
      <c r="X22" s="41">
        <v>13.89</v>
      </c>
      <c r="Y22" s="41">
        <v>13.96</v>
      </c>
      <c r="Z22" s="41">
        <v>13.66</v>
      </c>
      <c r="AA22" s="41">
        <v>13.91</v>
      </c>
      <c r="AB22" s="104">
        <v>3084700</v>
      </c>
      <c r="AC22" s="9">
        <v>13.91</v>
      </c>
      <c r="AD22" s="2">
        <f t="shared" si="1"/>
        <v>0.30000000000000071</v>
      </c>
      <c r="AE22" s="138">
        <f t="shared" si="2"/>
        <v>8.701957940536742E-3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42634</v>
      </c>
      <c r="X23" s="41">
        <v>13.67</v>
      </c>
      <c r="Y23" s="41">
        <v>13.91</v>
      </c>
      <c r="Z23" s="41">
        <v>13.63</v>
      </c>
      <c r="AA23" s="41">
        <v>13.79</v>
      </c>
      <c r="AB23" s="104">
        <v>4343300</v>
      </c>
      <c r="AC23" s="9">
        <v>13.79</v>
      </c>
      <c r="AD23" s="2">
        <f t="shared" si="1"/>
        <v>0.27999999999999936</v>
      </c>
      <c r="AE23" s="138">
        <f t="shared" si="2"/>
        <v>1.2481644640234935E-2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42633</v>
      </c>
      <c r="X24" s="41">
        <v>13.29</v>
      </c>
      <c r="Y24" s="41">
        <v>13.65</v>
      </c>
      <c r="Z24" s="41">
        <v>13.22</v>
      </c>
      <c r="AA24" s="41">
        <v>13.62</v>
      </c>
      <c r="AB24" s="104">
        <v>5358200</v>
      </c>
      <c r="AC24" s="9">
        <v>13.62</v>
      </c>
      <c r="AD24" s="2">
        <f t="shared" si="1"/>
        <v>0.42999999999999972</v>
      </c>
      <c r="AE24" s="138">
        <f t="shared" si="2"/>
        <v>2.7149321266968229E-2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42632</v>
      </c>
      <c r="X25" s="41">
        <v>13.37</v>
      </c>
      <c r="Y25" s="41">
        <v>13.44</v>
      </c>
      <c r="Z25" s="41">
        <v>13.04</v>
      </c>
      <c r="AA25" s="41">
        <v>13.26</v>
      </c>
      <c r="AB25" s="104">
        <v>3460100</v>
      </c>
      <c r="AC25" s="9">
        <v>13.26</v>
      </c>
      <c r="AD25" s="2">
        <f t="shared" si="1"/>
        <v>0.40000000000000036</v>
      </c>
      <c r="AE25" s="138">
        <f t="shared" si="2"/>
        <v>-2.2573363431150906E-3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42629</v>
      </c>
      <c r="X26" s="41">
        <v>12.99</v>
      </c>
      <c r="Y26" s="41">
        <v>13.32</v>
      </c>
      <c r="Z26" s="41">
        <v>12.89</v>
      </c>
      <c r="AA26" s="41">
        <v>13.29</v>
      </c>
      <c r="AB26" s="104">
        <v>6121800</v>
      </c>
      <c r="AC26" s="9">
        <v>13.29</v>
      </c>
      <c r="AD26" s="2">
        <f t="shared" si="1"/>
        <v>0.42999999999999972</v>
      </c>
      <c r="AE26" s="138">
        <f t="shared" si="2"/>
        <v>1.2957317073170715E-2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42628</v>
      </c>
      <c r="X27" s="41">
        <v>12.87</v>
      </c>
      <c r="Y27" s="41">
        <v>13.28</v>
      </c>
      <c r="Z27" s="41">
        <v>12.75</v>
      </c>
      <c r="AA27" s="41">
        <v>13.12</v>
      </c>
      <c r="AB27" s="104">
        <v>4966000</v>
      </c>
      <c r="AC27" s="9">
        <v>13.12</v>
      </c>
      <c r="AD27" s="2">
        <f t="shared" si="1"/>
        <v>0.52999999999999936</v>
      </c>
      <c r="AE27" s="138">
        <f t="shared" si="2"/>
        <v>1.6266460108443015E-2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42627</v>
      </c>
      <c r="X28" s="41">
        <v>13</v>
      </c>
      <c r="Y28" s="41">
        <v>13.14</v>
      </c>
      <c r="Z28" s="41">
        <v>12.77</v>
      </c>
      <c r="AA28" s="41">
        <v>12.91</v>
      </c>
      <c r="AB28" s="104">
        <v>5997000</v>
      </c>
      <c r="AC28" s="9">
        <v>12.91</v>
      </c>
      <c r="AD28" s="2">
        <f t="shared" si="1"/>
        <v>0.37000000000000099</v>
      </c>
      <c r="AE28" s="138">
        <f t="shared" si="2"/>
        <v>-9.2095165003837076E-3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42626</v>
      </c>
      <c r="X29" s="41">
        <v>13.42</v>
      </c>
      <c r="Y29" s="41">
        <v>13.42</v>
      </c>
      <c r="Z29" s="41">
        <v>12.87</v>
      </c>
      <c r="AA29" s="41">
        <v>13.03</v>
      </c>
      <c r="AB29" s="104">
        <v>6838100</v>
      </c>
      <c r="AC29" s="9">
        <v>13.03</v>
      </c>
      <c r="AD29" s="2">
        <f t="shared" si="1"/>
        <v>0.55000000000000071</v>
      </c>
      <c r="AE29" s="138">
        <f t="shared" si="2"/>
        <v>-4.3318649045521296E-2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42625</v>
      </c>
      <c r="X30" s="41">
        <v>13.33</v>
      </c>
      <c r="Y30" s="41">
        <v>13.67</v>
      </c>
      <c r="Z30" s="41">
        <v>13.24</v>
      </c>
      <c r="AA30" s="41">
        <v>13.62</v>
      </c>
      <c r="AB30" s="104">
        <v>4759300</v>
      </c>
      <c r="AC30" s="9">
        <v>13.62</v>
      </c>
      <c r="AD30" s="2">
        <f t="shared" si="1"/>
        <v>0.42999999999999972</v>
      </c>
      <c r="AE30" s="138">
        <f t="shared" si="2"/>
        <v>1.6417910447761086E-2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42622</v>
      </c>
      <c r="X31" s="41">
        <v>13.72</v>
      </c>
      <c r="Y31" s="41">
        <v>13.76</v>
      </c>
      <c r="Z31" s="41">
        <v>13.37</v>
      </c>
      <c r="AA31" s="41">
        <v>13.4</v>
      </c>
      <c r="AB31" s="104">
        <v>7564000</v>
      </c>
      <c r="AC31" s="9">
        <v>13.4</v>
      </c>
      <c r="AD31" s="2">
        <f t="shared" si="1"/>
        <v>0.39000000000000057</v>
      </c>
      <c r="AE31" s="138">
        <f t="shared" si="2"/>
        <v>-3.3189033189033101E-2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42621</v>
      </c>
      <c r="X32" s="41">
        <v>13.4</v>
      </c>
      <c r="Y32" s="41">
        <v>13.92</v>
      </c>
      <c r="Z32" s="41">
        <v>13.27</v>
      </c>
      <c r="AA32" s="41">
        <v>13.86</v>
      </c>
      <c r="AB32" s="104">
        <v>7029300</v>
      </c>
      <c r="AC32" s="9">
        <v>13.86</v>
      </c>
      <c r="AD32" s="2">
        <f t="shared" si="1"/>
        <v>0.65000000000000036</v>
      </c>
      <c r="AE32" s="138">
        <f t="shared" si="2"/>
        <v>3.2786885245901676E-2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42620</v>
      </c>
      <c r="X33" s="41">
        <v>12.73</v>
      </c>
      <c r="Y33" s="41">
        <v>13.44</v>
      </c>
      <c r="Z33" s="41">
        <v>12.73</v>
      </c>
      <c r="AA33" s="41">
        <v>13.42</v>
      </c>
      <c r="AB33" s="104">
        <v>6121200</v>
      </c>
      <c r="AC33" s="9">
        <v>13.42</v>
      </c>
      <c r="AD33" s="2">
        <f t="shared" si="1"/>
        <v>0.70999999999999908</v>
      </c>
      <c r="AE33" s="138">
        <f t="shared" si="2"/>
        <v>5.5031446540880546E-2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42619</v>
      </c>
      <c r="X34" s="41">
        <v>12.51</v>
      </c>
      <c r="Y34" s="41">
        <v>12.8</v>
      </c>
      <c r="Z34" s="41">
        <v>12.51</v>
      </c>
      <c r="AA34" s="41">
        <v>12.72</v>
      </c>
      <c r="AB34" s="104">
        <v>4219700</v>
      </c>
      <c r="AC34" s="9">
        <v>12.72</v>
      </c>
      <c r="AD34" s="2">
        <f t="shared" si="1"/>
        <v>0.29000000000000092</v>
      </c>
      <c r="AE34" s="138">
        <f t="shared" si="2"/>
        <v>1.9230769230769162E-2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42615</v>
      </c>
      <c r="X35" s="41">
        <v>12.22</v>
      </c>
      <c r="Y35" s="41">
        <v>12.57</v>
      </c>
      <c r="Z35" s="41">
        <v>12.2</v>
      </c>
      <c r="AA35" s="41">
        <v>12.48</v>
      </c>
      <c r="AB35" s="104">
        <v>2269700</v>
      </c>
      <c r="AC35" s="9">
        <v>12.48</v>
      </c>
      <c r="AD35" s="2">
        <f t="shared" si="1"/>
        <v>0.37000000000000099</v>
      </c>
      <c r="AE35" s="138">
        <f t="shared" si="2"/>
        <v>2.8854080791426151E-2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42614</v>
      </c>
      <c r="X36" s="41">
        <v>12.54</v>
      </c>
      <c r="Y36" s="41">
        <v>12.56</v>
      </c>
      <c r="Z36" s="41">
        <v>12.07</v>
      </c>
      <c r="AA36" s="41">
        <v>12.13</v>
      </c>
      <c r="AB36" s="104">
        <v>3351200</v>
      </c>
      <c r="AC36" s="9">
        <v>12.13</v>
      </c>
      <c r="AD36" s="2">
        <f t="shared" si="1"/>
        <v>0.49000000000000021</v>
      </c>
      <c r="AE36" s="138">
        <f t="shared" si="2"/>
        <v>-2.8044871794871806E-2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42613</v>
      </c>
      <c r="X37" s="41">
        <v>12.42</v>
      </c>
      <c r="Y37" s="41">
        <v>12.75</v>
      </c>
      <c r="Z37" s="41">
        <v>12.29</v>
      </c>
      <c r="AA37" s="41">
        <v>12.48</v>
      </c>
      <c r="AB37" s="104">
        <v>3099400</v>
      </c>
      <c r="AC37" s="9">
        <v>12.48</v>
      </c>
      <c r="AD37" s="2">
        <f t="shared" si="1"/>
        <v>0.46000000000000085</v>
      </c>
      <c r="AE37" s="138">
        <f t="shared" si="2"/>
        <v>5.6406124093473231E-3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42612</v>
      </c>
      <c r="X38" s="41">
        <v>12.57</v>
      </c>
      <c r="Y38" s="41">
        <v>12.66</v>
      </c>
      <c r="Z38" s="41">
        <v>12.38</v>
      </c>
      <c r="AA38" s="41">
        <v>12.41</v>
      </c>
      <c r="AB38" s="104">
        <v>2992200</v>
      </c>
      <c r="AC38" s="9">
        <v>12.41</v>
      </c>
      <c r="AD38" s="2">
        <f t="shared" si="1"/>
        <v>0.27999999999999936</v>
      </c>
      <c r="AE38" s="138">
        <f t="shared" si="2"/>
        <v>-1.4297061159650459E-2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42611</v>
      </c>
      <c r="X39" s="41">
        <v>12.49</v>
      </c>
      <c r="Y39" s="41">
        <v>12.73</v>
      </c>
      <c r="Z39" s="41">
        <v>12.48</v>
      </c>
      <c r="AA39" s="41">
        <v>12.59</v>
      </c>
      <c r="AB39" s="104">
        <v>2875300</v>
      </c>
      <c r="AC39" s="9">
        <v>12.59</v>
      </c>
      <c r="AD39" s="2">
        <f t="shared" si="1"/>
        <v>0.25</v>
      </c>
      <c r="AE39" s="138">
        <f t="shared" si="2"/>
        <v>1.0433386837881198E-2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42608</v>
      </c>
      <c r="X40" s="41">
        <v>12.48</v>
      </c>
      <c r="Y40" s="41">
        <v>12.91</v>
      </c>
      <c r="Z40" s="41">
        <v>12.43</v>
      </c>
      <c r="AA40" s="41">
        <v>12.46</v>
      </c>
      <c r="AB40" s="104">
        <v>4520000</v>
      </c>
      <c r="AC40" s="9">
        <v>12.46</v>
      </c>
      <c r="AD40" s="2">
        <f t="shared" si="1"/>
        <v>0.48000000000000043</v>
      </c>
      <c r="AE40" s="138">
        <f t="shared" si="2"/>
        <v>3.2206119162641045E-3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42607</v>
      </c>
      <c r="X41" s="41">
        <v>12.43</v>
      </c>
      <c r="Y41" s="41">
        <v>12.58</v>
      </c>
      <c r="Z41" s="41">
        <v>12.31</v>
      </c>
      <c r="AA41" s="41">
        <v>12.42</v>
      </c>
      <c r="AB41" s="104">
        <v>2347000</v>
      </c>
      <c r="AC41" s="9">
        <v>12.42</v>
      </c>
      <c r="AD41" s="2">
        <f t="shared" si="1"/>
        <v>0.26999999999999957</v>
      </c>
      <c r="AE41" s="138">
        <f t="shared" si="2"/>
        <v>-3.2102728731943087E-3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42606</v>
      </c>
      <c r="X42" s="41">
        <v>12.54</v>
      </c>
      <c r="Y42" s="41">
        <v>12.64</v>
      </c>
      <c r="Z42" s="41">
        <v>12.4</v>
      </c>
      <c r="AA42" s="41">
        <v>12.46</v>
      </c>
      <c r="AB42" s="104">
        <v>3348000</v>
      </c>
      <c r="AC42" s="9">
        <v>12.46</v>
      </c>
      <c r="AD42" s="2">
        <f t="shared" si="1"/>
        <v>0.24000000000000021</v>
      </c>
      <c r="AE42" s="138">
        <f t="shared" si="2"/>
        <v>-8.7509944311853216E-3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13.090000000000002</v>
      </c>
      <c r="T43" s="108" t="s">
        <v>98</v>
      </c>
      <c r="U43" s="106">
        <v>13.07</v>
      </c>
      <c r="W43" s="123">
        <v>42605</v>
      </c>
      <c r="X43" s="41">
        <v>12.26</v>
      </c>
      <c r="Y43" s="41">
        <v>12.74</v>
      </c>
      <c r="Z43" s="41">
        <v>12.26</v>
      </c>
      <c r="AA43" s="41">
        <v>12.57</v>
      </c>
      <c r="AB43" s="104">
        <v>3826500</v>
      </c>
      <c r="AC43" s="9">
        <v>12.57</v>
      </c>
      <c r="AD43" s="2">
        <f t="shared" si="1"/>
        <v>0.48000000000000043</v>
      </c>
      <c r="AE43" s="138">
        <f t="shared" si="2"/>
        <v>2.6960784313725394E-2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12.971000000000002</v>
      </c>
      <c r="T44" s="108" t="s">
        <v>99</v>
      </c>
      <c r="U44" s="106">
        <v>13.04</v>
      </c>
      <c r="W44" s="123">
        <v>42604</v>
      </c>
      <c r="X44" s="41">
        <v>12.21</v>
      </c>
      <c r="Y44" s="41">
        <v>12.29</v>
      </c>
      <c r="Z44" s="41">
        <v>11.97</v>
      </c>
      <c r="AA44" s="41">
        <v>12.24</v>
      </c>
      <c r="AB44" s="104">
        <v>3264800</v>
      </c>
      <c r="AC44" s="9">
        <v>12.24</v>
      </c>
      <c r="AD44" s="2">
        <f t="shared" si="1"/>
        <v>0.31999999999999851</v>
      </c>
      <c r="AE44" s="138">
        <f t="shared" si="2"/>
        <v>-1.6313213703099683E-3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12.852000000000002</v>
      </c>
      <c r="Q45" s="2"/>
      <c r="T45" s="108" t="s">
        <v>100</v>
      </c>
      <c r="U45" s="106" t="s">
        <v>473</v>
      </c>
      <c r="W45" s="123">
        <v>42601</v>
      </c>
      <c r="X45" s="41">
        <v>12.5</v>
      </c>
      <c r="Y45" s="41">
        <v>12.53</v>
      </c>
      <c r="Z45" s="41">
        <v>12.2</v>
      </c>
      <c r="AA45" s="41">
        <v>12.26</v>
      </c>
      <c r="AB45" s="104">
        <v>2653800</v>
      </c>
      <c r="AC45" s="9">
        <v>12.26</v>
      </c>
      <c r="AD45" s="2">
        <f t="shared" si="1"/>
        <v>0.33000000000000007</v>
      </c>
      <c r="AE45" s="138">
        <f t="shared" si="2"/>
        <v>-2.4661893396976997E-2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12.733000000000001</v>
      </c>
      <c r="Q46" s="2"/>
      <c r="T46" s="108" t="s">
        <v>101</v>
      </c>
      <c r="U46" s="106" t="s">
        <v>474</v>
      </c>
      <c r="W46" s="123">
        <v>42600</v>
      </c>
      <c r="X46" s="41">
        <v>12.59</v>
      </c>
      <c r="Y46" s="41">
        <v>12.66</v>
      </c>
      <c r="Z46" s="41">
        <v>12.51</v>
      </c>
      <c r="AA46" s="41">
        <v>12.57</v>
      </c>
      <c r="AB46" s="104">
        <v>3117300</v>
      </c>
      <c r="AC46" s="9">
        <v>12.57</v>
      </c>
      <c r="AD46" s="2">
        <f t="shared" si="1"/>
        <v>0.15000000000000036</v>
      </c>
      <c r="AE46" s="138">
        <f t="shared" si="2"/>
        <v>-3.1720856463123281E-3</v>
      </c>
    </row>
    <row r="47" spans="2:41" x14ac:dyDescent="0.25">
      <c r="B47" s="58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12.614000000000001</v>
      </c>
      <c r="Q47" s="2"/>
      <c r="T47" s="108" t="s">
        <v>102</v>
      </c>
      <c r="U47" s="106">
        <v>17.29</v>
      </c>
      <c r="W47" s="123">
        <v>42599</v>
      </c>
      <c r="X47" s="41">
        <v>12.7</v>
      </c>
      <c r="Y47" s="41">
        <v>12.78</v>
      </c>
      <c r="Z47" s="41">
        <v>12.57</v>
      </c>
      <c r="AA47" s="41">
        <v>12.61</v>
      </c>
      <c r="AB47" s="104">
        <v>2682900</v>
      </c>
      <c r="AC47" s="9">
        <v>12.61</v>
      </c>
      <c r="AD47" s="2">
        <f t="shared" si="1"/>
        <v>0.20999999999999908</v>
      </c>
      <c r="AE47" s="138">
        <f t="shared" si="2"/>
        <v>-1.2529365700861383E-2</v>
      </c>
    </row>
    <row r="48" spans="2:41" x14ac:dyDescent="0.25">
      <c r="B48" s="58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12.495000000000001</v>
      </c>
      <c r="Q48" s="2"/>
      <c r="T48" s="108" t="s">
        <v>103</v>
      </c>
      <c r="U48" s="106">
        <v>1.1774199999999999</v>
      </c>
      <c r="W48" s="123">
        <v>42598</v>
      </c>
      <c r="X48" s="41">
        <v>12.75</v>
      </c>
      <c r="Y48" s="41">
        <v>12.93</v>
      </c>
      <c r="Z48" s="41">
        <v>12.66</v>
      </c>
      <c r="AA48" s="41">
        <v>12.77</v>
      </c>
      <c r="AB48" s="104">
        <v>4946600</v>
      </c>
      <c r="AC48" s="9">
        <v>12.77</v>
      </c>
      <c r="AD48" s="2">
        <f t="shared" si="1"/>
        <v>0.26999999999999957</v>
      </c>
      <c r="AE48" s="138">
        <f t="shared" si="2"/>
        <v>8.6887835703000071E-3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12.376000000000001</v>
      </c>
      <c r="Q49" s="2"/>
      <c r="T49" s="108" t="s">
        <v>104</v>
      </c>
      <c r="U49" s="106" t="s">
        <v>412</v>
      </c>
      <c r="W49" s="123">
        <v>42597</v>
      </c>
      <c r="X49" s="41">
        <v>12.8</v>
      </c>
      <c r="Y49" s="41">
        <v>12.85</v>
      </c>
      <c r="Z49" s="41">
        <v>12.62</v>
      </c>
      <c r="AA49" s="41">
        <v>12.66</v>
      </c>
      <c r="AB49" s="104">
        <v>3236300</v>
      </c>
      <c r="AC49" s="9">
        <v>12.66</v>
      </c>
      <c r="AD49" s="2">
        <f t="shared" si="1"/>
        <v>0.23000000000000043</v>
      </c>
      <c r="AE49" s="138">
        <f t="shared" si="2"/>
        <v>-5.498821681068411E-3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12.257000000000001</v>
      </c>
      <c r="Q50" s="2"/>
      <c r="T50" s="108"/>
      <c r="U50" s="106"/>
      <c r="W50" s="123">
        <v>42594</v>
      </c>
      <c r="X50" s="41">
        <v>12.65</v>
      </c>
      <c r="Y50" s="41">
        <v>12.97</v>
      </c>
      <c r="Z50" s="41">
        <v>12.59</v>
      </c>
      <c r="AA50" s="41">
        <v>12.73</v>
      </c>
      <c r="AB50" s="104">
        <v>4003900</v>
      </c>
      <c r="AC50" s="9">
        <v>12.73</v>
      </c>
      <c r="AD50" s="2">
        <f t="shared" si="1"/>
        <v>0.38000000000000078</v>
      </c>
      <c r="AE50" s="138">
        <f t="shared" si="2"/>
        <v>7.9176563737133332E-3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12.138</v>
      </c>
      <c r="Q51" s="2"/>
      <c r="T51" s="108" t="s">
        <v>105</v>
      </c>
      <c r="U51" s="106" t="s">
        <v>475</v>
      </c>
      <c r="W51" s="123">
        <v>42593</v>
      </c>
      <c r="X51" s="41">
        <v>12.51</v>
      </c>
      <c r="Y51" s="41">
        <v>12.64</v>
      </c>
      <c r="Z51" s="41">
        <v>12.32</v>
      </c>
      <c r="AA51" s="41">
        <v>12.63</v>
      </c>
      <c r="AB51" s="104">
        <v>3850000</v>
      </c>
      <c r="AC51" s="9">
        <v>12.63</v>
      </c>
      <c r="AD51" s="2">
        <f t="shared" si="1"/>
        <v>0.32000000000000028</v>
      </c>
      <c r="AE51" s="138">
        <f t="shared" si="2"/>
        <v>9.5923261390888914E-3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12.019</v>
      </c>
      <c r="Q52" s="2"/>
      <c r="T52" s="108" t="s">
        <v>106</v>
      </c>
      <c r="U52" s="106" t="s">
        <v>431</v>
      </c>
      <c r="W52" s="123">
        <v>42592</v>
      </c>
      <c r="X52" s="41">
        <v>12.66</v>
      </c>
      <c r="Y52" s="41">
        <v>12.72</v>
      </c>
      <c r="Z52" s="41">
        <v>12.4</v>
      </c>
      <c r="AA52" s="41">
        <v>12.51</v>
      </c>
      <c r="AB52" s="104">
        <v>3246300</v>
      </c>
      <c r="AC52" s="9">
        <v>12.51</v>
      </c>
      <c r="AD52" s="2">
        <f t="shared" si="1"/>
        <v>0.32000000000000028</v>
      </c>
      <c r="AE52" s="138">
        <f t="shared" si="2"/>
        <v>-1.2628255722178405E-2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11.9</v>
      </c>
      <c r="Q53" s="2"/>
      <c r="T53" s="108" t="s">
        <v>107</v>
      </c>
      <c r="U53" s="107">
        <v>2999671</v>
      </c>
      <c r="W53" s="123">
        <v>42591</v>
      </c>
      <c r="X53" s="41">
        <v>13.14</v>
      </c>
      <c r="Y53" s="41">
        <v>13.18</v>
      </c>
      <c r="Z53" s="41">
        <v>12.62</v>
      </c>
      <c r="AA53" s="41">
        <v>12.67</v>
      </c>
      <c r="AB53" s="104">
        <v>7358600</v>
      </c>
      <c r="AC53" s="9">
        <v>12.67</v>
      </c>
      <c r="AD53" s="2">
        <f t="shared" si="1"/>
        <v>0.5600000000000005</v>
      </c>
      <c r="AE53" s="138">
        <f t="shared" si="2"/>
        <v>-3.208556149732622E-2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11.781000000000001</v>
      </c>
      <c r="Q54" s="2"/>
      <c r="T54" s="108" t="s">
        <v>110</v>
      </c>
      <c r="U54" s="107">
        <v>4612330</v>
      </c>
      <c r="W54" s="123">
        <v>42590</v>
      </c>
      <c r="X54" s="41">
        <v>13.07</v>
      </c>
      <c r="Y54" s="41">
        <v>13.25</v>
      </c>
      <c r="Z54" s="41">
        <v>13.03</v>
      </c>
      <c r="AA54" s="41">
        <v>13.09</v>
      </c>
      <c r="AB54" s="104">
        <v>3649800</v>
      </c>
      <c r="AC54" s="9">
        <v>13.09</v>
      </c>
      <c r="AD54" s="2">
        <f t="shared" si="1"/>
        <v>0.22000000000000064</v>
      </c>
      <c r="AE54" s="138">
        <f t="shared" si="2"/>
        <v>6.1491160645656961E-3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11.662000000000001</v>
      </c>
      <c r="T55" s="108" t="s">
        <v>108</v>
      </c>
      <c r="U55" s="106" t="s">
        <v>476</v>
      </c>
      <c r="W55" s="123">
        <v>42587</v>
      </c>
      <c r="X55" s="41">
        <v>12.98</v>
      </c>
      <c r="Y55" s="41">
        <v>13.14</v>
      </c>
      <c r="Z55" s="41">
        <v>12.86</v>
      </c>
      <c r="AA55" s="41">
        <v>13.01</v>
      </c>
      <c r="AB55" s="104">
        <v>4090200</v>
      </c>
      <c r="AC55" s="9">
        <v>13.01</v>
      </c>
      <c r="AD55" s="2">
        <f t="shared" si="1"/>
        <v>0.28000000000000114</v>
      </c>
      <c r="AE55" s="138">
        <f t="shared" si="2"/>
        <v>3.0840400925211675E-3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11.542999999999999</v>
      </c>
      <c r="T56" s="108" t="s">
        <v>111</v>
      </c>
      <c r="U56" s="106" t="s">
        <v>129</v>
      </c>
      <c r="W56" s="123">
        <v>42586</v>
      </c>
      <c r="X56" s="41">
        <v>13.5</v>
      </c>
      <c r="Y56" s="41">
        <v>13.54</v>
      </c>
      <c r="Z56" s="41">
        <v>12.85</v>
      </c>
      <c r="AA56" s="41">
        <v>12.97</v>
      </c>
      <c r="AB56" s="104">
        <v>5593000</v>
      </c>
      <c r="AC56" s="9">
        <v>12.97</v>
      </c>
      <c r="AD56" s="2">
        <f t="shared" si="1"/>
        <v>0.6899999999999995</v>
      </c>
      <c r="AE56" s="138">
        <f t="shared" si="2"/>
        <v>-4.0680473372781023E-2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11.423999999999999</v>
      </c>
      <c r="T57" s="108" t="s">
        <v>112</v>
      </c>
      <c r="U57" s="106">
        <v>0</v>
      </c>
      <c r="W57" s="123">
        <v>42585</v>
      </c>
      <c r="X57" s="41">
        <v>13.5</v>
      </c>
      <c r="Y57" s="41">
        <v>13.56</v>
      </c>
      <c r="Z57" s="41">
        <v>13.23</v>
      </c>
      <c r="AA57" s="41">
        <v>13.52</v>
      </c>
      <c r="AB57" s="104">
        <v>3640900</v>
      </c>
      <c r="AC57" s="9">
        <v>13.52</v>
      </c>
      <c r="AD57" s="2">
        <f t="shared" si="1"/>
        <v>0.33000000000000007</v>
      </c>
      <c r="AE57" s="138">
        <f t="shared" si="2"/>
        <v>5.2044609665427011E-3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11.305</v>
      </c>
      <c r="T58" s="108" t="s">
        <v>109</v>
      </c>
      <c r="U58" s="106" t="s">
        <v>123</v>
      </c>
      <c r="W58" s="123">
        <v>42584</v>
      </c>
      <c r="X58" s="41">
        <v>13.29</v>
      </c>
      <c r="Y58" s="41">
        <v>13.5</v>
      </c>
      <c r="Z58" s="41">
        <v>13.2</v>
      </c>
      <c r="AA58" s="41">
        <v>13.45</v>
      </c>
      <c r="AB58" s="104">
        <v>5455800</v>
      </c>
      <c r="AC58" s="9">
        <v>13.45</v>
      </c>
      <c r="AD58" s="2">
        <f t="shared" si="1"/>
        <v>0.30000000000000071</v>
      </c>
      <c r="AE58" s="138">
        <f t="shared" si="2"/>
        <v>1.4892032762472418E-3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11.186</v>
      </c>
      <c r="W59" s="123">
        <v>42583</v>
      </c>
      <c r="X59" s="41">
        <v>13.67</v>
      </c>
      <c r="Y59" s="41">
        <v>13.73</v>
      </c>
      <c r="Z59" s="41">
        <v>13.35</v>
      </c>
      <c r="AA59" s="41">
        <v>13.43</v>
      </c>
      <c r="AB59" s="104">
        <v>5615500</v>
      </c>
      <c r="AC59" s="9">
        <v>13.43</v>
      </c>
      <c r="AD59" s="2">
        <f t="shared" si="1"/>
        <v>0.38000000000000078</v>
      </c>
      <c r="AE59" s="138">
        <f t="shared" si="2"/>
        <v>-2.2561863173216956E-2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8" si="10">H60*I60-J60</f>
        <v>6806.25</v>
      </c>
      <c r="O60" s="83">
        <v>0.93</v>
      </c>
      <c r="P60" s="83">
        <f t="shared" si="8"/>
        <v>11.067</v>
      </c>
      <c r="W60" s="123">
        <v>42580</v>
      </c>
      <c r="X60" s="41">
        <v>14.38</v>
      </c>
      <c r="Y60" s="41">
        <v>14.38</v>
      </c>
      <c r="Z60" s="41">
        <v>13.2</v>
      </c>
      <c r="AA60" s="41">
        <v>13.74</v>
      </c>
      <c r="AB60" s="104">
        <v>13208100</v>
      </c>
      <c r="AC60" s="9">
        <v>13.74</v>
      </c>
      <c r="AD60" s="2">
        <f t="shared" si="1"/>
        <v>1.1800000000000015</v>
      </c>
      <c r="AE60" s="138">
        <f t="shared" si="2"/>
        <v>-3.4434293745607913E-2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10.948</v>
      </c>
      <c r="W61" s="123">
        <v>42579</v>
      </c>
      <c r="X61" s="41">
        <v>14.06</v>
      </c>
      <c r="Y61" s="41">
        <v>14.43</v>
      </c>
      <c r="Z61" s="41">
        <v>13.96</v>
      </c>
      <c r="AA61" s="41">
        <v>14.23</v>
      </c>
      <c r="AB61" s="104">
        <v>3115600</v>
      </c>
      <c r="AC61" s="9">
        <v>14.23</v>
      </c>
      <c r="AD61" s="2">
        <f t="shared" si="1"/>
        <v>0.46999999999999886</v>
      </c>
      <c r="AE61" s="138">
        <f t="shared" si="2"/>
        <v>1.2091038406827792E-2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10.829000000000001</v>
      </c>
      <c r="W62" s="123">
        <v>42578</v>
      </c>
      <c r="X62" s="41">
        <v>14.79</v>
      </c>
      <c r="Y62" s="41">
        <v>14.87</v>
      </c>
      <c r="Z62" s="41">
        <v>14.02</v>
      </c>
      <c r="AA62" s="41">
        <v>14.06</v>
      </c>
      <c r="AB62" s="104">
        <v>4290300</v>
      </c>
      <c r="AC62" s="9">
        <v>14.06</v>
      </c>
      <c r="AD62" s="2">
        <f t="shared" si="1"/>
        <v>0.84999999999999964</v>
      </c>
      <c r="AE62" s="138">
        <f t="shared" si="2"/>
        <v>-4.6779661016949081E-2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10.71</v>
      </c>
      <c r="W63" s="123">
        <v>42577</v>
      </c>
      <c r="X63" s="41">
        <v>14.95</v>
      </c>
      <c r="Y63" s="41">
        <v>14.95</v>
      </c>
      <c r="Z63" s="41">
        <v>14.64</v>
      </c>
      <c r="AA63" s="41">
        <v>14.75</v>
      </c>
      <c r="AB63" s="104">
        <v>4581300</v>
      </c>
      <c r="AC63" s="9">
        <v>14.75</v>
      </c>
      <c r="AD63" s="2">
        <f t="shared" si="1"/>
        <v>0.30999999999999872</v>
      </c>
      <c r="AE63" s="138">
        <f t="shared" si="2"/>
        <v>4.0844111640572223E-3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42576</v>
      </c>
      <c r="X64" s="41">
        <v>14.71</v>
      </c>
      <c r="Y64" s="41">
        <v>14.9</v>
      </c>
      <c r="Z64" s="41">
        <v>14.67</v>
      </c>
      <c r="AA64" s="41">
        <v>14.69</v>
      </c>
      <c r="AB64" s="104">
        <v>1580000</v>
      </c>
      <c r="AC64" s="9">
        <v>14.69</v>
      </c>
      <c r="AD64" s="2">
        <f t="shared" si="1"/>
        <v>0.23000000000000043</v>
      </c>
      <c r="AE64" s="138">
        <f t="shared" si="2"/>
        <v>-4.7425474254743083E-3</v>
      </c>
    </row>
    <row r="65" spans="1:41" ht="16.5" customHeight="1" x14ac:dyDescent="0.25">
      <c r="A65" s="600" t="s">
        <v>294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42573</v>
      </c>
      <c r="X65" s="41">
        <v>14.68</v>
      </c>
      <c r="Y65" s="41">
        <v>14.95</v>
      </c>
      <c r="Z65" s="41">
        <v>14.57</v>
      </c>
      <c r="AA65" s="41">
        <v>14.76</v>
      </c>
      <c r="AB65" s="104">
        <v>1871600</v>
      </c>
      <c r="AC65" s="9">
        <v>14.76</v>
      </c>
      <c r="AD65" s="2">
        <f t="shared" si="1"/>
        <v>0.37999999999999901</v>
      </c>
      <c r="AE65" s="138">
        <f t="shared" si="2"/>
        <v>8.8858509911140526E-3</v>
      </c>
      <c r="AL65" s="234"/>
      <c r="AO65" s="234"/>
    </row>
    <row r="66" spans="1:41" x14ac:dyDescent="0.25">
      <c r="A66" s="60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42572</v>
      </c>
      <c r="X66" s="41">
        <v>14.46</v>
      </c>
      <c r="Y66" s="41">
        <v>14.9</v>
      </c>
      <c r="Z66" s="41">
        <v>14.46</v>
      </c>
      <c r="AA66" s="41">
        <v>14.63</v>
      </c>
      <c r="AB66" s="104">
        <v>3784600</v>
      </c>
      <c r="AC66" s="9">
        <v>14.63</v>
      </c>
      <c r="AD66" s="2">
        <f t="shared" si="1"/>
        <v>0.4399999999999995</v>
      </c>
      <c r="AE66" s="138">
        <f t="shared" si="2"/>
        <v>1.3860013860014009E-2</v>
      </c>
    </row>
    <row r="67" spans="1:41" ht="17.25" customHeight="1" x14ac:dyDescent="0.25">
      <c r="A67" s="60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42571</v>
      </c>
      <c r="X67" s="41">
        <v>14.55</v>
      </c>
      <c r="Y67" s="41">
        <v>14.72</v>
      </c>
      <c r="Z67" s="41">
        <v>14.25</v>
      </c>
      <c r="AA67" s="41">
        <v>14.43</v>
      </c>
      <c r="AB67" s="104">
        <v>3895900</v>
      </c>
      <c r="AC67" s="9">
        <v>14.43</v>
      </c>
      <c r="AD67" s="2">
        <f>Y67-Z67</f>
        <v>0.47000000000000064</v>
      </c>
      <c r="AE67" s="138" t="e">
        <f>AC67/AC68-1</f>
        <v>#DIV/0!</v>
      </c>
      <c r="AL67" s="234"/>
    </row>
    <row r="68" spans="1:41" ht="18" customHeight="1" x14ac:dyDescent="0.25">
      <c r="A68" s="599" t="s">
        <v>317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9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9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9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9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H79" s="185"/>
      <c r="I79" s="240"/>
      <c r="J79" s="3"/>
      <c r="K79" s="3"/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H80" s="4"/>
      <c r="I80" s="240"/>
      <c r="J80" s="3"/>
      <c r="K80" s="3"/>
    </row>
    <row r="81" spans="1:13" x14ac:dyDescent="0.25">
      <c r="B81" s="74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>
      <c r="B89" s="525">
        <v>42664</v>
      </c>
      <c r="C89" s="7">
        <v>300</v>
      </c>
      <c r="D89" s="79">
        <v>12.72</v>
      </c>
      <c r="E89" s="44">
        <v>0</v>
      </c>
      <c r="F89" s="44">
        <f t="shared" si="13"/>
        <v>3816</v>
      </c>
    </row>
    <row r="90" spans="1:13" x14ac:dyDescent="0.25">
      <c r="B90" s="525">
        <v>42667</v>
      </c>
      <c r="C90" s="7">
        <v>200</v>
      </c>
      <c r="D90" s="79">
        <v>12.38</v>
      </c>
      <c r="E90" s="44">
        <v>0</v>
      </c>
      <c r="F90" s="44">
        <f t="shared" si="13"/>
        <v>2476</v>
      </c>
    </row>
    <row r="91" spans="1:13" x14ac:dyDescent="0.25">
      <c r="B91" s="525">
        <v>42668</v>
      </c>
      <c r="C91" s="7">
        <v>300</v>
      </c>
      <c r="D91" s="79">
        <v>12.18</v>
      </c>
      <c r="E91" s="44">
        <v>0</v>
      </c>
      <c r="F91" s="44">
        <f t="shared" si="13"/>
        <v>3654</v>
      </c>
    </row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36205</v>
      </c>
      <c r="D95" s="81"/>
      <c r="E95" s="14"/>
      <c r="F95" s="18">
        <f>SUM(F2:F94)</f>
        <v>525491.78</v>
      </c>
      <c r="G95" s="14"/>
      <c r="H95" s="14">
        <f>SUM(H2:H94)</f>
        <v>32705</v>
      </c>
      <c r="I95" s="81"/>
      <c r="J95" s="14"/>
      <c r="K95" s="18">
        <f>SUM(K2:K94)</f>
        <v>457922.55999999988</v>
      </c>
      <c r="L95" s="14"/>
      <c r="M95" s="14"/>
    </row>
    <row r="96" spans="1:13" ht="15.75" thickBot="1" x14ac:dyDescent="0.3">
      <c r="A96" s="359" t="s">
        <v>201</v>
      </c>
      <c r="B96" s="360"/>
      <c r="C96" s="361">
        <f>SumByColor($A$96,C2:C94)</f>
        <v>31705</v>
      </c>
      <c r="D96" s="361"/>
      <c r="E96" s="361"/>
      <c r="F96" s="362">
        <f>SumByColor($A$96,F2:F94)</f>
        <v>443881</v>
      </c>
      <c r="G96" s="361"/>
      <c r="H96" s="361">
        <f>SumByColor($A$96,H2:H94)</f>
        <v>31705</v>
      </c>
      <c r="I96" s="361"/>
      <c r="J96" s="361"/>
      <c r="K96" s="362">
        <f>SumByColor($A$96,K2:K94)</f>
        <v>445075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149</v>
      </c>
      <c r="D100" s="199" t="s">
        <v>148</v>
      </c>
      <c r="E100" s="195" t="s">
        <v>150</v>
      </c>
      <c r="F100" s="195" t="s">
        <v>65</v>
      </c>
      <c r="G100" s="229" t="s">
        <v>154</v>
      </c>
      <c r="H100" s="195" t="s">
        <v>88</v>
      </c>
      <c r="I100" s="241" t="s">
        <v>154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365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49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49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582" t="s">
        <v>457</v>
      </c>
    </row>
    <row r="191" spans="2:9" x14ac:dyDescent="0.25">
      <c r="B191" s="193">
        <v>42650</v>
      </c>
      <c r="C191" s="10">
        <v>4500</v>
      </c>
      <c r="D191" s="200">
        <v>17.994160000000001</v>
      </c>
      <c r="E191" s="40">
        <v>12.55</v>
      </c>
      <c r="F191" s="40">
        <f t="shared" ref="F191:F198" si="74">C191*(E191-D191)</f>
        <v>-24498.720000000001</v>
      </c>
      <c r="G191" s="40">
        <f t="shared" ref="G191:G198" si="75">IF(C191=0, 0,D191*C191)</f>
        <v>80973.72</v>
      </c>
      <c r="H191" s="232">
        <f t="shared" ref="H191:H198" si="76">IF(C191=0, D191, (E191-D191)/D191)</f>
        <v>-0.30255149448487728</v>
      </c>
      <c r="I191" s="200"/>
    </row>
    <row r="192" spans="2:9" x14ac:dyDescent="0.25">
      <c r="B192" s="193">
        <v>42653</v>
      </c>
      <c r="C192" s="512">
        <v>3500</v>
      </c>
      <c r="D192" s="513">
        <v>19.463999999999999</v>
      </c>
      <c r="E192" s="40">
        <v>13.15</v>
      </c>
      <c r="F192" s="40">
        <f t="shared" si="74"/>
        <v>-22098.999999999993</v>
      </c>
      <c r="G192" s="40">
        <f t="shared" si="75"/>
        <v>68124</v>
      </c>
      <c r="H192" s="232">
        <f t="shared" si="76"/>
        <v>-0.32439375256884501</v>
      </c>
      <c r="I192" s="549" t="s">
        <v>427</v>
      </c>
    </row>
    <row r="193" spans="2:9" x14ac:dyDescent="0.25">
      <c r="B193" s="193">
        <v>42653</v>
      </c>
      <c r="C193" s="10">
        <v>3000</v>
      </c>
      <c r="D193" s="200">
        <v>20.51971</v>
      </c>
      <c r="E193" s="40">
        <v>13.15</v>
      </c>
      <c r="F193" s="40">
        <f t="shared" si="74"/>
        <v>-22109.129999999997</v>
      </c>
      <c r="G193" s="40">
        <f t="shared" si="75"/>
        <v>61559.13</v>
      </c>
      <c r="H193" s="232">
        <f t="shared" si="76"/>
        <v>-0.35915273656401575</v>
      </c>
      <c r="I193" s="200"/>
    </row>
    <row r="194" spans="2:9" x14ac:dyDescent="0.25">
      <c r="B194" s="193">
        <v>42662</v>
      </c>
      <c r="C194" s="10">
        <v>2700</v>
      </c>
      <c r="D194" s="200">
        <v>21.341930000000001</v>
      </c>
      <c r="E194" s="40">
        <v>13.07</v>
      </c>
      <c r="F194" s="40">
        <f t="shared" si="74"/>
        <v>-22334.211000000003</v>
      </c>
      <c r="G194" s="40">
        <f t="shared" si="75"/>
        <v>57623.211000000003</v>
      </c>
      <c r="H194" s="232">
        <f t="shared" si="76"/>
        <v>-0.38759053187785736</v>
      </c>
      <c r="I194" s="242" t="s">
        <v>456</v>
      </c>
    </row>
    <row r="195" spans="2:9" x14ac:dyDescent="0.25">
      <c r="B195" s="193">
        <v>42664</v>
      </c>
      <c r="C195" s="10">
        <v>3000</v>
      </c>
      <c r="D195" s="200">
        <v>20.47974</v>
      </c>
      <c r="E195" s="40">
        <v>12.66</v>
      </c>
      <c r="F195" s="40">
        <f t="shared" si="74"/>
        <v>-23459.219999999998</v>
      </c>
      <c r="G195" s="40">
        <f t="shared" si="75"/>
        <v>61439.22</v>
      </c>
      <c r="H195" s="232">
        <f t="shared" si="76"/>
        <v>-0.38182808961441894</v>
      </c>
      <c r="I195" s="200"/>
    </row>
    <row r="196" spans="2:9" x14ac:dyDescent="0.25">
      <c r="B196" s="193">
        <v>42667</v>
      </c>
      <c r="C196" s="10">
        <v>3200</v>
      </c>
      <c r="D196" s="200">
        <v>19.973510000000001</v>
      </c>
      <c r="E196" s="40">
        <v>12.42</v>
      </c>
      <c r="F196" s="40">
        <f t="shared" si="74"/>
        <v>-24171.232000000004</v>
      </c>
      <c r="G196" s="40">
        <f t="shared" si="75"/>
        <v>63915.232000000004</v>
      </c>
      <c r="H196" s="232">
        <f t="shared" si="76"/>
        <v>-0.37817639463469371</v>
      </c>
      <c r="I196" s="242" t="s">
        <v>681</v>
      </c>
    </row>
    <row r="197" spans="2:9" x14ac:dyDescent="0.25">
      <c r="B197" s="193">
        <v>42668</v>
      </c>
      <c r="C197" s="512">
        <v>3500</v>
      </c>
      <c r="D197" s="513">
        <v>19.305489999999999</v>
      </c>
      <c r="E197" s="40">
        <v>12.16</v>
      </c>
      <c r="F197" s="40">
        <f t="shared" si="74"/>
        <v>-25009.214999999997</v>
      </c>
      <c r="G197" s="40">
        <f t="shared" si="75"/>
        <v>67569.214999999997</v>
      </c>
      <c r="H197" s="232">
        <f t="shared" si="76"/>
        <v>-0.37012735755476805</v>
      </c>
      <c r="I197" s="549">
        <v>19.25</v>
      </c>
    </row>
    <row r="198" spans="2:9" x14ac:dyDescent="0.25">
      <c r="B198" s="193">
        <v>42669</v>
      </c>
      <c r="C198" s="10">
        <v>3500</v>
      </c>
      <c r="D198" s="200">
        <v>19.305</v>
      </c>
      <c r="E198" s="40">
        <v>11.9</v>
      </c>
      <c r="F198" s="40">
        <f t="shared" si="74"/>
        <v>-25917.499999999996</v>
      </c>
      <c r="G198" s="40">
        <f t="shared" si="75"/>
        <v>67567.5</v>
      </c>
      <c r="H198" s="232">
        <f t="shared" si="76"/>
        <v>-0.38357938357938354</v>
      </c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61" priority="38">
      <formula>F12&gt;0</formula>
    </cfRule>
    <cfRule type="expression" dxfId="560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9" priority="31">
      <formula>F101&gt;0</formula>
    </cfRule>
    <cfRule type="expression" dxfId="558" priority="32">
      <formula>F101&lt;0</formula>
    </cfRule>
  </conditionalFormatting>
  <conditionalFormatting sqref="H101:H107">
    <cfRule type="expression" dxfId="557" priority="19">
      <formula>H101&gt;0</formula>
    </cfRule>
    <cfRule type="expression" dxfId="556" priority="20">
      <formula>H101&lt;0</formula>
    </cfRule>
  </conditionalFormatting>
  <conditionalFormatting sqref="H108">
    <cfRule type="expression" dxfId="555" priority="17">
      <formula>H108&gt;0</formula>
    </cfRule>
    <cfRule type="expression" dxfId="554" priority="18">
      <formula>H108&lt;0</formula>
    </cfRule>
  </conditionalFormatting>
  <conditionalFormatting sqref="H109">
    <cfRule type="expression" dxfId="553" priority="15">
      <formula>H109&gt;0</formula>
    </cfRule>
    <cfRule type="expression" dxfId="552" priority="16">
      <formula>H109&lt;0</formula>
    </cfRule>
  </conditionalFormatting>
  <conditionalFormatting sqref="H110:H112">
    <cfRule type="expression" dxfId="551" priority="13">
      <formula>H110&gt;0</formula>
    </cfRule>
    <cfRule type="expression" dxfId="550" priority="14">
      <formula>H110&lt;0</formula>
    </cfRule>
  </conditionalFormatting>
  <conditionalFormatting sqref="H113">
    <cfRule type="expression" dxfId="549" priority="9">
      <formula>H113&gt;0</formula>
    </cfRule>
    <cfRule type="expression" dxfId="548" priority="10">
      <formula>H113&lt;0</formula>
    </cfRule>
  </conditionalFormatting>
  <conditionalFormatting sqref="Q7">
    <cfRule type="expression" dxfId="547" priority="3">
      <formula>Q7&gt;0</formula>
    </cfRule>
    <cfRule type="expression" dxfId="546" priority="4">
      <formula>Q7&lt;0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42663</v>
      </c>
      <c r="X2" s="142">
        <v>51.77</v>
      </c>
      <c r="Y2" s="142">
        <v>52.36</v>
      </c>
      <c r="Z2" s="10">
        <v>51.69</v>
      </c>
      <c r="AA2" s="10">
        <v>51.89</v>
      </c>
      <c r="AB2" s="95">
        <v>6562000</v>
      </c>
      <c r="AC2" s="10">
        <v>51.89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42662</v>
      </c>
      <c r="X3" s="10">
        <v>51.34</v>
      </c>
      <c r="Y3" s="10">
        <v>51.84</v>
      </c>
      <c r="Z3" s="10">
        <v>51.14</v>
      </c>
      <c r="AA3" s="10">
        <v>51.8</v>
      </c>
      <c r="AB3" s="95">
        <v>6978600</v>
      </c>
      <c r="AC3" s="10">
        <v>51.8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51.97</v>
      </c>
      <c r="R4" s="527">
        <v>1.7999999999999999E-2</v>
      </c>
      <c r="T4" s="1"/>
      <c r="W4" s="133">
        <v>42661</v>
      </c>
      <c r="X4" s="10">
        <v>51.3</v>
      </c>
      <c r="Y4" s="10">
        <v>51.66</v>
      </c>
      <c r="Z4" s="10">
        <v>51.19</v>
      </c>
      <c r="AA4" s="10">
        <v>51.22</v>
      </c>
      <c r="AB4" s="95">
        <v>6805200</v>
      </c>
      <c r="AC4" s="10">
        <v>51.22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2078.8000000000002</v>
      </c>
      <c r="W5" s="133">
        <v>42660</v>
      </c>
      <c r="X5" s="10">
        <v>51.65</v>
      </c>
      <c r="Y5" s="10">
        <v>51.75</v>
      </c>
      <c r="Z5" s="10">
        <v>50.96</v>
      </c>
      <c r="AA5" s="10">
        <v>51.03</v>
      </c>
      <c r="AB5" s="95">
        <v>7904000</v>
      </c>
      <c r="AC5" s="10">
        <v>51.03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42657</v>
      </c>
      <c r="X6" s="10">
        <v>52.38</v>
      </c>
      <c r="Y6" s="10">
        <v>52.5</v>
      </c>
      <c r="Z6" s="10">
        <v>51.62</v>
      </c>
      <c r="AA6" s="10">
        <v>51.62</v>
      </c>
      <c r="AB6" s="95">
        <v>7133800</v>
      </c>
      <c r="AC6" s="10">
        <v>51.62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253.56000000000131</v>
      </c>
      <c r="R7" s="30">
        <v>42671</v>
      </c>
      <c r="W7" s="133">
        <v>42656</v>
      </c>
      <c r="X7" s="10">
        <v>52.12</v>
      </c>
      <c r="Y7" s="10">
        <v>52.32</v>
      </c>
      <c r="Z7" s="10">
        <v>51.5</v>
      </c>
      <c r="AA7" s="10">
        <v>52.03</v>
      </c>
      <c r="AB7" s="95">
        <v>8425800</v>
      </c>
      <c r="AC7" s="10">
        <v>52.03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-28.399999999999636</v>
      </c>
      <c r="W8" s="133">
        <v>42655</v>
      </c>
      <c r="X8" s="10">
        <v>52.01</v>
      </c>
      <c r="Y8" s="10">
        <v>52.71</v>
      </c>
      <c r="Z8" s="10">
        <v>51.8</v>
      </c>
      <c r="AA8" s="10">
        <v>52.44</v>
      </c>
      <c r="AB8" s="95">
        <v>9301300</v>
      </c>
      <c r="AC8" s="10">
        <v>52.44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-1.3477600607440982E-2</v>
      </c>
      <c r="W9" s="133">
        <v>42654</v>
      </c>
      <c r="X9" s="10">
        <v>51.95</v>
      </c>
      <c r="Y9" s="10">
        <v>52.25</v>
      </c>
      <c r="Z9" s="10">
        <v>51.52</v>
      </c>
      <c r="AA9" s="10">
        <v>51.82</v>
      </c>
      <c r="AB9" s="95">
        <v>9203500</v>
      </c>
      <c r="AC9" s="10">
        <v>51.82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42653</v>
      </c>
      <c r="X10" s="10">
        <v>52.13</v>
      </c>
      <c r="Y10" s="10">
        <v>52.25</v>
      </c>
      <c r="Z10" s="10">
        <v>51.77</v>
      </c>
      <c r="AA10" s="10">
        <v>51.79</v>
      </c>
      <c r="AB10" s="95">
        <v>5469300</v>
      </c>
      <c r="AC10" s="10">
        <v>51.79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1.24E-2</v>
      </c>
      <c r="T11" s="1"/>
      <c r="W11" s="133">
        <v>42650</v>
      </c>
      <c r="X11" s="10">
        <v>52.42</v>
      </c>
      <c r="Y11" s="10">
        <v>52.46</v>
      </c>
      <c r="Z11" s="10">
        <v>51.68</v>
      </c>
      <c r="AA11" s="10">
        <v>51.79</v>
      </c>
      <c r="AB11" s="95">
        <v>8407100</v>
      </c>
      <c r="AC11" s="10">
        <v>51.79</v>
      </c>
      <c r="AE11" s="138"/>
    </row>
    <row r="12" spans="1:42" x14ac:dyDescent="0.25">
      <c r="H12" s="72"/>
      <c r="W12" s="133">
        <v>42649</v>
      </c>
      <c r="X12" s="10">
        <v>52.2</v>
      </c>
      <c r="Y12" s="10">
        <v>52.33</v>
      </c>
      <c r="Z12" s="10">
        <v>51.97</v>
      </c>
      <c r="AA12" s="10">
        <v>52.03</v>
      </c>
      <c r="AB12" s="95">
        <v>9391700</v>
      </c>
      <c r="AC12" s="10">
        <v>52.03</v>
      </c>
      <c r="AE12" s="138"/>
      <c r="AL12" s="234"/>
      <c r="AO12" s="234"/>
    </row>
    <row r="13" spans="1:42" x14ac:dyDescent="0.25">
      <c r="H13" s="72"/>
      <c r="T13" s="1"/>
      <c r="W13" s="133">
        <v>42648</v>
      </c>
      <c r="X13" s="10">
        <v>52.15</v>
      </c>
      <c r="Y13" s="10">
        <v>52.64</v>
      </c>
      <c r="Z13" s="10">
        <v>52.1</v>
      </c>
      <c r="AA13" s="10">
        <v>52.12</v>
      </c>
      <c r="AB13" s="95">
        <v>7244100</v>
      </c>
      <c r="AC13" s="10">
        <v>52.12</v>
      </c>
      <c r="AE13" s="138"/>
    </row>
    <row r="14" spans="1:42" x14ac:dyDescent="0.25">
      <c r="H14" s="72"/>
      <c r="W14" s="133">
        <v>42647</v>
      </c>
      <c r="X14" s="10">
        <v>52.9</v>
      </c>
      <c r="Y14" s="10">
        <v>53.06</v>
      </c>
      <c r="Z14" s="10">
        <v>52.08</v>
      </c>
      <c r="AA14" s="10">
        <v>52.14</v>
      </c>
      <c r="AB14" s="95">
        <v>10737400</v>
      </c>
      <c r="AC14" s="10">
        <v>52.14</v>
      </c>
      <c r="AE14" s="138"/>
      <c r="AL14" s="234"/>
      <c r="AO14" s="234"/>
      <c r="AP14" s="234"/>
    </row>
    <row r="15" spans="1:42" x14ac:dyDescent="0.25">
      <c r="H15" s="72"/>
      <c r="W15" s="133">
        <v>42646</v>
      </c>
      <c r="X15" s="10">
        <v>52.54</v>
      </c>
      <c r="Y15" s="10">
        <v>53</v>
      </c>
      <c r="Z15" s="10">
        <v>52.42</v>
      </c>
      <c r="AA15" s="10">
        <v>52.67</v>
      </c>
      <c r="AB15" s="95">
        <v>7632500</v>
      </c>
      <c r="AC15" s="10">
        <v>52.67</v>
      </c>
      <c r="AE15" s="138"/>
    </row>
    <row r="16" spans="1:42" x14ac:dyDescent="0.25">
      <c r="H16" s="72"/>
      <c r="O16" s="2"/>
      <c r="P16" s="2"/>
      <c r="Q16" s="2"/>
      <c r="T16" s="69"/>
      <c r="W16" s="133">
        <v>42643</v>
      </c>
      <c r="X16" s="10">
        <v>52.57</v>
      </c>
      <c r="Y16" s="10">
        <v>53.06</v>
      </c>
      <c r="Z16" s="10">
        <v>52.28</v>
      </c>
      <c r="AA16" s="10">
        <v>52.65</v>
      </c>
      <c r="AB16" s="95">
        <v>12940200</v>
      </c>
      <c r="AC16" s="10">
        <v>52.65</v>
      </c>
      <c r="AE16" s="138"/>
    </row>
    <row r="17" spans="1:41" x14ac:dyDescent="0.25">
      <c r="H17" s="72"/>
      <c r="O17" s="2"/>
      <c r="P17" s="2"/>
      <c r="Q17" s="2"/>
      <c r="W17" s="133">
        <v>42642</v>
      </c>
      <c r="X17" s="10">
        <v>52.92</v>
      </c>
      <c r="Y17" s="10">
        <v>53.58</v>
      </c>
      <c r="Z17" s="10">
        <v>52.12</v>
      </c>
      <c r="AA17" s="10">
        <v>52.16</v>
      </c>
      <c r="AB17" s="95">
        <v>16993900</v>
      </c>
      <c r="AC17" s="10">
        <v>52.16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42641</v>
      </c>
      <c r="X18" s="10">
        <v>54.6</v>
      </c>
      <c r="Y18" s="10">
        <v>55</v>
      </c>
      <c r="Z18" s="10">
        <v>52.8</v>
      </c>
      <c r="AA18" s="10">
        <v>53.25</v>
      </c>
      <c r="AB18" s="95">
        <v>33213000</v>
      </c>
      <c r="AC18" s="10">
        <v>53.25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42640</v>
      </c>
      <c r="X19" s="10">
        <v>54.25</v>
      </c>
      <c r="Y19" s="10">
        <v>55.54</v>
      </c>
      <c r="Z19" s="10">
        <v>53.9</v>
      </c>
      <c r="AA19" s="10">
        <v>55.34</v>
      </c>
      <c r="AB19" s="95">
        <v>17945200</v>
      </c>
      <c r="AC19" s="10">
        <v>55.34</v>
      </c>
      <c r="AE19" s="138"/>
    </row>
    <row r="20" spans="1:41" x14ac:dyDescent="0.25">
      <c r="O20" s="2"/>
      <c r="P20" s="2"/>
      <c r="Q20" s="2"/>
      <c r="W20" s="133">
        <v>42639</v>
      </c>
      <c r="X20" s="10">
        <v>54.8</v>
      </c>
      <c r="Y20" s="10">
        <v>55</v>
      </c>
      <c r="Z20" s="10">
        <v>54.08</v>
      </c>
      <c r="AA20" s="10">
        <v>54.4</v>
      </c>
      <c r="AB20" s="95">
        <v>11629600</v>
      </c>
      <c r="AC20" s="10">
        <v>54.4</v>
      </c>
      <c r="AE20" s="138"/>
    </row>
    <row r="21" spans="1:41" x14ac:dyDescent="0.25">
      <c r="O21" s="2"/>
      <c r="P21" s="2"/>
      <c r="Q21" s="2"/>
      <c r="W21" s="133">
        <v>42636</v>
      </c>
      <c r="X21" s="10">
        <v>55.02</v>
      </c>
      <c r="Y21" s="10">
        <v>55.71</v>
      </c>
      <c r="Z21" s="10">
        <v>54.91</v>
      </c>
      <c r="AA21" s="10">
        <v>55.15</v>
      </c>
      <c r="AB21" s="95">
        <v>8921700</v>
      </c>
      <c r="AC21" s="10">
        <v>55.15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42635</v>
      </c>
      <c r="X22" s="10">
        <v>55.47</v>
      </c>
      <c r="Y22" s="10">
        <v>55.98</v>
      </c>
      <c r="Z22" s="10">
        <v>55.24</v>
      </c>
      <c r="AA22" s="10">
        <v>55.41</v>
      </c>
      <c r="AB22" s="95">
        <v>8052400</v>
      </c>
      <c r="AC22" s="10">
        <v>55.41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42634</v>
      </c>
      <c r="X23" s="10">
        <v>55.02</v>
      </c>
      <c r="Y23" s="10">
        <v>55.38</v>
      </c>
      <c r="Z23" s="10">
        <v>54.61</v>
      </c>
      <c r="AA23" s="10">
        <v>55.34</v>
      </c>
      <c r="AB23" s="95">
        <v>8041700</v>
      </c>
      <c r="AC23" s="10">
        <v>55.34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42633</v>
      </c>
      <c r="X24" s="10">
        <v>55.26</v>
      </c>
      <c r="Y24" s="10">
        <v>55.44</v>
      </c>
      <c r="Z24" s="10">
        <v>54.76</v>
      </c>
      <c r="AA24" s="10">
        <v>54.87</v>
      </c>
      <c r="AB24" s="95">
        <v>8563000</v>
      </c>
      <c r="AC24" s="10">
        <v>54.87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42632</v>
      </c>
      <c r="X25" s="10">
        <v>55.38</v>
      </c>
      <c r="Y25" s="10">
        <v>55.47</v>
      </c>
      <c r="Z25" s="10">
        <v>54.93</v>
      </c>
      <c r="AA25" s="10">
        <v>54.95</v>
      </c>
      <c r="AB25" s="95">
        <v>7671300</v>
      </c>
      <c r="AC25" s="10">
        <v>54.95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42629</v>
      </c>
      <c r="X26" s="10">
        <v>55.24</v>
      </c>
      <c r="Y26" s="10">
        <v>55.36</v>
      </c>
      <c r="Z26" s="10">
        <v>55.05</v>
      </c>
      <c r="AA26" s="10">
        <v>55.18</v>
      </c>
      <c r="AB26" s="95">
        <v>11715400</v>
      </c>
      <c r="AC26" s="10">
        <v>55.18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42628</v>
      </c>
      <c r="X27" s="10">
        <v>55</v>
      </c>
      <c r="Y27" s="10">
        <v>55.54</v>
      </c>
      <c r="Z27" s="10">
        <v>54.81</v>
      </c>
      <c r="AA27" s="10">
        <v>55.47</v>
      </c>
      <c r="AB27" s="95">
        <v>6283900</v>
      </c>
      <c r="AC27" s="10">
        <v>55.47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42627</v>
      </c>
      <c r="X28" s="10">
        <v>55.16</v>
      </c>
      <c r="Y28" s="10">
        <v>55.56</v>
      </c>
      <c r="Z28" s="10">
        <v>54.93</v>
      </c>
      <c r="AA28" s="10">
        <v>55.13</v>
      </c>
      <c r="AB28" s="95">
        <v>7621200</v>
      </c>
      <c r="AC28" s="10">
        <v>55.13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42626</v>
      </c>
      <c r="X29" s="10">
        <v>55.86</v>
      </c>
      <c r="Y29" s="10">
        <v>55.94</v>
      </c>
      <c r="Z29" s="10">
        <v>55.12</v>
      </c>
      <c r="AA29" s="10">
        <v>55.37</v>
      </c>
      <c r="AB29" s="95">
        <v>7359400</v>
      </c>
      <c r="AC29" s="10">
        <v>55.37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42625</v>
      </c>
      <c r="X30" s="10">
        <v>55</v>
      </c>
      <c r="Y30" s="10">
        <v>56.12</v>
      </c>
      <c r="Z30" s="10">
        <v>54.95</v>
      </c>
      <c r="AA30" s="10">
        <v>56.01</v>
      </c>
      <c r="AB30" s="95">
        <v>7470900</v>
      </c>
      <c r="AC30" s="10">
        <v>56.01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42622</v>
      </c>
      <c r="X31" s="10">
        <v>55.88</v>
      </c>
      <c r="Y31" s="10">
        <v>56</v>
      </c>
      <c r="Z31" s="10">
        <v>55.27</v>
      </c>
      <c r="AA31" s="10">
        <v>55.33</v>
      </c>
      <c r="AB31" s="95">
        <v>11310400</v>
      </c>
      <c r="AC31" s="10">
        <v>55.33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42621</v>
      </c>
      <c r="X32" s="10">
        <v>56.88</v>
      </c>
      <c r="Y32" s="10">
        <v>57.27</v>
      </c>
      <c r="Z32" s="10">
        <v>56.11</v>
      </c>
      <c r="AA32" s="10">
        <v>56.17</v>
      </c>
      <c r="AB32" s="95">
        <v>12741900</v>
      </c>
      <c r="AC32" s="10">
        <v>56.17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42620</v>
      </c>
      <c r="X33" s="10">
        <v>57.48</v>
      </c>
      <c r="Y33" s="10">
        <v>57.78</v>
      </c>
      <c r="Z33" s="10">
        <v>57.01</v>
      </c>
      <c r="AA33" s="10">
        <v>57.72</v>
      </c>
      <c r="AB33" s="95">
        <v>7536100</v>
      </c>
      <c r="AC33" s="10">
        <v>57.72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42619</v>
      </c>
      <c r="X34" s="10">
        <v>58.25</v>
      </c>
      <c r="Y34" s="10">
        <v>58.38</v>
      </c>
      <c r="Z34" s="10">
        <v>57.21</v>
      </c>
      <c r="AA34" s="10">
        <v>57.41</v>
      </c>
      <c r="AB34" s="95">
        <v>9771800</v>
      </c>
      <c r="AC34" s="10">
        <v>57.41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42615</v>
      </c>
      <c r="X35" s="10">
        <v>58.63</v>
      </c>
      <c r="Y35" s="10">
        <v>59.18</v>
      </c>
      <c r="Z35" s="10">
        <v>57.99</v>
      </c>
      <c r="AA35" s="10">
        <v>58.02</v>
      </c>
      <c r="AB35" s="95">
        <v>6933100</v>
      </c>
      <c r="AC35" s="10">
        <v>58.02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42614</v>
      </c>
      <c r="X36" s="10">
        <v>57.67</v>
      </c>
      <c r="Y36" s="10">
        <v>58.55</v>
      </c>
      <c r="Z36" s="10">
        <v>57.53</v>
      </c>
      <c r="AA36" s="10">
        <v>58.54</v>
      </c>
      <c r="AB36" s="95">
        <v>8225000</v>
      </c>
      <c r="AC36" s="10">
        <v>58.54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42614</v>
      </c>
      <c r="X37" s="10" t="s">
        <v>203</v>
      </c>
      <c r="Y37" s="10"/>
      <c r="Z37" s="10"/>
      <c r="AA37" s="10"/>
      <c r="AB37" s="95"/>
      <c r="AC37" s="10"/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42613</v>
      </c>
      <c r="X38" s="10">
        <v>57.86</v>
      </c>
      <c r="Y38" s="10">
        <v>58.28</v>
      </c>
      <c r="Z38" s="10">
        <v>57.19</v>
      </c>
      <c r="AA38" s="10">
        <v>57.64</v>
      </c>
      <c r="AB38" s="95">
        <v>7723600</v>
      </c>
      <c r="AC38" s="10">
        <v>57.48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42612</v>
      </c>
      <c r="X39" s="10">
        <v>58.46</v>
      </c>
      <c r="Y39" s="10">
        <v>58.76</v>
      </c>
      <c r="Z39" s="10">
        <v>57.85</v>
      </c>
      <c r="AA39" s="10">
        <v>58</v>
      </c>
      <c r="AB39" s="95">
        <v>6344600</v>
      </c>
      <c r="AC39" s="10">
        <v>57.84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42611</v>
      </c>
      <c r="X40" s="10">
        <v>59.2</v>
      </c>
      <c r="Y40" s="10">
        <v>59.25</v>
      </c>
      <c r="Z40" s="10">
        <v>58.53</v>
      </c>
      <c r="AA40" s="10">
        <v>58.63</v>
      </c>
      <c r="AB40" s="95">
        <v>5831000</v>
      </c>
      <c r="AC40" s="10">
        <v>58.47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42608</v>
      </c>
      <c r="X41" s="10">
        <v>58.57</v>
      </c>
      <c r="Y41" s="10">
        <v>59.2</v>
      </c>
      <c r="Z41" s="10">
        <v>58.3</v>
      </c>
      <c r="AA41" s="10">
        <v>59</v>
      </c>
      <c r="AB41" s="95">
        <v>9994300</v>
      </c>
      <c r="AC41" s="10">
        <v>58.84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42607</v>
      </c>
      <c r="X42" s="10">
        <v>60.01</v>
      </c>
      <c r="Y42" s="10">
        <v>60.15</v>
      </c>
      <c r="Z42" s="10">
        <v>59.03</v>
      </c>
      <c r="AA42" s="10">
        <v>59.24</v>
      </c>
      <c r="AB42" s="95">
        <v>8713900</v>
      </c>
      <c r="AC42" s="10">
        <v>59.08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</v>
      </c>
      <c r="W43" s="133">
        <v>42606</v>
      </c>
      <c r="X43" s="10">
        <v>59.89</v>
      </c>
      <c r="Y43" s="10">
        <v>60.33</v>
      </c>
      <c r="Z43" s="10">
        <v>59.72</v>
      </c>
      <c r="AA43" s="10">
        <v>60.22</v>
      </c>
      <c r="AB43" s="95">
        <v>11379000</v>
      </c>
      <c r="AC43" s="10">
        <v>60.05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6" t="s">
        <v>78</v>
      </c>
      <c r="P44" s="586"/>
      <c r="T44" s="93" t="s">
        <v>99</v>
      </c>
      <c r="U44" s="130">
        <v>51.77</v>
      </c>
      <c r="W44" s="133">
        <v>42605</v>
      </c>
      <c r="X44" s="10">
        <v>58.8</v>
      </c>
      <c r="Y44" s="10">
        <v>59.8</v>
      </c>
      <c r="Z44" s="10">
        <v>58.8</v>
      </c>
      <c r="AA44" s="10">
        <v>59.62</v>
      </c>
      <c r="AB44" s="95">
        <v>8222800</v>
      </c>
      <c r="AC44" s="10">
        <v>59.45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57.167000000000002</v>
      </c>
      <c r="T45" s="93" t="s">
        <v>100</v>
      </c>
      <c r="U45" s="130" t="s">
        <v>642</v>
      </c>
      <c r="W45" s="133">
        <v>42604</v>
      </c>
      <c r="X45" s="10">
        <v>58.82</v>
      </c>
      <c r="Y45" s="10">
        <v>59.46</v>
      </c>
      <c r="Z45" s="10">
        <v>58.65</v>
      </c>
      <c r="AA45" s="10">
        <v>58.66</v>
      </c>
      <c r="AB45" s="95">
        <v>8266000</v>
      </c>
      <c r="AC45" s="10">
        <v>58.5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285</v>
      </c>
      <c r="O46" s="83">
        <v>1.0900000000000001</v>
      </c>
      <c r="P46" s="83">
        <f t="shared" ref="P46:P65" si="31">O46*$Q$4</f>
        <v>56.647300000000001</v>
      </c>
      <c r="T46" s="93" t="s">
        <v>101</v>
      </c>
      <c r="U46" s="130" t="s">
        <v>643</v>
      </c>
      <c r="W46" s="133">
        <v>42601</v>
      </c>
      <c r="X46" s="10">
        <v>57.4</v>
      </c>
      <c r="Y46" s="10">
        <v>59.14</v>
      </c>
      <c r="Z46" s="10">
        <v>57.25</v>
      </c>
      <c r="AA46" s="10">
        <v>58.9</v>
      </c>
      <c r="AB46" s="95">
        <v>15987100</v>
      </c>
      <c r="AC46" s="10">
        <v>58.74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56.127600000000001</v>
      </c>
      <c r="T47" s="93" t="s">
        <v>102</v>
      </c>
      <c r="U47" s="130">
        <v>62.41</v>
      </c>
      <c r="W47" s="133">
        <v>42600</v>
      </c>
      <c r="X47" s="10">
        <v>56.99</v>
      </c>
      <c r="Y47" s="10">
        <v>57.46</v>
      </c>
      <c r="Z47" s="10">
        <v>56.9</v>
      </c>
      <c r="AA47" s="10">
        <v>57.21</v>
      </c>
      <c r="AB47" s="95">
        <v>6043600</v>
      </c>
      <c r="AC47" s="10">
        <v>57.05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55.607900000000001</v>
      </c>
      <c r="T48" s="93" t="s">
        <v>103</v>
      </c>
      <c r="U48" s="130">
        <v>0.50887499999999997</v>
      </c>
      <c r="W48" s="133">
        <v>42599</v>
      </c>
      <c r="X48" s="10">
        <v>56.87</v>
      </c>
      <c r="Y48" s="10">
        <v>56.97</v>
      </c>
      <c r="Z48" s="10">
        <v>56.54</v>
      </c>
      <c r="AA48" s="10">
        <v>56.86</v>
      </c>
      <c r="AB48" s="95">
        <v>7340500</v>
      </c>
      <c r="AC48" s="10">
        <v>56.7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55.088200000000001</v>
      </c>
      <c r="T49" s="93" t="s">
        <v>122</v>
      </c>
      <c r="U49" s="130" t="s">
        <v>395</v>
      </c>
      <c r="W49" s="133">
        <v>42598</v>
      </c>
      <c r="X49" s="10">
        <v>56.8</v>
      </c>
      <c r="Y49" s="10">
        <v>57.04</v>
      </c>
      <c r="Z49" s="10">
        <v>56.42</v>
      </c>
      <c r="AA49" s="10">
        <v>56.88</v>
      </c>
      <c r="AB49" s="95">
        <v>4901800</v>
      </c>
      <c r="AC49" s="10">
        <v>56.72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54.5685</v>
      </c>
      <c r="T50" s="93"/>
      <c r="U50" s="130"/>
      <c r="W50" s="133">
        <v>42597</v>
      </c>
      <c r="X50" s="10">
        <v>56.65</v>
      </c>
      <c r="Y50" s="10">
        <v>57.06</v>
      </c>
      <c r="Z50" s="10">
        <v>56.62</v>
      </c>
      <c r="AA50" s="10">
        <v>56.77</v>
      </c>
      <c r="AB50" s="95">
        <v>4836300</v>
      </c>
      <c r="AC50" s="10">
        <v>56.61</v>
      </c>
      <c r="AE50" s="138"/>
      <c r="AL50" s="234"/>
      <c r="AO50" s="234"/>
    </row>
    <row r="51" spans="1:41" x14ac:dyDescent="0.25">
      <c r="B51" s="193"/>
      <c r="C51" s="10"/>
      <c r="D51" s="200"/>
      <c r="E51" s="40"/>
      <c r="F51" s="40"/>
      <c r="G51" s="40"/>
      <c r="H51" s="232"/>
      <c r="I51" s="40"/>
      <c r="O51" s="83">
        <v>1.04</v>
      </c>
      <c r="P51" s="83">
        <f t="shared" si="31"/>
        <v>54.0488</v>
      </c>
      <c r="T51" s="93" t="s">
        <v>105</v>
      </c>
      <c r="U51" s="130" t="s">
        <v>644</v>
      </c>
      <c r="W51" s="133">
        <v>42594</v>
      </c>
      <c r="X51" s="10">
        <v>56.7</v>
      </c>
      <c r="Y51" s="10">
        <v>56.76</v>
      </c>
      <c r="Z51" s="10">
        <v>56.13</v>
      </c>
      <c r="AA51" s="10">
        <v>56.45</v>
      </c>
      <c r="AB51" s="95">
        <v>5393400</v>
      </c>
      <c r="AC51" s="10">
        <v>56.29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53.5291</v>
      </c>
      <c r="T52" s="93" t="s">
        <v>106</v>
      </c>
      <c r="U52" s="130" t="s">
        <v>452</v>
      </c>
      <c r="W52" s="133">
        <v>42593</v>
      </c>
      <c r="X52" s="10">
        <v>55.63</v>
      </c>
      <c r="Y52" s="10">
        <v>56.89</v>
      </c>
      <c r="Z52" s="10">
        <v>55.48</v>
      </c>
      <c r="AA52" s="10">
        <v>56.73</v>
      </c>
      <c r="AB52" s="95">
        <v>9539500</v>
      </c>
      <c r="AC52" s="10">
        <v>56.57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53.009399999999999</v>
      </c>
      <c r="T53" s="93" t="s">
        <v>107</v>
      </c>
      <c r="U53" s="131">
        <v>6590489</v>
      </c>
      <c r="W53" s="133">
        <v>42592</v>
      </c>
      <c r="X53" s="10">
        <v>55.95</v>
      </c>
      <c r="Y53" s="10">
        <v>56.18</v>
      </c>
      <c r="Z53" s="10">
        <v>55.07</v>
      </c>
      <c r="AA53" s="10">
        <v>55.13</v>
      </c>
      <c r="AB53" s="95">
        <v>6881400</v>
      </c>
      <c r="AC53" s="10">
        <v>54.98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52.489699999999999</v>
      </c>
      <c r="T54" s="93" t="s">
        <v>110</v>
      </c>
      <c r="U54" s="131">
        <v>8955420</v>
      </c>
      <c r="W54" s="133">
        <v>42591</v>
      </c>
      <c r="X54" s="10">
        <v>56.08</v>
      </c>
      <c r="Y54" s="10">
        <v>56.24</v>
      </c>
      <c r="Z54" s="10">
        <v>55.69</v>
      </c>
      <c r="AA54" s="10">
        <v>55.77</v>
      </c>
      <c r="AB54" s="95">
        <v>8044400</v>
      </c>
      <c r="AC54" s="10">
        <v>55.62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51.97</v>
      </c>
      <c r="T55" s="93" t="s">
        <v>108</v>
      </c>
      <c r="U55" s="130" t="s">
        <v>645</v>
      </c>
      <c r="W55" s="133">
        <v>42590</v>
      </c>
      <c r="X55" s="10">
        <v>56.13</v>
      </c>
      <c r="Y55" s="10">
        <v>56.39</v>
      </c>
      <c r="Z55" s="10">
        <v>55.68</v>
      </c>
      <c r="AA55" s="10">
        <v>55.98</v>
      </c>
      <c r="AB55" s="95">
        <v>6307000</v>
      </c>
      <c r="AC55" s="10">
        <v>55.82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51.450299999999999</v>
      </c>
      <c r="T56" s="93" t="s">
        <v>111</v>
      </c>
      <c r="U56" s="130">
        <v>23.42</v>
      </c>
      <c r="W56" s="133">
        <v>42587</v>
      </c>
      <c r="X56" s="10">
        <v>55.32</v>
      </c>
      <c r="Y56" s="10">
        <v>56.06</v>
      </c>
      <c r="Z56" s="10">
        <v>55.17</v>
      </c>
      <c r="AA56" s="10">
        <v>55.85</v>
      </c>
      <c r="AB56" s="95">
        <v>7512500</v>
      </c>
      <c r="AC56" s="10">
        <v>55.69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50.930599999999998</v>
      </c>
      <c r="T57" s="93" t="s">
        <v>112</v>
      </c>
      <c r="U57" s="130">
        <v>2.2200000000000002</v>
      </c>
      <c r="W57" s="133">
        <v>42586</v>
      </c>
      <c r="X57" s="10">
        <v>54.96</v>
      </c>
      <c r="Y57" s="10">
        <v>55.57</v>
      </c>
      <c r="Z57" s="10">
        <v>54.65</v>
      </c>
      <c r="AA57" s="10">
        <v>54.79</v>
      </c>
      <c r="AB57" s="95">
        <v>8678100</v>
      </c>
      <c r="AC57" s="10">
        <v>54.64</v>
      </c>
      <c r="AE57" s="138"/>
    </row>
    <row r="58" spans="1:41" x14ac:dyDescent="0.25">
      <c r="O58" s="83">
        <v>0.97</v>
      </c>
      <c r="P58" s="83">
        <f t="shared" si="31"/>
        <v>50.410899999999998</v>
      </c>
      <c r="T58" s="93" t="s">
        <v>109</v>
      </c>
      <c r="U58" s="130" t="s">
        <v>429</v>
      </c>
      <c r="W58" s="133">
        <v>42585</v>
      </c>
      <c r="X58" s="10">
        <v>54.55</v>
      </c>
      <c r="Y58" s="10">
        <v>55.19</v>
      </c>
      <c r="Z58" s="10">
        <v>54.28</v>
      </c>
      <c r="AA58" s="10">
        <v>54.75</v>
      </c>
      <c r="AB58" s="95">
        <v>9687300</v>
      </c>
      <c r="AC58" s="10">
        <v>54.6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49.891199999999998</v>
      </c>
      <c r="W59" s="133">
        <v>42584</v>
      </c>
      <c r="X59" s="10">
        <v>55.23</v>
      </c>
      <c r="Y59" s="10">
        <v>55.28</v>
      </c>
      <c r="Z59" s="10">
        <v>54.78</v>
      </c>
      <c r="AA59" s="10">
        <v>54.92</v>
      </c>
      <c r="AB59" s="95">
        <v>7145600</v>
      </c>
      <c r="AC59" s="10">
        <v>54.77</v>
      </c>
      <c r="AE59" s="138"/>
    </row>
    <row r="60" spans="1:41" x14ac:dyDescent="0.25">
      <c r="O60" s="83">
        <v>0.95</v>
      </c>
      <c r="P60" s="83">
        <f t="shared" si="31"/>
        <v>49.371499999999997</v>
      </c>
      <c r="W60" s="133">
        <v>42583</v>
      </c>
      <c r="X60" s="10">
        <v>55.73</v>
      </c>
      <c r="Y60" s="10">
        <v>55.87</v>
      </c>
      <c r="Z60" s="10">
        <v>55.3</v>
      </c>
      <c r="AA60" s="10">
        <v>55.41</v>
      </c>
      <c r="AB60" s="95">
        <v>6268400</v>
      </c>
      <c r="AC60" s="10">
        <v>55.26</v>
      </c>
      <c r="AE60" s="138"/>
    </row>
    <row r="61" spans="1:41" x14ac:dyDescent="0.25">
      <c r="O61" s="83">
        <v>0.94</v>
      </c>
      <c r="P61" s="83">
        <f t="shared" si="31"/>
        <v>48.851799999999997</v>
      </c>
      <c r="W61" s="133">
        <v>42580</v>
      </c>
      <c r="X61" s="10">
        <v>55.27</v>
      </c>
      <c r="Y61" s="10">
        <v>55.66</v>
      </c>
      <c r="Z61" s="10">
        <v>55.21</v>
      </c>
      <c r="AA61" s="10">
        <v>55.5</v>
      </c>
      <c r="AB61" s="95">
        <v>6353400</v>
      </c>
      <c r="AC61" s="10">
        <v>55.35</v>
      </c>
      <c r="AE61" s="138"/>
    </row>
    <row r="62" spans="1:41" x14ac:dyDescent="0.25">
      <c r="O62" s="83">
        <v>0.93</v>
      </c>
      <c r="P62" s="83">
        <f t="shared" si="31"/>
        <v>48.332100000000004</v>
      </c>
      <c r="W62" s="133">
        <v>42579</v>
      </c>
      <c r="X62" s="10">
        <v>55.59</v>
      </c>
      <c r="Y62" s="10">
        <v>55.81</v>
      </c>
      <c r="Z62" s="10">
        <v>54.98</v>
      </c>
      <c r="AA62" s="10">
        <v>55.45</v>
      </c>
      <c r="AB62" s="95">
        <v>9574100</v>
      </c>
      <c r="AC62" s="10">
        <v>55.3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47.812400000000004</v>
      </c>
      <c r="W63" s="133">
        <v>42578</v>
      </c>
      <c r="X63" s="10">
        <v>56.5</v>
      </c>
      <c r="Y63" s="10">
        <v>57</v>
      </c>
      <c r="Z63" s="10">
        <v>55.47</v>
      </c>
      <c r="AA63" s="10">
        <v>55.79</v>
      </c>
      <c r="AB63" s="95">
        <v>10295400</v>
      </c>
      <c r="AC63" s="10">
        <v>55.64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47.292700000000004</v>
      </c>
      <c r="W64" s="133">
        <v>42577</v>
      </c>
      <c r="X64" s="10">
        <v>57.2</v>
      </c>
      <c r="Y64" s="10">
        <v>57.87</v>
      </c>
      <c r="Z64" s="10">
        <v>56.25</v>
      </c>
      <c r="AA64" s="10">
        <v>56.37</v>
      </c>
      <c r="AB64" s="95">
        <v>8546700</v>
      </c>
      <c r="AC64" s="10">
        <v>56.21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46.773000000000003</v>
      </c>
      <c r="W65" s="133">
        <v>42576</v>
      </c>
      <c r="X65" s="10">
        <v>56.87</v>
      </c>
      <c r="Y65" s="10">
        <v>57.15</v>
      </c>
      <c r="Z65" s="10">
        <v>56.46</v>
      </c>
      <c r="AA65" s="10">
        <v>57.14</v>
      </c>
      <c r="AB65" s="95">
        <v>7256300</v>
      </c>
      <c r="AC65" s="10">
        <v>56.98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42573</v>
      </c>
      <c r="X66" s="10">
        <v>56.82</v>
      </c>
      <c r="Y66" s="10">
        <v>56.96</v>
      </c>
      <c r="Z66" s="10">
        <v>56.43</v>
      </c>
      <c r="AA66" s="10">
        <v>56.73</v>
      </c>
      <c r="AB66" s="95">
        <v>8614700</v>
      </c>
      <c r="AC66" s="10">
        <v>56.57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42572</v>
      </c>
      <c r="X67" s="10">
        <v>57.99</v>
      </c>
      <c r="Y67" s="10">
        <v>58.03</v>
      </c>
      <c r="Z67" s="10">
        <v>56.57</v>
      </c>
      <c r="AA67" s="10">
        <v>56.99</v>
      </c>
      <c r="AB67" s="95">
        <v>8262000</v>
      </c>
      <c r="AC67" s="10">
        <v>56.83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42571</v>
      </c>
      <c r="X68" s="10">
        <v>57.99</v>
      </c>
      <c r="Y68" s="10">
        <v>58.1</v>
      </c>
      <c r="Z68" s="10">
        <v>57.74</v>
      </c>
      <c r="AA68" s="10">
        <v>57.76</v>
      </c>
      <c r="AB68" s="95">
        <v>5872400</v>
      </c>
      <c r="AC68" s="10">
        <v>57.6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8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43" priority="39">
      <formula>F27&gt;0</formula>
    </cfRule>
    <cfRule type="expression" dxfId="542" priority="40">
      <formula>F27&lt;0</formula>
    </cfRule>
  </conditionalFormatting>
  <conditionalFormatting sqref="H27:H33 H35:H44">
    <cfRule type="expression" dxfId="541" priority="35">
      <formula>H27&gt;0</formula>
    </cfRule>
    <cfRule type="expression" dxfId="540" priority="36">
      <formula>H27&lt;0</formula>
    </cfRule>
  </conditionalFormatting>
  <conditionalFormatting sqref="F23:F26">
    <cfRule type="expression" dxfId="539" priority="21">
      <formula>F23&gt;0</formula>
    </cfRule>
    <cfRule type="expression" dxfId="538" priority="22">
      <formula>F23&lt;0</formula>
    </cfRule>
  </conditionalFormatting>
  <conditionalFormatting sqref="H23:H26">
    <cfRule type="expression" dxfId="537" priority="19">
      <formula>H23&gt;0</formula>
    </cfRule>
    <cfRule type="expression" dxfId="536" priority="20">
      <formula>H23&lt;0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Q7">
    <cfRule type="expression" dxfId="533" priority="17">
      <formula>Q7&gt;0</formula>
    </cfRule>
    <cfRule type="expression" dxfId="532" priority="18">
      <formula>Q7&lt;0</formula>
    </cfRule>
  </conditionalFormatting>
  <conditionalFormatting sqref="F34">
    <cfRule type="expression" dxfId="531" priority="13">
      <formula>F34&gt;0</formula>
    </cfRule>
    <cfRule type="expression" dxfId="530" priority="14">
      <formula>F34&lt;0</formula>
    </cfRule>
  </conditionalFormatting>
  <conditionalFormatting sqref="H34">
    <cfRule type="expression" dxfId="529" priority="11">
      <formula>H34&gt;0</formula>
    </cfRule>
    <cfRule type="expression" dxfId="528" priority="12">
      <formula>H34&lt;0</formula>
    </cfRule>
  </conditionalFormatting>
  <conditionalFormatting sqref="F46:F48">
    <cfRule type="expression" dxfId="527" priority="9">
      <formula>F46&gt;0</formula>
    </cfRule>
    <cfRule type="expression" dxfId="526" priority="10">
      <formula>F46&lt;0</formula>
    </cfRule>
  </conditionalFormatting>
  <conditionalFormatting sqref="H46:H48">
    <cfRule type="expression" dxfId="525" priority="7">
      <formula>H46&gt;0</formula>
    </cfRule>
    <cfRule type="expression" dxfId="524" priority="8">
      <formula>H46&lt;0</formula>
    </cfRule>
  </conditionalFormatting>
  <conditionalFormatting sqref="F49:F57">
    <cfRule type="expression" dxfId="523" priority="5">
      <formula>F49&gt;0</formula>
    </cfRule>
    <cfRule type="expression" dxfId="522" priority="6">
      <formula>F49&lt;0</formula>
    </cfRule>
  </conditionalFormatting>
  <conditionalFormatting sqref="H49:H57">
    <cfRule type="expression" dxfId="521" priority="3">
      <formula>H49&gt;0</formula>
    </cfRule>
    <cfRule type="expression" dxfId="520" priority="4">
      <formula>H49&lt;0</formula>
    </cfRule>
  </conditionalFormatting>
  <conditionalFormatting sqref="M63">
    <cfRule type="expression" dxfId="519" priority="1">
      <formula>M63&gt;0</formula>
    </cfRule>
    <cfRule type="expression" dxfId="518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1.2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74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273</v>
      </c>
      <c r="W2" s="133">
        <v>42663</v>
      </c>
      <c r="X2" s="10">
        <v>23.7</v>
      </c>
      <c r="Y2" s="10">
        <v>24.85</v>
      </c>
      <c r="Z2" s="10">
        <v>23.59</v>
      </c>
      <c r="AA2" s="10">
        <v>24.69</v>
      </c>
      <c r="AB2" s="95">
        <v>8715600</v>
      </c>
      <c r="AC2" s="10">
        <v>24.69</v>
      </c>
      <c r="AD2" s="2">
        <f>Y2-Z2</f>
        <v>1.2600000000000016</v>
      </c>
      <c r="AE2" s="138">
        <f>AC2/AC3-1</f>
        <v>3.5654362416107421E-2</v>
      </c>
    </row>
    <row r="3" spans="1:31" x14ac:dyDescent="0.25">
      <c r="A3" s="23" t="s">
        <v>71</v>
      </c>
      <c r="B3" s="74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42662</v>
      </c>
      <c r="X3" s="10">
        <v>23.28</v>
      </c>
      <c r="Y3" s="10">
        <v>23.94</v>
      </c>
      <c r="Z3" s="10">
        <v>23.22</v>
      </c>
      <c r="AA3" s="10">
        <v>23.84</v>
      </c>
      <c r="AB3" s="95">
        <v>5505100</v>
      </c>
      <c r="AC3" s="10">
        <v>23.84</v>
      </c>
      <c r="AD3" s="2">
        <f t="shared" ref="AD3:AD66" si="0">Y3-Z3</f>
        <v>0.72000000000000242</v>
      </c>
      <c r="AE3" s="138">
        <f t="shared" ref="AE3:AE66" si="1">AC3/AC4-1</f>
        <v>1.9238991021804264E-2</v>
      </c>
    </row>
    <row r="4" spans="1:31" x14ac:dyDescent="0.25">
      <c r="B4" s="74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24.82</v>
      </c>
      <c r="R4" s="527">
        <v>8.8999999999999999E-3</v>
      </c>
      <c r="T4" s="163"/>
      <c r="U4" s="1"/>
      <c r="W4" s="133">
        <v>42661</v>
      </c>
      <c r="X4" s="10">
        <v>23.11</v>
      </c>
      <c r="Y4" s="10">
        <v>23.54</v>
      </c>
      <c r="Z4" s="10">
        <v>22.83</v>
      </c>
      <c r="AA4" s="10">
        <v>23.39</v>
      </c>
      <c r="AB4" s="95">
        <v>4209000</v>
      </c>
      <c r="AC4" s="10">
        <v>23.39</v>
      </c>
      <c r="AD4" s="2">
        <f t="shared" si="0"/>
        <v>0.71000000000000085</v>
      </c>
      <c r="AE4" s="138">
        <f t="shared" si="1"/>
        <v>2.4529128339903838E-2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3723</v>
      </c>
      <c r="W5" s="133">
        <v>42660</v>
      </c>
      <c r="X5" s="10">
        <v>23.16</v>
      </c>
      <c r="Y5" s="10">
        <v>23.28</v>
      </c>
      <c r="Z5" s="10">
        <v>22.8</v>
      </c>
      <c r="AA5" s="10">
        <v>22.83</v>
      </c>
      <c r="AB5" s="95">
        <v>4035500</v>
      </c>
      <c r="AC5" s="10">
        <v>22.83</v>
      </c>
      <c r="AD5" s="2">
        <f t="shared" si="0"/>
        <v>0.48000000000000043</v>
      </c>
      <c r="AE5" s="138">
        <f t="shared" si="1"/>
        <v>-1.3822894168466493E-2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42657</v>
      </c>
      <c r="X6" s="10">
        <v>23.4</v>
      </c>
      <c r="Y6" s="10">
        <v>23.73</v>
      </c>
      <c r="Z6" s="10">
        <v>23.14</v>
      </c>
      <c r="AA6" s="10">
        <v>23.15</v>
      </c>
      <c r="AB6" s="95">
        <v>4146800</v>
      </c>
      <c r="AC6" s="10">
        <v>23.15</v>
      </c>
      <c r="AD6" s="2">
        <f t="shared" si="0"/>
        <v>0.58999999999999986</v>
      </c>
      <c r="AE6" s="138">
        <f t="shared" si="1"/>
        <v>-3.8726333907056487E-3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290.94000000000005</v>
      </c>
      <c r="R7">
        <v>150</v>
      </c>
      <c r="W7" s="133">
        <v>42656</v>
      </c>
      <c r="X7" s="10">
        <v>23.52</v>
      </c>
      <c r="Y7" s="10">
        <v>23.52</v>
      </c>
      <c r="Z7" s="10">
        <v>22.77</v>
      </c>
      <c r="AA7" s="10">
        <v>23.24</v>
      </c>
      <c r="AB7" s="95">
        <v>6158200</v>
      </c>
      <c r="AC7" s="10">
        <v>23.24</v>
      </c>
      <c r="AD7" s="2">
        <f t="shared" si="0"/>
        <v>0.75</v>
      </c>
      <c r="AE7" s="138">
        <f t="shared" si="1"/>
        <v>-2.3118957545187113E-2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</v>
      </c>
      <c r="W8" s="133">
        <v>42655</v>
      </c>
      <c r="X8" s="10">
        <v>24.8</v>
      </c>
      <c r="Y8" s="10">
        <v>24.87</v>
      </c>
      <c r="Z8" s="10">
        <v>23.75</v>
      </c>
      <c r="AA8" s="10">
        <v>23.79</v>
      </c>
      <c r="AB8" s="95">
        <v>6488600</v>
      </c>
      <c r="AC8" s="10">
        <v>23.79</v>
      </c>
      <c r="AD8" s="2">
        <f t="shared" si="0"/>
        <v>1.120000000000001</v>
      </c>
      <c r="AE8" s="138">
        <f t="shared" si="1"/>
        <v>-4.304102976669355E-2</v>
      </c>
    </row>
    <row r="9" spans="1:31" x14ac:dyDescent="0.25">
      <c r="H9" s="72"/>
      <c r="O9" s="11" t="s">
        <v>220</v>
      </c>
      <c r="Q9" s="138">
        <f>IF(Q2=0, 0, Q8/Q6)</f>
        <v>8.0645161290322581E-4</v>
      </c>
      <c r="W9" s="133">
        <v>42654</v>
      </c>
      <c r="X9" s="10">
        <v>24.83</v>
      </c>
      <c r="Y9" s="10">
        <v>25</v>
      </c>
      <c r="Z9" s="10">
        <v>24.43</v>
      </c>
      <c r="AA9" s="10">
        <v>24.86</v>
      </c>
      <c r="AB9" s="95">
        <v>4607700</v>
      </c>
      <c r="AC9" s="10">
        <v>24.86</v>
      </c>
      <c r="AD9" s="2">
        <f t="shared" si="0"/>
        <v>0.57000000000000028</v>
      </c>
      <c r="AE9" s="138">
        <f t="shared" si="1"/>
        <v>1.208215867901874E-3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42653</v>
      </c>
      <c r="X10" s="10">
        <v>24.81</v>
      </c>
      <c r="Y10" s="10">
        <v>25.05</v>
      </c>
      <c r="Z10" s="10">
        <v>24.67</v>
      </c>
      <c r="AA10" s="10">
        <v>24.83</v>
      </c>
      <c r="AB10" s="95">
        <v>2875400</v>
      </c>
      <c r="AC10" s="10">
        <v>24.83</v>
      </c>
      <c r="AD10" s="2">
        <f t="shared" si="0"/>
        <v>0.37999999999999901</v>
      </c>
      <c r="AE10" s="138">
        <f t="shared" si="1"/>
        <v>1.0170870626525552E-2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42650</v>
      </c>
      <c r="X11" s="10">
        <v>24.9</v>
      </c>
      <c r="Y11" s="10">
        <v>24.91</v>
      </c>
      <c r="Z11" s="10">
        <v>24.43</v>
      </c>
      <c r="AA11" s="10">
        <v>24.58</v>
      </c>
      <c r="AB11" s="95">
        <v>3920000</v>
      </c>
      <c r="AC11" s="10">
        <v>24.58</v>
      </c>
      <c r="AD11" s="2">
        <f t="shared" si="0"/>
        <v>0.48000000000000043</v>
      </c>
      <c r="AE11" s="138">
        <f t="shared" si="1"/>
        <v>-1.0865191146881448E-2</v>
      </c>
    </row>
    <row r="12" spans="1:31" x14ac:dyDescent="0.25">
      <c r="H12" s="72"/>
      <c r="W12" s="133">
        <v>42649</v>
      </c>
      <c r="X12" s="10">
        <v>25.05</v>
      </c>
      <c r="Y12" s="10">
        <v>25.2</v>
      </c>
      <c r="Z12" s="10">
        <v>24.59</v>
      </c>
      <c r="AA12" s="10">
        <v>24.85</v>
      </c>
      <c r="AB12" s="95">
        <v>3759800</v>
      </c>
      <c r="AC12" s="10">
        <v>24.85</v>
      </c>
      <c r="AD12" s="2">
        <f t="shared" si="0"/>
        <v>0.60999999999999943</v>
      </c>
      <c r="AE12" s="138">
        <f t="shared" si="1"/>
        <v>-8.775428799361773E-3</v>
      </c>
    </row>
    <row r="13" spans="1:31" x14ac:dyDescent="0.25">
      <c r="H13" s="72"/>
      <c r="W13" s="133">
        <v>42648</v>
      </c>
      <c r="X13" s="10">
        <v>24.79</v>
      </c>
      <c r="Y13" s="10">
        <v>25.49</v>
      </c>
      <c r="Z13" s="10">
        <v>24.61</v>
      </c>
      <c r="AA13" s="10">
        <v>25.07</v>
      </c>
      <c r="AB13" s="95">
        <v>4812400</v>
      </c>
      <c r="AC13" s="10">
        <v>25.07</v>
      </c>
      <c r="AD13" s="2">
        <f t="shared" si="0"/>
        <v>0.87999999999999901</v>
      </c>
      <c r="AE13" s="138">
        <f t="shared" si="1"/>
        <v>1.745129870129869E-2</v>
      </c>
    </row>
    <row r="14" spans="1:31" x14ac:dyDescent="0.25">
      <c r="H14" s="72"/>
      <c r="W14" s="133">
        <v>42647</v>
      </c>
      <c r="X14" s="10">
        <v>24.86</v>
      </c>
      <c r="Y14" s="10">
        <v>24.95</v>
      </c>
      <c r="Z14" s="10">
        <v>24.59</v>
      </c>
      <c r="AA14" s="10">
        <v>24.64</v>
      </c>
      <c r="AB14" s="95">
        <v>4267000</v>
      </c>
      <c r="AC14" s="10">
        <v>24.64</v>
      </c>
      <c r="AD14" s="2">
        <f t="shared" si="0"/>
        <v>0.35999999999999943</v>
      </c>
      <c r="AE14" s="138">
        <f t="shared" si="1"/>
        <v>-1.0044194455604671E-2</v>
      </c>
    </row>
    <row r="15" spans="1:31" x14ac:dyDescent="0.25">
      <c r="H15" s="72"/>
      <c r="W15" s="133">
        <v>42646</v>
      </c>
      <c r="X15" s="10">
        <v>24.5</v>
      </c>
      <c r="Y15" s="10">
        <v>24.94</v>
      </c>
      <c r="Z15" s="10">
        <v>24.26</v>
      </c>
      <c r="AA15" s="10">
        <v>24.89</v>
      </c>
      <c r="AB15" s="95">
        <v>5816800</v>
      </c>
      <c r="AC15" s="10">
        <v>24.89</v>
      </c>
      <c r="AD15" s="2">
        <f t="shared" si="0"/>
        <v>0.67999999999999972</v>
      </c>
      <c r="AE15" s="138">
        <f t="shared" si="1"/>
        <v>1.7579721995093944E-2</v>
      </c>
    </row>
    <row r="16" spans="1:31" x14ac:dyDescent="0.25">
      <c r="H16" s="72"/>
      <c r="W16" s="133">
        <v>42643</v>
      </c>
      <c r="X16" s="10">
        <v>24.4</v>
      </c>
      <c r="Y16" s="10">
        <v>24.64</v>
      </c>
      <c r="Z16" s="10">
        <v>24.15</v>
      </c>
      <c r="AA16" s="10">
        <v>24.46</v>
      </c>
      <c r="AB16" s="95">
        <v>5645900</v>
      </c>
      <c r="AC16" s="10">
        <v>24.46</v>
      </c>
      <c r="AD16" s="2">
        <f t="shared" si="0"/>
        <v>0.49000000000000199</v>
      </c>
      <c r="AE16" s="138">
        <f t="shared" si="1"/>
        <v>8.6597938144330477E-3</v>
      </c>
    </row>
    <row r="17" spans="1:31" x14ac:dyDescent="0.25">
      <c r="W17" s="133">
        <v>42642</v>
      </c>
      <c r="X17" s="10">
        <v>24.5</v>
      </c>
      <c r="Y17" s="10">
        <v>24.79</v>
      </c>
      <c r="Z17" s="10">
        <v>24.17</v>
      </c>
      <c r="AA17" s="10">
        <v>24.25</v>
      </c>
      <c r="AB17" s="95">
        <v>4453900</v>
      </c>
      <c r="AC17" s="10">
        <v>24.25</v>
      </c>
      <c r="AD17" s="2">
        <f t="shared" si="0"/>
        <v>0.61999999999999744</v>
      </c>
      <c r="AE17" s="138">
        <f t="shared" si="1"/>
        <v>-8.5854456255111122E-3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24.07</v>
      </c>
      <c r="Y18" s="10">
        <v>24.48</v>
      </c>
      <c r="Z18" s="10">
        <v>23.92</v>
      </c>
      <c r="AA18" s="10">
        <v>24.46</v>
      </c>
      <c r="AB18" s="95">
        <v>5132900</v>
      </c>
      <c r="AC18" s="10">
        <v>24.46</v>
      </c>
      <c r="AD18" s="2">
        <f t="shared" si="0"/>
        <v>0.55999999999999872</v>
      </c>
      <c r="AE18" s="138">
        <f t="shared" si="1"/>
        <v>1.9591496456857094E-2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24.06</v>
      </c>
      <c r="Y19" s="10">
        <v>24.12</v>
      </c>
      <c r="Z19" s="10">
        <v>23.73</v>
      </c>
      <c r="AA19" s="10">
        <v>23.99</v>
      </c>
      <c r="AB19" s="95">
        <v>6960400</v>
      </c>
      <c r="AC19" s="10">
        <v>23.99</v>
      </c>
      <c r="AD19" s="2">
        <f t="shared" si="0"/>
        <v>0.39000000000000057</v>
      </c>
      <c r="AE19" s="138">
        <f t="shared" si="1"/>
        <v>-6.2137531068766627E-3</v>
      </c>
    </row>
    <row r="20" spans="1:31" x14ac:dyDescent="0.25">
      <c r="W20" s="133">
        <v>42639</v>
      </c>
      <c r="X20" s="10">
        <v>24.75</v>
      </c>
      <c r="Y20" s="10">
        <v>24.87</v>
      </c>
      <c r="Z20" s="10">
        <v>24.12</v>
      </c>
      <c r="AA20" s="10">
        <v>24.14</v>
      </c>
      <c r="AB20" s="95">
        <v>6537300</v>
      </c>
      <c r="AC20" s="10">
        <v>24.14</v>
      </c>
      <c r="AD20" s="2">
        <f t="shared" si="0"/>
        <v>0.75</v>
      </c>
      <c r="AE20" s="138">
        <f t="shared" si="1"/>
        <v>-2.7397260273972601E-2</v>
      </c>
    </row>
    <row r="21" spans="1:31" x14ac:dyDescent="0.25">
      <c r="W21" s="133">
        <v>42636</v>
      </c>
      <c r="X21" s="10">
        <v>25.42</v>
      </c>
      <c r="Y21" s="10">
        <v>25.53</v>
      </c>
      <c r="Z21" s="10">
        <v>24.8</v>
      </c>
      <c r="AA21" s="10">
        <v>24.82</v>
      </c>
      <c r="AB21" s="95">
        <v>5474200</v>
      </c>
      <c r="AC21" s="10">
        <v>24.82</v>
      </c>
      <c r="AD21" s="2">
        <f t="shared" si="0"/>
        <v>0.73000000000000043</v>
      </c>
      <c r="AE21" s="138">
        <f t="shared" si="1"/>
        <v>-2.8571428571428581E-2</v>
      </c>
    </row>
    <row r="22" spans="1:31" x14ac:dyDescent="0.25">
      <c r="W22" s="133">
        <v>42635</v>
      </c>
      <c r="X22" s="10">
        <v>25.46</v>
      </c>
      <c r="Y22" s="10">
        <v>25.95</v>
      </c>
      <c r="Z22" s="10">
        <v>25.38</v>
      </c>
      <c r="AA22" s="10">
        <v>25.55</v>
      </c>
      <c r="AB22" s="95">
        <v>5199000</v>
      </c>
      <c r="AC22" s="10">
        <v>25.55</v>
      </c>
      <c r="AD22" s="2">
        <f t="shared" si="0"/>
        <v>0.57000000000000028</v>
      </c>
      <c r="AE22" s="138">
        <f t="shared" si="1"/>
        <v>9.0837282780411588E-3</v>
      </c>
    </row>
    <row r="23" spans="1:31" x14ac:dyDescent="0.25">
      <c r="W23" s="133">
        <v>42634</v>
      </c>
      <c r="X23" s="10">
        <v>25.3</v>
      </c>
      <c r="Y23" s="10">
        <v>25.66</v>
      </c>
      <c r="Z23" s="10">
        <v>25.02</v>
      </c>
      <c r="AA23" s="10">
        <v>25.32</v>
      </c>
      <c r="AB23" s="95">
        <v>4077400</v>
      </c>
      <c r="AC23" s="10">
        <v>25.32</v>
      </c>
      <c r="AD23" s="2">
        <f t="shared" si="0"/>
        <v>0.64000000000000057</v>
      </c>
      <c r="AE23" s="138">
        <f t="shared" si="1"/>
        <v>9.1669988043046047E-3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42633</v>
      </c>
      <c r="X24" s="10">
        <v>25.42</v>
      </c>
      <c r="Y24" s="10">
        <v>25.54</v>
      </c>
      <c r="Z24" s="10">
        <v>25</v>
      </c>
      <c r="AA24" s="10">
        <v>25.09</v>
      </c>
      <c r="AB24" s="95">
        <v>4040800</v>
      </c>
      <c r="AC24" s="10">
        <v>25.09</v>
      </c>
      <c r="AD24" s="2">
        <f t="shared" si="0"/>
        <v>0.53999999999999915</v>
      </c>
      <c r="AE24" s="138">
        <f t="shared" si="1"/>
        <v>-7.5158227848102221E-3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42632</v>
      </c>
      <c r="X25" s="10">
        <v>25.56</v>
      </c>
      <c r="Y25" s="10">
        <v>25.71</v>
      </c>
      <c r="Z25" s="10">
        <v>25.28</v>
      </c>
      <c r="AA25" s="10">
        <v>25.28</v>
      </c>
      <c r="AB25" s="95">
        <v>3599900</v>
      </c>
      <c r="AC25" s="10">
        <v>25.28</v>
      </c>
      <c r="AD25" s="2">
        <f t="shared" si="0"/>
        <v>0.42999999999999972</v>
      </c>
      <c r="AE25" s="138">
        <f t="shared" si="1"/>
        <v>-1.0180109631949819E-2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42629</v>
      </c>
      <c r="X26" s="10">
        <v>25.75</v>
      </c>
      <c r="Y26" s="10">
        <v>25.98</v>
      </c>
      <c r="Z26" s="10">
        <v>25.44</v>
      </c>
      <c r="AA26" s="10">
        <v>25.54</v>
      </c>
      <c r="AB26" s="95">
        <v>4650600</v>
      </c>
      <c r="AC26" s="10">
        <v>25.54</v>
      </c>
      <c r="AD26" s="2">
        <f t="shared" si="0"/>
        <v>0.53999999999999915</v>
      </c>
      <c r="AE26" s="138">
        <f t="shared" si="1"/>
        <v>-1.579961464354529E-2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42628</v>
      </c>
      <c r="X27" s="10">
        <v>25.72</v>
      </c>
      <c r="Y27" s="10">
        <v>26.21</v>
      </c>
      <c r="Z27" s="10">
        <v>25.71</v>
      </c>
      <c r="AA27" s="10">
        <v>25.95</v>
      </c>
      <c r="AB27" s="95">
        <v>4456800</v>
      </c>
      <c r="AC27" s="10">
        <v>25.95</v>
      </c>
      <c r="AD27" s="2">
        <f t="shared" si="0"/>
        <v>0.5</v>
      </c>
      <c r="AE27" s="138">
        <f t="shared" si="1"/>
        <v>4.6457607433216808E-3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42627</v>
      </c>
      <c r="X28" s="10">
        <v>26.59</v>
      </c>
      <c r="Y28" s="10">
        <v>26.68</v>
      </c>
      <c r="Z28" s="10">
        <v>25.7</v>
      </c>
      <c r="AA28" s="10">
        <v>25.83</v>
      </c>
      <c r="AB28" s="95">
        <v>3943700</v>
      </c>
      <c r="AC28" s="10">
        <v>25.83</v>
      </c>
      <c r="AD28" s="2">
        <f t="shared" si="0"/>
        <v>0.98000000000000043</v>
      </c>
      <c r="AE28" s="138">
        <f t="shared" si="1"/>
        <v>-2.491506228765572E-2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42626</v>
      </c>
      <c r="X29" s="10">
        <v>26.8</v>
      </c>
      <c r="Y29" s="10">
        <v>26.92</v>
      </c>
      <c r="Z29" s="10">
        <v>26.09</v>
      </c>
      <c r="AA29" s="10">
        <v>26.49</v>
      </c>
      <c r="AB29" s="95">
        <v>4866600</v>
      </c>
      <c r="AC29" s="10">
        <v>26.49</v>
      </c>
      <c r="AD29" s="2">
        <f t="shared" si="0"/>
        <v>0.83000000000000185</v>
      </c>
      <c r="AE29" s="138">
        <f t="shared" si="1"/>
        <v>-2.7889908256880758E-2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42625</v>
      </c>
      <c r="X30" s="10">
        <v>27.09</v>
      </c>
      <c r="Y30" s="10">
        <v>27.58</v>
      </c>
      <c r="Z30" s="10">
        <v>26.75</v>
      </c>
      <c r="AA30" s="10">
        <v>27.25</v>
      </c>
      <c r="AB30" s="95">
        <v>5763900</v>
      </c>
      <c r="AC30" s="10">
        <v>27.25</v>
      </c>
      <c r="AD30" s="2">
        <f t="shared" si="0"/>
        <v>0.82999999999999829</v>
      </c>
      <c r="AE30" s="138">
        <f t="shared" si="1"/>
        <v>8.8855979266937446E-3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42622</v>
      </c>
      <c r="X31" s="10">
        <v>28.06</v>
      </c>
      <c r="Y31" s="10">
        <v>28.13</v>
      </c>
      <c r="Z31" s="10">
        <v>26.97</v>
      </c>
      <c r="AA31" s="10">
        <v>27.01</v>
      </c>
      <c r="AB31" s="95">
        <v>4595300</v>
      </c>
      <c r="AC31" s="10">
        <v>27.01</v>
      </c>
      <c r="AD31" s="2">
        <f t="shared" si="0"/>
        <v>1.1600000000000001</v>
      </c>
      <c r="AE31" s="138">
        <f t="shared" si="1"/>
        <v>-4.3893805309734413E-2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42621</v>
      </c>
      <c r="X32" s="10">
        <v>28.63</v>
      </c>
      <c r="Y32" s="10">
        <v>28.95</v>
      </c>
      <c r="Z32" s="10">
        <v>28.1</v>
      </c>
      <c r="AA32" s="10">
        <v>28.25</v>
      </c>
      <c r="AB32" s="95">
        <v>3951800</v>
      </c>
      <c r="AC32" s="10">
        <v>28.25</v>
      </c>
      <c r="AD32" s="2">
        <f t="shared" si="0"/>
        <v>0.84999999999999787</v>
      </c>
      <c r="AE32" s="138">
        <f t="shared" si="1"/>
        <v>-1.1200560028001405E-2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42620</v>
      </c>
      <c r="X33" s="10">
        <v>28.52</v>
      </c>
      <c r="Y33" s="10">
        <v>29.16</v>
      </c>
      <c r="Z33" s="10">
        <v>28.18</v>
      </c>
      <c r="AA33" s="10">
        <v>28.57</v>
      </c>
      <c r="AB33" s="95">
        <v>4789500</v>
      </c>
      <c r="AC33" s="10">
        <v>28.57</v>
      </c>
      <c r="AD33" s="2">
        <f t="shared" si="0"/>
        <v>0.98000000000000043</v>
      </c>
      <c r="AE33" s="138">
        <f t="shared" si="1"/>
        <v>-2.7923211169283979E-3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42619</v>
      </c>
      <c r="X34" s="10">
        <v>29.28</v>
      </c>
      <c r="Y34" s="10">
        <v>29.51</v>
      </c>
      <c r="Z34" s="10">
        <v>28.62</v>
      </c>
      <c r="AA34" s="10">
        <v>28.65</v>
      </c>
      <c r="AB34" s="95">
        <v>3807500</v>
      </c>
      <c r="AC34" s="10">
        <v>28.65</v>
      </c>
      <c r="AD34" s="2">
        <f t="shared" si="0"/>
        <v>0.89000000000000057</v>
      </c>
      <c r="AE34" s="138" t="e">
        <f t="shared" si="1"/>
        <v>#DIV/0!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42619</v>
      </c>
      <c r="X35" s="10" t="s">
        <v>340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42615</v>
      </c>
      <c r="X36" s="10">
        <v>29.48</v>
      </c>
      <c r="Y36" s="10">
        <v>29.85</v>
      </c>
      <c r="Z36" s="10">
        <v>28.9</v>
      </c>
      <c r="AA36" s="10">
        <v>29.49</v>
      </c>
      <c r="AB36" s="95">
        <v>3842600</v>
      </c>
      <c r="AC36" s="10">
        <v>29.21</v>
      </c>
      <c r="AD36" s="2">
        <f t="shared" si="0"/>
        <v>0.95000000000000284</v>
      </c>
      <c r="AE36" s="138">
        <f t="shared" si="1"/>
        <v>1.072664359861597E-2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42614</v>
      </c>
      <c r="X37" s="10">
        <v>30</v>
      </c>
      <c r="Y37" s="10">
        <v>30.03</v>
      </c>
      <c r="Z37" s="10">
        <v>29.04</v>
      </c>
      <c r="AA37" s="10">
        <v>29.17</v>
      </c>
      <c r="AB37" s="95">
        <v>6231100</v>
      </c>
      <c r="AC37" s="10">
        <v>28.9</v>
      </c>
      <c r="AD37" s="2">
        <f t="shared" si="0"/>
        <v>0.99000000000000199</v>
      </c>
      <c r="AE37" s="138">
        <f t="shared" si="1"/>
        <v>-2.9875797247398528E-2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42613</v>
      </c>
      <c r="X38" s="10">
        <v>30.3</v>
      </c>
      <c r="Y38" s="10">
        <v>30.39</v>
      </c>
      <c r="Z38" s="10">
        <v>29.55</v>
      </c>
      <c r="AA38" s="10">
        <v>30.07</v>
      </c>
      <c r="AB38" s="95">
        <v>8702700</v>
      </c>
      <c r="AC38" s="10">
        <v>29.79</v>
      </c>
      <c r="AD38" s="2">
        <f t="shared" si="0"/>
        <v>0.83999999999999986</v>
      </c>
      <c r="AE38" s="138">
        <f t="shared" si="1"/>
        <v>-1.2595293337752778E-2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27.95</v>
      </c>
      <c r="Y39" s="10">
        <v>30.96</v>
      </c>
      <c r="Z39" s="10">
        <v>27.69</v>
      </c>
      <c r="AA39" s="10">
        <v>30.45</v>
      </c>
      <c r="AB39" s="95">
        <v>21094800</v>
      </c>
      <c r="AC39" s="10">
        <v>30.17</v>
      </c>
      <c r="AD39" s="2">
        <f t="shared" si="0"/>
        <v>3.2699999999999996</v>
      </c>
      <c r="AE39" s="138">
        <f t="shared" si="1"/>
        <v>8.9563019140483924E-2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6" t="s">
        <v>78</v>
      </c>
      <c r="P40" s="586"/>
      <c r="W40" s="133">
        <v>42611</v>
      </c>
      <c r="X40" s="10">
        <v>27.67</v>
      </c>
      <c r="Y40" s="10">
        <v>28.16</v>
      </c>
      <c r="Z40" s="10">
        <v>27.67</v>
      </c>
      <c r="AA40" s="10">
        <v>27.95</v>
      </c>
      <c r="AB40" s="95">
        <v>3132000</v>
      </c>
      <c r="AC40" s="10">
        <v>27.69</v>
      </c>
      <c r="AD40" s="2">
        <f t="shared" si="0"/>
        <v>0.48999999999999844</v>
      </c>
      <c r="AE40" s="138">
        <f t="shared" si="1"/>
        <v>1.2801755669348935E-2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27.302000000000003</v>
      </c>
      <c r="Q41" s="2"/>
      <c r="W41" s="133">
        <v>42608</v>
      </c>
      <c r="X41" s="10">
        <v>28.67</v>
      </c>
      <c r="Y41" s="10">
        <v>28.9</v>
      </c>
      <c r="Z41" s="10">
        <v>27.47</v>
      </c>
      <c r="AA41" s="10">
        <v>27.6</v>
      </c>
      <c r="AB41" s="95">
        <v>5416500</v>
      </c>
      <c r="AC41" s="10">
        <v>27.34</v>
      </c>
      <c r="AD41" s="2">
        <f t="shared" si="0"/>
        <v>1.4299999999999997</v>
      </c>
      <c r="AE41" s="138">
        <f t="shared" si="1"/>
        <v>-3.1526744597945466E-2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27.053800000000003</v>
      </c>
      <c r="Q42" s="2"/>
      <c r="T42" s="91" t="s">
        <v>113</v>
      </c>
      <c r="W42" s="133">
        <v>42607</v>
      </c>
      <c r="X42" s="10">
        <v>28.5</v>
      </c>
      <c r="Y42" s="10">
        <v>28.8</v>
      </c>
      <c r="Z42" s="10">
        <v>28.33</v>
      </c>
      <c r="AA42" s="10">
        <v>28.5</v>
      </c>
      <c r="AB42" s="95">
        <v>2979000</v>
      </c>
      <c r="AC42" s="10">
        <v>28.23</v>
      </c>
      <c r="AD42" s="2">
        <f t="shared" si="0"/>
        <v>0.47000000000000242</v>
      </c>
      <c r="AE42" s="138">
        <f t="shared" si="1"/>
        <v>2.1299254526090383E-3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26.805600000000002</v>
      </c>
      <c r="Q43" s="2"/>
      <c r="T43" s="128" t="s">
        <v>98</v>
      </c>
      <c r="U43" s="129">
        <v>23.84</v>
      </c>
      <c r="W43" s="133">
        <v>42606</v>
      </c>
      <c r="X43" s="10">
        <v>29.22</v>
      </c>
      <c r="Y43" s="10">
        <v>29.38</v>
      </c>
      <c r="Z43" s="10">
        <v>28.39</v>
      </c>
      <c r="AA43" s="10">
        <v>28.44</v>
      </c>
      <c r="AB43" s="95">
        <v>4235600</v>
      </c>
      <c r="AC43" s="10">
        <v>28.17</v>
      </c>
      <c r="AD43" s="2">
        <f t="shared" si="0"/>
        <v>0.98999999999999844</v>
      </c>
      <c r="AE43" s="138">
        <f t="shared" si="1"/>
        <v>-2.8620689655172393E-2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26.557400000000001</v>
      </c>
      <c r="Q44" s="2"/>
      <c r="T44" s="93" t="s">
        <v>99</v>
      </c>
      <c r="U44" s="130">
        <v>23.7</v>
      </c>
      <c r="W44" s="133">
        <v>42605</v>
      </c>
      <c r="X44" s="10">
        <v>28.72</v>
      </c>
      <c r="Y44" s="10">
        <v>29.47</v>
      </c>
      <c r="Z44" s="10">
        <v>28.64</v>
      </c>
      <c r="AA44" s="10">
        <v>29.27</v>
      </c>
      <c r="AB44" s="95">
        <v>5265900</v>
      </c>
      <c r="AC44" s="10">
        <v>29</v>
      </c>
      <c r="AD44" s="2">
        <f t="shared" si="0"/>
        <v>0.82999999999999829</v>
      </c>
      <c r="AE44" s="138">
        <f t="shared" si="1"/>
        <v>3.0927835051546504E-2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26.309200000000001</v>
      </c>
      <c r="Q45" s="2"/>
      <c r="T45" s="93" t="s">
        <v>100</v>
      </c>
      <c r="U45" s="130" t="s">
        <v>646</v>
      </c>
      <c r="W45" s="133">
        <v>42604</v>
      </c>
      <c r="X45" s="10">
        <v>27.87</v>
      </c>
      <c r="Y45" s="10">
        <v>28.43</v>
      </c>
      <c r="Z45" s="10">
        <v>27.72</v>
      </c>
      <c r="AA45" s="10">
        <v>28.39</v>
      </c>
      <c r="AB45" s="95">
        <v>3536500</v>
      </c>
      <c r="AC45" s="10">
        <v>28.13</v>
      </c>
      <c r="AD45" s="2">
        <f t="shared" si="0"/>
        <v>0.71000000000000085</v>
      </c>
      <c r="AE45" s="138">
        <f t="shared" si="1"/>
        <v>1.1506652283351348E-2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26.061</v>
      </c>
      <c r="Q46" s="2"/>
      <c r="T46" s="93" t="s">
        <v>101</v>
      </c>
      <c r="U46" s="130" t="s">
        <v>647</v>
      </c>
      <c r="W46" s="133">
        <v>42601</v>
      </c>
      <c r="X46" s="10">
        <v>27.65</v>
      </c>
      <c r="Y46" s="10">
        <v>28.15</v>
      </c>
      <c r="Z46" s="10">
        <v>27.44</v>
      </c>
      <c r="AA46" s="10">
        <v>28.07</v>
      </c>
      <c r="AB46" s="95">
        <v>3010000</v>
      </c>
      <c r="AC46" s="10">
        <v>27.81</v>
      </c>
      <c r="AD46" s="2">
        <f t="shared" si="0"/>
        <v>0.7099999999999973</v>
      </c>
      <c r="AE46" s="138">
        <f t="shared" si="1"/>
        <v>3.9711191335740637E-3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25.812800000000003</v>
      </c>
      <c r="Q47" s="2"/>
      <c r="T47" s="93" t="s">
        <v>102</v>
      </c>
      <c r="U47" s="130">
        <v>26.09</v>
      </c>
      <c r="W47" s="133">
        <v>42600</v>
      </c>
      <c r="X47" s="10">
        <v>27.86</v>
      </c>
      <c r="Y47" s="10">
        <v>28.03</v>
      </c>
      <c r="Z47" s="10">
        <v>27.62</v>
      </c>
      <c r="AA47" s="10">
        <v>27.96</v>
      </c>
      <c r="AB47" s="95">
        <v>4276700</v>
      </c>
      <c r="AC47" s="10">
        <v>27.7</v>
      </c>
      <c r="AD47" s="2">
        <f t="shared" si="0"/>
        <v>0.41000000000000014</v>
      </c>
      <c r="AE47" s="138">
        <f t="shared" si="1"/>
        <v>5.8097312999274564E-3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25.564600000000002</v>
      </c>
      <c r="Q48" s="2"/>
      <c r="T48" s="93" t="s">
        <v>103</v>
      </c>
      <c r="U48" s="130">
        <v>-0.76828700000000005</v>
      </c>
      <c r="W48" s="133">
        <v>42599</v>
      </c>
      <c r="X48" s="10">
        <v>27.8</v>
      </c>
      <c r="Y48" s="10">
        <v>27.97</v>
      </c>
      <c r="Z48" s="10">
        <v>27.37</v>
      </c>
      <c r="AA48" s="10">
        <v>27.8</v>
      </c>
      <c r="AB48" s="95">
        <v>4616900</v>
      </c>
      <c r="AC48" s="10">
        <v>27.54</v>
      </c>
      <c r="AD48" s="2">
        <f t="shared" si="0"/>
        <v>0.59999999999999787</v>
      </c>
      <c r="AE48" s="138">
        <f t="shared" si="1"/>
        <v>-9.7087378640776656E-3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25.316400000000002</v>
      </c>
      <c r="Q49" s="2"/>
      <c r="T49" s="93" t="s">
        <v>104</v>
      </c>
      <c r="U49" s="130" t="s">
        <v>453</v>
      </c>
      <c r="W49" s="133">
        <v>42598</v>
      </c>
      <c r="X49" s="10">
        <v>28.5</v>
      </c>
      <c r="Y49" s="10">
        <v>28.7</v>
      </c>
      <c r="Z49" s="10">
        <v>27.85</v>
      </c>
      <c r="AA49" s="10">
        <v>28.07</v>
      </c>
      <c r="AB49" s="95">
        <v>4670000</v>
      </c>
      <c r="AC49" s="10">
        <v>27.81</v>
      </c>
      <c r="AD49" s="2">
        <f t="shared" si="0"/>
        <v>0.84999999999999787</v>
      </c>
      <c r="AE49" s="138">
        <f t="shared" si="1"/>
        <v>-1.2428977272727293E-2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25.068200000000001</v>
      </c>
      <c r="Q50" s="2"/>
      <c r="T50" s="93"/>
      <c r="U50" s="130"/>
      <c r="W50" s="133">
        <v>42597</v>
      </c>
      <c r="X50" s="10">
        <v>27.26</v>
      </c>
      <c r="Y50" s="10">
        <v>28.5</v>
      </c>
      <c r="Z50" s="10">
        <v>27.19</v>
      </c>
      <c r="AA50" s="10">
        <v>28.43</v>
      </c>
      <c r="AB50" s="95">
        <v>4628700</v>
      </c>
      <c r="AC50" s="10">
        <v>28.16</v>
      </c>
      <c r="AD50" s="2">
        <f t="shared" si="0"/>
        <v>1.3099999999999987</v>
      </c>
      <c r="AE50" s="138">
        <f t="shared" si="1"/>
        <v>4.5673969550686921E-2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24.82</v>
      </c>
      <c r="Q51" s="2"/>
      <c r="T51" s="93" t="s">
        <v>105</v>
      </c>
      <c r="U51" s="130" t="s">
        <v>648</v>
      </c>
      <c r="W51" s="133">
        <v>42594</v>
      </c>
      <c r="X51" s="10">
        <v>28.11</v>
      </c>
      <c r="Y51" s="10">
        <v>28.5</v>
      </c>
      <c r="Z51" s="10">
        <v>27.13</v>
      </c>
      <c r="AA51" s="10">
        <v>27.18</v>
      </c>
      <c r="AB51" s="95">
        <v>5417400</v>
      </c>
      <c r="AC51" s="10">
        <v>26.93</v>
      </c>
      <c r="AD51" s="2">
        <f t="shared" si="0"/>
        <v>1.370000000000001</v>
      </c>
      <c r="AE51" s="138">
        <f t="shared" si="1"/>
        <v>-3.3034111310592529E-2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24.5718</v>
      </c>
      <c r="Q52" s="2"/>
      <c r="T52" s="93" t="s">
        <v>106</v>
      </c>
      <c r="U52" s="130" t="s">
        <v>377</v>
      </c>
      <c r="W52" s="133">
        <v>42593</v>
      </c>
      <c r="X52" s="10">
        <v>27.94</v>
      </c>
      <c r="Y52" s="10">
        <v>28.18</v>
      </c>
      <c r="Z52" s="10">
        <v>27.3</v>
      </c>
      <c r="AA52" s="10">
        <v>28.11</v>
      </c>
      <c r="AB52" s="95">
        <v>4386000</v>
      </c>
      <c r="AC52" s="10">
        <v>27.85</v>
      </c>
      <c r="AD52" s="2">
        <f t="shared" si="0"/>
        <v>0.87999999999999901</v>
      </c>
      <c r="AE52" s="138">
        <f t="shared" si="1"/>
        <v>8.3272990586531481E-3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24.323599999999999</v>
      </c>
      <c r="Q53" s="2"/>
      <c r="T53" s="93" t="s">
        <v>107</v>
      </c>
      <c r="U53" s="131">
        <v>8720954</v>
      </c>
      <c r="W53" s="133">
        <v>42592</v>
      </c>
      <c r="X53" s="10">
        <v>28.31</v>
      </c>
      <c r="Y53" s="10">
        <v>28.7</v>
      </c>
      <c r="Z53" s="10">
        <v>27.79</v>
      </c>
      <c r="AA53" s="10">
        <v>27.88</v>
      </c>
      <c r="AB53" s="95">
        <v>5130600</v>
      </c>
      <c r="AC53" s="10">
        <v>27.62</v>
      </c>
      <c r="AD53" s="2">
        <f t="shared" si="0"/>
        <v>0.91000000000000014</v>
      </c>
      <c r="AE53" s="138">
        <f t="shared" si="1"/>
        <v>-1.1806797853309403E-2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" si="52">C54*(E54-D54)</f>
        <v>-73.500000000000298</v>
      </c>
      <c r="G54" s="40">
        <f t="shared" ref="G54" si="53">D54*C54</f>
        <v>3720</v>
      </c>
      <c r="H54" s="231">
        <f t="shared" ref="H54" si="54">(E54-D54)/D54</f>
        <v>-1.975806451612911E-2</v>
      </c>
      <c r="I54" s="40"/>
      <c r="O54" s="83">
        <v>0.97</v>
      </c>
      <c r="P54" s="83">
        <f t="shared" si="33"/>
        <v>24.075399999999998</v>
      </c>
      <c r="T54" s="93" t="s">
        <v>110</v>
      </c>
      <c r="U54" s="131">
        <v>5224010</v>
      </c>
      <c r="W54" s="133">
        <v>42591</v>
      </c>
      <c r="X54" s="10">
        <v>28.39</v>
      </c>
      <c r="Y54" s="10">
        <v>28.66</v>
      </c>
      <c r="Z54" s="10">
        <v>28.12</v>
      </c>
      <c r="AA54" s="10">
        <v>28.21</v>
      </c>
      <c r="AB54" s="95">
        <v>4342300</v>
      </c>
      <c r="AC54" s="10">
        <v>27.95</v>
      </c>
      <c r="AD54" s="2">
        <f t="shared" si="0"/>
        <v>0.53999999999999915</v>
      </c>
      <c r="AE54" s="138">
        <f t="shared" si="1"/>
        <v>-3.920171062009925E-3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33"/>
        <v>23.827199999999998</v>
      </c>
      <c r="T55" s="93" t="s">
        <v>108</v>
      </c>
      <c r="U55" s="130" t="s">
        <v>649</v>
      </c>
      <c r="W55" s="133">
        <v>42590</v>
      </c>
      <c r="X55" s="10">
        <v>27.47</v>
      </c>
      <c r="Y55" s="10">
        <v>28.4</v>
      </c>
      <c r="Z55" s="10">
        <v>27.47</v>
      </c>
      <c r="AA55" s="10">
        <v>28.32</v>
      </c>
      <c r="AB55" s="95">
        <v>4755700</v>
      </c>
      <c r="AC55" s="10">
        <v>28.06</v>
      </c>
      <c r="AD55" s="2">
        <f t="shared" si="0"/>
        <v>0.92999999999999972</v>
      </c>
      <c r="AE55" s="138">
        <f t="shared" si="1"/>
        <v>3.8490007401924542E-2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33"/>
        <v>23.579000000000001</v>
      </c>
      <c r="T56" s="93" t="s">
        <v>111</v>
      </c>
      <c r="U56" s="130">
        <v>15.56</v>
      </c>
      <c r="W56" s="133">
        <v>42587</v>
      </c>
      <c r="X56" s="10">
        <v>26.65</v>
      </c>
      <c r="Y56" s="10">
        <v>27.69</v>
      </c>
      <c r="Z56" s="10">
        <v>26.51</v>
      </c>
      <c r="AA56" s="10">
        <v>27.27</v>
      </c>
      <c r="AB56" s="95">
        <v>6205800</v>
      </c>
      <c r="AC56" s="10">
        <v>27.02</v>
      </c>
      <c r="AD56" s="2">
        <f t="shared" si="0"/>
        <v>1.1799999999999997</v>
      </c>
      <c r="AE56" s="138">
        <f t="shared" si="1"/>
        <v>3.1691485299732758E-2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23.3308</v>
      </c>
      <c r="T57" s="93" t="s">
        <v>112</v>
      </c>
      <c r="U57" s="130">
        <v>1.59</v>
      </c>
      <c r="W57" s="133">
        <v>42586</v>
      </c>
      <c r="X57" s="10">
        <v>27.11</v>
      </c>
      <c r="Y57" s="10">
        <v>27.11</v>
      </c>
      <c r="Z57" s="10">
        <v>25.98</v>
      </c>
      <c r="AA57" s="10">
        <v>26.44</v>
      </c>
      <c r="AB57" s="95">
        <v>6586900</v>
      </c>
      <c r="AC57" s="10">
        <v>26.19</v>
      </c>
      <c r="AD57" s="2">
        <f t="shared" si="0"/>
        <v>1.129999999999999</v>
      </c>
      <c r="AE57" s="138">
        <f t="shared" si="1"/>
        <v>-3.1792975970425075E-2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23.082600000000003</v>
      </c>
      <c r="T58" s="93" t="s">
        <v>109</v>
      </c>
      <c r="U58" s="130" t="s">
        <v>251</v>
      </c>
      <c r="W58" s="133">
        <v>42585</v>
      </c>
      <c r="X58" s="10">
        <v>27.11</v>
      </c>
      <c r="Y58" s="10">
        <v>27.75</v>
      </c>
      <c r="Z58" s="10">
        <v>26.85</v>
      </c>
      <c r="AA58" s="10">
        <v>27.3</v>
      </c>
      <c r="AB58" s="95">
        <v>6253300</v>
      </c>
      <c r="AC58" s="10">
        <v>27.05</v>
      </c>
      <c r="AD58" s="2">
        <f t="shared" si="0"/>
        <v>0.89999999999999858</v>
      </c>
      <c r="AE58" s="138">
        <f t="shared" si="1"/>
        <v>1.4809329877822908E-3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22.834400000000002</v>
      </c>
      <c r="W59" s="133">
        <v>42584</v>
      </c>
      <c r="X59" s="10">
        <v>26.42</v>
      </c>
      <c r="Y59" s="10">
        <v>28.06</v>
      </c>
      <c r="Z59" s="10">
        <v>26.42</v>
      </c>
      <c r="AA59" s="10">
        <v>27.26</v>
      </c>
      <c r="AB59" s="95">
        <v>8097800</v>
      </c>
      <c r="AC59" s="10">
        <v>27.01</v>
      </c>
      <c r="AD59" s="2">
        <f t="shared" si="0"/>
        <v>1.639999999999997</v>
      </c>
      <c r="AE59" s="138">
        <f t="shared" si="1"/>
        <v>2.3881728582259454E-2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22.586200000000002</v>
      </c>
      <c r="W60" s="133">
        <v>42583</v>
      </c>
      <c r="X60" s="10">
        <v>27.02</v>
      </c>
      <c r="Y60" s="10">
        <v>27.13</v>
      </c>
      <c r="Z60" s="10">
        <v>26.41</v>
      </c>
      <c r="AA60" s="10">
        <v>26.63</v>
      </c>
      <c r="AB60" s="95">
        <v>6613100</v>
      </c>
      <c r="AC60" s="10">
        <v>26.38</v>
      </c>
      <c r="AD60" s="2">
        <f t="shared" si="0"/>
        <v>0.71999999999999886</v>
      </c>
      <c r="AE60" s="138">
        <f t="shared" si="1"/>
        <v>-1.3831775700934634E-2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22.338000000000001</v>
      </c>
      <c r="W61" s="133">
        <v>42580</v>
      </c>
      <c r="X61" s="10">
        <v>27.53</v>
      </c>
      <c r="Y61" s="10">
        <v>27.54</v>
      </c>
      <c r="Z61" s="10">
        <v>26.63</v>
      </c>
      <c r="AA61" s="10">
        <v>27</v>
      </c>
      <c r="AB61" s="95">
        <v>9051400</v>
      </c>
      <c r="AC61" s="10">
        <v>26.75</v>
      </c>
      <c r="AD61" s="2">
        <f t="shared" si="0"/>
        <v>0.91000000000000014</v>
      </c>
      <c r="AE61" s="138">
        <f t="shared" si="1"/>
        <v>-2.3366192040890854E-2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42579</v>
      </c>
      <c r="X62" s="10">
        <v>28.32</v>
      </c>
      <c r="Y62" s="10">
        <v>28.37</v>
      </c>
      <c r="Z62" s="10">
        <v>27.43</v>
      </c>
      <c r="AA62" s="10">
        <v>27.65</v>
      </c>
      <c r="AB62" s="95">
        <v>5901100</v>
      </c>
      <c r="AC62" s="10">
        <v>27.39</v>
      </c>
      <c r="AD62" s="2">
        <f t="shared" si="0"/>
        <v>0.94000000000000128</v>
      </c>
      <c r="AE62" s="138">
        <f t="shared" si="1"/>
        <v>-4.2642432715833567E-2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42578</v>
      </c>
      <c r="X63" s="10">
        <v>29.43</v>
      </c>
      <c r="Y63" s="10">
        <v>29.69</v>
      </c>
      <c r="Z63" s="10">
        <v>28.58</v>
      </c>
      <c r="AA63" s="10">
        <v>28.88</v>
      </c>
      <c r="AB63" s="95">
        <v>3798800</v>
      </c>
      <c r="AC63" s="10">
        <v>28.61</v>
      </c>
      <c r="AD63" s="2">
        <f t="shared" si="0"/>
        <v>1.110000000000003</v>
      </c>
      <c r="AE63" s="138">
        <f t="shared" si="1"/>
        <v>-1.5823873409012812E-2</v>
      </c>
    </row>
    <row r="64" spans="2:31" x14ac:dyDescent="0.25">
      <c r="W64" s="133">
        <v>42577</v>
      </c>
      <c r="X64" s="10">
        <v>28.63</v>
      </c>
      <c r="Y64" s="10">
        <v>29.46</v>
      </c>
      <c r="Z64" s="10">
        <v>28.5</v>
      </c>
      <c r="AA64" s="10">
        <v>29.34</v>
      </c>
      <c r="AB64" s="95">
        <v>3773700</v>
      </c>
      <c r="AC64" s="10">
        <v>29.07</v>
      </c>
      <c r="AD64" s="2">
        <f t="shared" si="0"/>
        <v>0.96000000000000085</v>
      </c>
      <c r="AE64" s="138">
        <f t="shared" si="1"/>
        <v>2.5035260930888592E-2</v>
      </c>
    </row>
    <row r="65" spans="1:31" x14ac:dyDescent="0.25">
      <c r="W65" s="133">
        <v>42576</v>
      </c>
      <c r="X65" s="10">
        <v>28.24</v>
      </c>
      <c r="Y65" s="10">
        <v>28.65</v>
      </c>
      <c r="Z65" s="10">
        <v>27.98</v>
      </c>
      <c r="AA65" s="10">
        <v>28.63</v>
      </c>
      <c r="AB65" s="95">
        <v>4375000</v>
      </c>
      <c r="AC65" s="10">
        <v>28.36</v>
      </c>
      <c r="AD65" s="2">
        <f t="shared" si="0"/>
        <v>0.66999999999999815</v>
      </c>
      <c r="AE65" s="138">
        <f t="shared" si="1"/>
        <v>1.2134189864382527E-2</v>
      </c>
    </row>
    <row r="66" spans="1:31" x14ac:dyDescent="0.25">
      <c r="W66" s="133">
        <v>42573</v>
      </c>
      <c r="X66" s="10">
        <v>28.74</v>
      </c>
      <c r="Y66" s="10">
        <v>28.97</v>
      </c>
      <c r="Z66" s="10">
        <v>28.24</v>
      </c>
      <c r="AA66" s="10">
        <v>28.28</v>
      </c>
      <c r="AB66" s="95">
        <v>3892600</v>
      </c>
      <c r="AC66" s="10">
        <v>28.02</v>
      </c>
      <c r="AD66" s="2">
        <f t="shared" si="0"/>
        <v>0.73000000000000043</v>
      </c>
      <c r="AE66" s="138">
        <f t="shared" si="1"/>
        <v>-2.0964360587002129E-2</v>
      </c>
    </row>
    <row r="67" spans="1:31" x14ac:dyDescent="0.25">
      <c r="L67" t="s">
        <v>65</v>
      </c>
      <c r="M67" s="2">
        <f>K85+M85-F85</f>
        <v>287.94000000000005</v>
      </c>
      <c r="W67" s="133">
        <v>42572</v>
      </c>
      <c r="X67" s="10">
        <v>29.02</v>
      </c>
      <c r="Y67" s="10">
        <v>29.41</v>
      </c>
      <c r="Z67" s="10">
        <v>28.66</v>
      </c>
      <c r="AA67" s="10">
        <v>28.89</v>
      </c>
      <c r="AB67" s="95">
        <v>4071100</v>
      </c>
      <c r="AC67" s="10">
        <v>28.62</v>
      </c>
      <c r="AD67" s="2">
        <f>Y67-Z67</f>
        <v>0.75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42571</v>
      </c>
      <c r="X68" s="10">
        <v>28.58</v>
      </c>
      <c r="Y68" s="10">
        <v>29.58</v>
      </c>
      <c r="Z68" s="10">
        <v>28.3</v>
      </c>
      <c r="AA68" s="10">
        <v>29.01</v>
      </c>
      <c r="AB68" s="95">
        <v>5825800</v>
      </c>
      <c r="AC68" s="10">
        <v>28.74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55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17" priority="25">
      <formula>F38&gt;0</formula>
    </cfRule>
    <cfRule type="expression" dxfId="516" priority="26">
      <formula>F38&lt;0</formula>
    </cfRule>
  </conditionalFormatting>
  <conditionalFormatting sqref="Q7">
    <cfRule type="expression" dxfId="515" priority="13">
      <formula>Q7&gt;0</formula>
    </cfRule>
    <cfRule type="expression" dxfId="514" priority="14">
      <formula>Q7&lt;0</formula>
    </cfRule>
  </conditionalFormatting>
  <conditionalFormatting sqref="Q8">
    <cfRule type="expression" dxfId="513" priority="11">
      <formula>Q8&gt;0</formula>
    </cfRule>
    <cfRule type="expression" dxfId="512" priority="12">
      <formula>Q8&lt;0</formula>
    </cfRule>
  </conditionalFormatting>
  <conditionalFormatting sqref="F25:F37">
    <cfRule type="expression" dxfId="511" priority="9">
      <formula>F25&gt;0</formula>
    </cfRule>
    <cfRule type="expression" dxfId="510" priority="10">
      <formula>F25&lt;0</formula>
    </cfRule>
  </conditionalFormatting>
  <conditionalFormatting sqref="H25:H37">
    <cfRule type="expression" dxfId="509" priority="7">
      <formula>H25&gt;0</formula>
    </cfRule>
    <cfRule type="expression" dxfId="508" priority="8">
      <formula>H25&lt;0</formula>
    </cfRule>
  </conditionalFormatting>
  <conditionalFormatting sqref="H41:H44">
    <cfRule type="expression" dxfId="507" priority="3">
      <formula>H41&gt;0</formula>
    </cfRule>
    <cfRule type="expression" dxfId="506" priority="4">
      <formula>H41&lt;0</formula>
    </cfRule>
  </conditionalFormatting>
  <conditionalFormatting sqref="F41:F44">
    <cfRule type="expression" dxfId="505" priority="5">
      <formula>F41&gt;0</formula>
    </cfRule>
    <cfRule type="expression" dxfId="504" priority="6">
      <formula>F41&lt;0</formula>
    </cfRule>
  </conditionalFormatting>
  <conditionalFormatting sqref="M67">
    <cfRule type="expression" dxfId="503" priority="1">
      <formula>M67&gt;0</formula>
    </cfRule>
    <cfRule type="expression" dxfId="502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8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47.5</v>
      </c>
      <c r="Y2" s="10">
        <v>47.78</v>
      </c>
      <c r="Z2" s="10">
        <v>47.46</v>
      </c>
      <c r="AA2" s="10">
        <v>47.66</v>
      </c>
      <c r="AB2" s="95">
        <v>3244300</v>
      </c>
      <c r="AC2" s="10">
        <v>47.66</v>
      </c>
      <c r="AD2" s="2">
        <f>Y2-Z2</f>
        <v>0.32000000000000028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47.05</v>
      </c>
      <c r="T3" s="1"/>
      <c r="W3" s="133">
        <v>42662</v>
      </c>
      <c r="X3" s="10">
        <v>47.56</v>
      </c>
      <c r="Y3" s="10">
        <v>47.76</v>
      </c>
      <c r="Z3" s="10">
        <v>47.56</v>
      </c>
      <c r="AA3" s="10">
        <v>47.66</v>
      </c>
      <c r="AB3" s="95">
        <v>2032600</v>
      </c>
      <c r="AC3" s="10">
        <v>47.66</v>
      </c>
      <c r="AD3" s="2">
        <f t="shared" ref="AD3:AD66" si="0">Y3-Z3</f>
        <v>0.19999999999999574</v>
      </c>
      <c r="AE3" s="138">
        <f t="shared" ref="AE3:AE66" si="1">AC3/AC4-1</f>
        <v>1.2605042016806678E-3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47.05</v>
      </c>
      <c r="R4" s="527">
        <v>-4.8999999999999998E-3</v>
      </c>
      <c r="T4" s="163"/>
      <c r="U4" s="1"/>
      <c r="W4" s="133">
        <v>42661</v>
      </c>
      <c r="X4" s="10">
        <v>47.63</v>
      </c>
      <c r="Y4" s="10">
        <v>47.72</v>
      </c>
      <c r="Z4" s="10">
        <v>47.47</v>
      </c>
      <c r="AA4" s="10">
        <v>47.6</v>
      </c>
      <c r="AB4" s="95">
        <v>1740300</v>
      </c>
      <c r="AC4" s="10">
        <v>47.6</v>
      </c>
      <c r="AD4" s="2">
        <f t="shared" si="0"/>
        <v>0.25</v>
      </c>
      <c r="AE4" s="138">
        <f t="shared" si="1"/>
        <v>1.276595744680864E-2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47.06</v>
      </c>
      <c r="Y5" s="10">
        <v>47.16</v>
      </c>
      <c r="Z5" s="10">
        <v>46.9</v>
      </c>
      <c r="AA5" s="10">
        <v>47</v>
      </c>
      <c r="AB5" s="95">
        <v>1782600</v>
      </c>
      <c r="AC5" s="10">
        <v>47</v>
      </c>
      <c r="AD5" s="2">
        <f t="shared" si="0"/>
        <v>0.25999999999999801</v>
      </c>
      <c r="AE5" s="138">
        <f t="shared" si="1"/>
        <v>-3.8151759220008685E-3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47.41</v>
      </c>
      <c r="Y6" s="10">
        <v>47.57</v>
      </c>
      <c r="Z6" s="10">
        <v>47.18</v>
      </c>
      <c r="AA6" s="10">
        <v>47.18</v>
      </c>
      <c r="AB6" s="95">
        <v>2274800</v>
      </c>
      <c r="AC6" s="10">
        <v>47.18</v>
      </c>
      <c r="AD6" s="2">
        <f t="shared" si="0"/>
        <v>0.39000000000000057</v>
      </c>
      <c r="AE6" s="138">
        <f t="shared" si="1"/>
        <v>1.2733446519526126E-3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42656</v>
      </c>
      <c r="X7" s="10">
        <v>46.72</v>
      </c>
      <c r="Y7" s="10">
        <v>47.25</v>
      </c>
      <c r="Z7" s="10">
        <v>46.57</v>
      </c>
      <c r="AA7" s="10">
        <v>47.12</v>
      </c>
      <c r="AB7" s="95">
        <v>2985300</v>
      </c>
      <c r="AC7" s="10">
        <v>47.12</v>
      </c>
      <c r="AD7" s="2">
        <f t="shared" si="0"/>
        <v>0.67999999999999972</v>
      </c>
      <c r="AE7" s="138">
        <f t="shared" si="1"/>
        <v>-3.5948403467963574E-3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47.39</v>
      </c>
      <c r="Y8" s="10">
        <v>47.47</v>
      </c>
      <c r="Z8" s="10">
        <v>47.15</v>
      </c>
      <c r="AA8" s="10">
        <v>47.29</v>
      </c>
      <c r="AB8" s="95">
        <v>2102500</v>
      </c>
      <c r="AC8" s="10">
        <v>47.29</v>
      </c>
      <c r="AD8" s="2">
        <f t="shared" si="0"/>
        <v>0.32000000000000028</v>
      </c>
      <c r="AE8" s="138">
        <f t="shared" si="1"/>
        <v>-3.1618887015176789E-3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42654</v>
      </c>
      <c r="X9" s="10">
        <v>48.04</v>
      </c>
      <c r="Y9" s="10">
        <v>48.06</v>
      </c>
      <c r="Z9" s="10">
        <v>47.32</v>
      </c>
      <c r="AA9" s="10">
        <v>47.44</v>
      </c>
      <c r="AB9" s="95">
        <v>3107800</v>
      </c>
      <c r="AC9" s="10">
        <v>47.44</v>
      </c>
      <c r="AD9" s="2">
        <f t="shared" si="0"/>
        <v>0.74000000000000199</v>
      </c>
      <c r="AE9" s="138">
        <f t="shared" si="1"/>
        <v>-1.515466057712278E-2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42653</v>
      </c>
      <c r="X10" s="10">
        <v>48.09</v>
      </c>
      <c r="Y10" s="10">
        <v>48.31</v>
      </c>
      <c r="Z10" s="10">
        <v>48.09</v>
      </c>
      <c r="AA10" s="10">
        <v>48.17</v>
      </c>
      <c r="AB10" s="95">
        <v>1169000</v>
      </c>
      <c r="AC10" s="10">
        <v>48.17</v>
      </c>
      <c r="AD10" s="2">
        <f t="shared" si="0"/>
        <v>0.21999999999999886</v>
      </c>
      <c r="AE10" s="138">
        <f t="shared" si="1"/>
        <v>2.0802995631370447E-3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42650</v>
      </c>
      <c r="X11" s="10">
        <v>48.2</v>
      </c>
      <c r="Y11" s="10">
        <v>48.23</v>
      </c>
      <c r="Z11" s="10">
        <v>47.72</v>
      </c>
      <c r="AA11" s="10">
        <v>48.07</v>
      </c>
      <c r="AB11" s="95">
        <v>2743000</v>
      </c>
      <c r="AC11" s="10">
        <v>48.07</v>
      </c>
      <c r="AD11" s="2">
        <f t="shared" si="0"/>
        <v>0.50999999999999801</v>
      </c>
      <c r="AE11" s="138">
        <f t="shared" si="1"/>
        <v>-8.6615797071561973E-3</v>
      </c>
    </row>
    <row r="12" spans="1:31" x14ac:dyDescent="0.25">
      <c r="H12" s="72"/>
      <c r="W12" s="133">
        <v>42649</v>
      </c>
      <c r="X12" s="10">
        <v>48.61</v>
      </c>
      <c r="Y12" s="10">
        <v>48.62</v>
      </c>
      <c r="Z12" s="10">
        <v>48.41</v>
      </c>
      <c r="AA12" s="10">
        <v>48.49</v>
      </c>
      <c r="AB12" s="95">
        <v>2204500</v>
      </c>
      <c r="AC12" s="10">
        <v>48.49</v>
      </c>
      <c r="AD12" s="2">
        <f t="shared" si="0"/>
        <v>0.21000000000000085</v>
      </c>
      <c r="AE12" s="138">
        <f t="shared" si="1"/>
        <v>-7.5726565697912251E-3</v>
      </c>
    </row>
    <row r="13" spans="1:31" x14ac:dyDescent="0.25">
      <c r="H13" s="72"/>
      <c r="W13" s="133">
        <v>42648</v>
      </c>
      <c r="X13" s="10">
        <v>48.87</v>
      </c>
      <c r="Y13" s="10">
        <v>48.94</v>
      </c>
      <c r="Z13" s="10">
        <v>48.73</v>
      </c>
      <c r="AA13" s="10">
        <v>48.86</v>
      </c>
      <c r="AB13" s="95">
        <v>3380500</v>
      </c>
      <c r="AC13" s="10">
        <v>48.86</v>
      </c>
      <c r="AD13" s="2">
        <f t="shared" si="0"/>
        <v>0.21000000000000085</v>
      </c>
      <c r="AE13" s="138">
        <f t="shared" si="1"/>
        <v>3.697617091207972E-3</v>
      </c>
    </row>
    <row r="14" spans="1:31" x14ac:dyDescent="0.25">
      <c r="H14" s="72"/>
      <c r="W14" s="133">
        <v>42647</v>
      </c>
      <c r="X14" s="10">
        <v>48.89</v>
      </c>
      <c r="Y14" s="10">
        <v>49.02</v>
      </c>
      <c r="Z14" s="10">
        <v>48.51</v>
      </c>
      <c r="AA14" s="10">
        <v>48.68</v>
      </c>
      <c r="AB14" s="95">
        <v>4001100</v>
      </c>
      <c r="AC14" s="10">
        <v>48.68</v>
      </c>
      <c r="AD14" s="2">
        <f t="shared" si="0"/>
        <v>0.51000000000000512</v>
      </c>
      <c r="AE14" s="138">
        <f t="shared" si="1"/>
        <v>1.0281719103433229E-3</v>
      </c>
    </row>
    <row r="15" spans="1:31" x14ac:dyDescent="0.25">
      <c r="H15" s="72"/>
      <c r="W15" s="133">
        <v>42646</v>
      </c>
      <c r="X15" s="10">
        <v>48.71</v>
      </c>
      <c r="Y15" s="10">
        <v>48.74</v>
      </c>
      <c r="Z15" s="10">
        <v>48.53</v>
      </c>
      <c r="AA15" s="10">
        <v>48.63</v>
      </c>
      <c r="AB15" s="95">
        <v>3548200</v>
      </c>
      <c r="AC15" s="10">
        <v>48.63</v>
      </c>
      <c r="AD15" s="2">
        <f t="shared" si="0"/>
        <v>0.21000000000000085</v>
      </c>
      <c r="AE15" s="138">
        <f t="shared" si="1"/>
        <v>-2.0521239482863551E-3</v>
      </c>
    </row>
    <row r="16" spans="1:31" x14ac:dyDescent="0.25">
      <c r="H16" s="72"/>
      <c r="W16" s="133">
        <v>42643</v>
      </c>
      <c r="X16" s="10">
        <v>48.42</v>
      </c>
      <c r="Y16" s="10">
        <v>48.87</v>
      </c>
      <c r="Z16" s="10">
        <v>48.34</v>
      </c>
      <c r="AA16" s="10">
        <v>48.73</v>
      </c>
      <c r="AB16" s="95">
        <v>8385800</v>
      </c>
      <c r="AC16" s="10">
        <v>48.73</v>
      </c>
      <c r="AD16" s="2">
        <f t="shared" si="0"/>
        <v>0.52999999999999403</v>
      </c>
      <c r="AE16" s="138">
        <f t="shared" si="1"/>
        <v>1.1625493045463786E-2</v>
      </c>
    </row>
    <row r="17" spans="1:31" x14ac:dyDescent="0.25">
      <c r="W17" s="133">
        <v>42642</v>
      </c>
      <c r="X17" s="10">
        <v>48.77</v>
      </c>
      <c r="Y17" s="10">
        <v>48.92</v>
      </c>
      <c r="Z17" s="10">
        <v>48.03</v>
      </c>
      <c r="AA17" s="10">
        <v>48.17</v>
      </c>
      <c r="AB17" s="95">
        <v>3655500</v>
      </c>
      <c r="AC17" s="10">
        <v>48.17</v>
      </c>
      <c r="AD17" s="2">
        <f t="shared" si="0"/>
        <v>0.89000000000000057</v>
      </c>
      <c r="AE17" s="138">
        <f t="shared" si="1"/>
        <v>-1.5331152902698264E-2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48.63</v>
      </c>
      <c r="Y18" s="10">
        <v>48.93</v>
      </c>
      <c r="Z18" s="10">
        <v>48.34</v>
      </c>
      <c r="AA18" s="10">
        <v>48.92</v>
      </c>
      <c r="AB18" s="95">
        <v>3152300</v>
      </c>
      <c r="AC18" s="10">
        <v>48.92</v>
      </c>
      <c r="AD18" s="2">
        <f t="shared" si="0"/>
        <v>0.58999999999999631</v>
      </c>
      <c r="AE18" s="138">
        <f t="shared" si="1"/>
        <v>1.1370684308455781E-2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47.91</v>
      </c>
      <c r="Y19" s="10">
        <v>48.44</v>
      </c>
      <c r="Z19" s="10">
        <v>47.81</v>
      </c>
      <c r="AA19" s="10">
        <v>48.37</v>
      </c>
      <c r="AB19" s="95">
        <v>2266800</v>
      </c>
      <c r="AC19" s="10">
        <v>48.37</v>
      </c>
      <c r="AD19" s="2">
        <f t="shared" si="0"/>
        <v>0.62999999999999545</v>
      </c>
      <c r="AE19" s="138">
        <f t="shared" si="1"/>
        <v>2.0678246484684415E-4</v>
      </c>
    </row>
    <row r="20" spans="1:31" x14ac:dyDescent="0.25">
      <c r="W20" s="133">
        <v>42639</v>
      </c>
      <c r="X20" s="10">
        <v>48.42</v>
      </c>
      <c r="Y20" s="10">
        <v>48.52</v>
      </c>
      <c r="Z20" s="10">
        <v>48.31</v>
      </c>
      <c r="AA20" s="10">
        <v>48.36</v>
      </c>
      <c r="AB20" s="95">
        <v>2178000</v>
      </c>
      <c r="AC20" s="10">
        <v>48.36</v>
      </c>
      <c r="AD20" s="2">
        <f t="shared" si="0"/>
        <v>0.21000000000000085</v>
      </c>
      <c r="AE20" s="138">
        <f t="shared" si="1"/>
        <v>-1.0233319688907061E-2</v>
      </c>
    </row>
    <row r="21" spans="1:31" x14ac:dyDescent="0.25">
      <c r="W21" s="133">
        <v>42636</v>
      </c>
      <c r="X21" s="10">
        <v>48.82</v>
      </c>
      <c r="Y21" s="10">
        <v>49.04</v>
      </c>
      <c r="Z21" s="10">
        <v>48.82</v>
      </c>
      <c r="AA21" s="10">
        <v>48.86</v>
      </c>
      <c r="AB21" s="95">
        <v>1882400</v>
      </c>
      <c r="AC21" s="10">
        <v>48.86</v>
      </c>
      <c r="AD21" s="2">
        <f t="shared" si="0"/>
        <v>0.21999999999999886</v>
      </c>
      <c r="AE21" s="138">
        <f t="shared" si="1"/>
        <v>-7.7173030056865155E-3</v>
      </c>
    </row>
    <row r="22" spans="1:31" x14ac:dyDescent="0.25">
      <c r="W22" s="133">
        <v>42635</v>
      </c>
      <c r="X22" s="10">
        <v>49.47</v>
      </c>
      <c r="Y22" s="10">
        <v>49.59</v>
      </c>
      <c r="Z22" s="10">
        <v>49.19</v>
      </c>
      <c r="AA22" s="10">
        <v>49.24</v>
      </c>
      <c r="AB22" s="95">
        <v>4031200</v>
      </c>
      <c r="AC22" s="10">
        <v>49.24</v>
      </c>
      <c r="AD22" s="2">
        <f t="shared" si="0"/>
        <v>0.40000000000000568</v>
      </c>
      <c r="AE22" s="138">
        <f t="shared" si="1"/>
        <v>1.1088295687885052E-2</v>
      </c>
    </row>
    <row r="23" spans="1:31" x14ac:dyDescent="0.25">
      <c r="W23" s="133">
        <v>42634</v>
      </c>
      <c r="X23" s="10">
        <v>48.32</v>
      </c>
      <c r="Y23" s="10">
        <v>48.76</v>
      </c>
      <c r="Z23" s="10">
        <v>48.13</v>
      </c>
      <c r="AA23" s="10">
        <v>48.7</v>
      </c>
      <c r="AB23" s="95">
        <v>3826100</v>
      </c>
      <c r="AC23" s="10">
        <v>48.7</v>
      </c>
      <c r="AD23" s="2">
        <f t="shared" si="0"/>
        <v>0.62999999999999545</v>
      </c>
      <c r="AE23" s="138">
        <f t="shared" si="1"/>
        <v>1.2474012474012586E-2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48.3</v>
      </c>
      <c r="Y24" s="10">
        <v>48.35</v>
      </c>
      <c r="Z24" s="10">
        <v>48.05</v>
      </c>
      <c r="AA24" s="10">
        <v>48.1</v>
      </c>
      <c r="AB24" s="95">
        <v>1743400</v>
      </c>
      <c r="AC24" s="10">
        <v>48.1</v>
      </c>
      <c r="AD24" s="2">
        <f t="shared" si="0"/>
        <v>0.30000000000000426</v>
      </c>
      <c r="AE24" s="138">
        <f t="shared" si="1"/>
        <v>2.083333333333437E-3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42632</v>
      </c>
      <c r="X25" s="10">
        <v>48.16</v>
      </c>
      <c r="Y25" s="10">
        <v>48.23</v>
      </c>
      <c r="Z25" s="10">
        <v>47.88</v>
      </c>
      <c r="AA25" s="10">
        <v>48</v>
      </c>
      <c r="AB25" s="95">
        <v>2489200</v>
      </c>
      <c r="AC25" s="10">
        <v>48</v>
      </c>
      <c r="AD25" s="2">
        <f t="shared" si="0"/>
        <v>0.34999999999999432</v>
      </c>
      <c r="AE25" s="138">
        <f t="shared" si="1"/>
        <v>8.1915563957151161E-3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42629</v>
      </c>
      <c r="X26" s="10">
        <v>47.79</v>
      </c>
      <c r="Y26" s="10">
        <v>47.79</v>
      </c>
      <c r="Z26" s="10">
        <v>47.52</v>
      </c>
      <c r="AA26" s="10">
        <v>47.61</v>
      </c>
      <c r="AB26" s="95">
        <v>2792900</v>
      </c>
      <c r="AC26" s="10">
        <v>47.61</v>
      </c>
      <c r="AD26" s="2">
        <f t="shared" si="0"/>
        <v>0.26999999999999602</v>
      </c>
      <c r="AE26" s="138">
        <f t="shared" si="1"/>
        <v>-1.7540239372678568E-2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42628</v>
      </c>
      <c r="X27" s="10">
        <v>48.03</v>
      </c>
      <c r="Y27" s="10">
        <v>48.52</v>
      </c>
      <c r="Z27" s="10">
        <v>47.92</v>
      </c>
      <c r="AA27" s="10">
        <v>48.46</v>
      </c>
      <c r="AB27" s="95">
        <v>2594000</v>
      </c>
      <c r="AC27" s="10">
        <v>48.46</v>
      </c>
      <c r="AD27" s="2">
        <f t="shared" si="0"/>
        <v>0.60000000000000142</v>
      </c>
      <c r="AE27" s="138">
        <f t="shared" si="1"/>
        <v>8.3229296712441503E-3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42627</v>
      </c>
      <c r="X28" s="10">
        <v>48.01</v>
      </c>
      <c r="Y28" s="10">
        <v>48.31</v>
      </c>
      <c r="Z28" s="10">
        <v>47.96</v>
      </c>
      <c r="AA28" s="10">
        <v>48.06</v>
      </c>
      <c r="AB28" s="95">
        <v>2993000</v>
      </c>
      <c r="AC28" s="10">
        <v>48.06</v>
      </c>
      <c r="AD28" s="2">
        <f t="shared" si="0"/>
        <v>0.35000000000000142</v>
      </c>
      <c r="AE28" s="138">
        <f t="shared" si="1"/>
        <v>2.0811654526542434E-4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42626</v>
      </c>
      <c r="X29" s="10">
        <v>48.48</v>
      </c>
      <c r="Y29" s="10">
        <v>48.51</v>
      </c>
      <c r="Z29" s="10">
        <v>47.88</v>
      </c>
      <c r="AA29" s="10">
        <v>48.05</v>
      </c>
      <c r="AB29" s="95">
        <v>5644300</v>
      </c>
      <c r="AC29" s="10">
        <v>48.05</v>
      </c>
      <c r="AD29" s="2">
        <f t="shared" si="0"/>
        <v>0.62999999999999545</v>
      </c>
      <c r="AE29" s="138" t="e">
        <f t="shared" si="1"/>
        <v>#DIV/0!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42626</v>
      </c>
      <c r="X30" s="10" t="s">
        <v>367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42625</v>
      </c>
      <c r="X31" s="10">
        <v>48.39</v>
      </c>
      <c r="Y31" s="10">
        <v>49.31</v>
      </c>
      <c r="Z31" s="10">
        <v>48.39</v>
      </c>
      <c r="AA31" s="10">
        <v>49.3</v>
      </c>
      <c r="AB31" s="95">
        <v>4705900</v>
      </c>
      <c r="AC31" s="10">
        <v>49.03</v>
      </c>
      <c r="AD31" s="2">
        <f t="shared" si="0"/>
        <v>0.92000000000000171</v>
      </c>
      <c r="AE31" s="138">
        <f t="shared" si="1"/>
        <v>8.847736625514413E-3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42622</v>
      </c>
      <c r="X32" s="10">
        <v>49.5</v>
      </c>
      <c r="Y32" s="10">
        <v>49.51</v>
      </c>
      <c r="Z32" s="10">
        <v>48.85</v>
      </c>
      <c r="AA32" s="10">
        <v>48.86</v>
      </c>
      <c r="AB32" s="95">
        <v>4515800</v>
      </c>
      <c r="AC32" s="10">
        <v>48.6</v>
      </c>
      <c r="AD32" s="2">
        <f t="shared" si="0"/>
        <v>0.65999999999999659</v>
      </c>
      <c r="AE32" s="138">
        <f t="shared" si="1"/>
        <v>-2.134514699959722E-2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42621</v>
      </c>
      <c r="X33" s="10">
        <v>50</v>
      </c>
      <c r="Y33" s="10">
        <v>50.12</v>
      </c>
      <c r="Z33" s="10">
        <v>49.82</v>
      </c>
      <c r="AA33" s="10">
        <v>49.93</v>
      </c>
      <c r="AB33" s="95">
        <v>2629000</v>
      </c>
      <c r="AC33" s="10">
        <v>49.66</v>
      </c>
      <c r="AD33" s="2">
        <f t="shared" si="0"/>
        <v>0.29999999999999716</v>
      </c>
      <c r="AE33" s="138">
        <f t="shared" si="1"/>
        <v>2.0140986908345759E-4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42620</v>
      </c>
      <c r="X34" s="10">
        <v>50</v>
      </c>
      <c r="Y34" s="10">
        <v>50.12</v>
      </c>
      <c r="Z34" s="10">
        <v>49.84</v>
      </c>
      <c r="AA34" s="10">
        <v>49.92</v>
      </c>
      <c r="AB34" s="95">
        <v>4457900</v>
      </c>
      <c r="AC34" s="10">
        <v>49.65</v>
      </c>
      <c r="AD34" s="2">
        <f t="shared" si="0"/>
        <v>0.27999999999999403</v>
      </c>
      <c r="AE34" s="138">
        <f t="shared" si="1"/>
        <v>-6.0386473429951959E-4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42619</v>
      </c>
      <c r="X35" s="10">
        <v>49.77</v>
      </c>
      <c r="Y35" s="10">
        <v>49.99</v>
      </c>
      <c r="Z35" s="10">
        <v>49.7</v>
      </c>
      <c r="AA35" s="10">
        <v>49.95</v>
      </c>
      <c r="AB35" s="95">
        <v>5688500</v>
      </c>
      <c r="AC35" s="10">
        <v>49.68</v>
      </c>
      <c r="AD35" s="2">
        <f t="shared" si="0"/>
        <v>0.28999999999999915</v>
      </c>
      <c r="AE35" s="138">
        <f t="shared" si="1"/>
        <v>5.6680161943321039E-3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42615</v>
      </c>
      <c r="X36" s="10">
        <v>49.5</v>
      </c>
      <c r="Y36" s="10">
        <v>49.73</v>
      </c>
      <c r="Z36" s="10">
        <v>49.34</v>
      </c>
      <c r="AA36" s="10">
        <v>49.67</v>
      </c>
      <c r="AB36" s="95">
        <v>7499900</v>
      </c>
      <c r="AC36" s="10">
        <v>49.4</v>
      </c>
      <c r="AD36" s="2">
        <f t="shared" si="0"/>
        <v>0.38999999999999346</v>
      </c>
      <c r="AE36" s="138">
        <f t="shared" si="1"/>
        <v>1.3541239228559654E-2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42614</v>
      </c>
      <c r="X37" s="10">
        <v>48.87</v>
      </c>
      <c r="Y37" s="10">
        <v>49.01</v>
      </c>
      <c r="Z37" s="10">
        <v>48.69</v>
      </c>
      <c r="AA37" s="10">
        <v>49</v>
      </c>
      <c r="AB37" s="95">
        <v>4319100</v>
      </c>
      <c r="AC37" s="10">
        <v>48.74</v>
      </c>
      <c r="AD37" s="2">
        <f t="shared" si="0"/>
        <v>0.32000000000000028</v>
      </c>
      <c r="AE37" s="138">
        <f t="shared" si="1"/>
        <v>8.0661840744571389E-3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42613</v>
      </c>
      <c r="X38" s="10">
        <v>48.7</v>
      </c>
      <c r="Y38" s="10">
        <v>48.83</v>
      </c>
      <c r="Z38" s="10">
        <v>48.46</v>
      </c>
      <c r="AA38" s="10">
        <v>48.61</v>
      </c>
      <c r="AB38" s="95">
        <v>3132600</v>
      </c>
      <c r="AC38" s="10">
        <v>48.35</v>
      </c>
      <c r="AD38" s="2">
        <f t="shared" si="0"/>
        <v>0.36999999999999744</v>
      </c>
      <c r="AE38" s="138">
        <f t="shared" si="1"/>
        <v>-2.0639834881320818E-3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48.9</v>
      </c>
      <c r="Y39" s="10">
        <v>48.94</v>
      </c>
      <c r="Z39" s="10">
        <v>48.63</v>
      </c>
      <c r="AA39" s="10">
        <v>48.71</v>
      </c>
      <c r="AB39" s="95">
        <v>4538100</v>
      </c>
      <c r="AC39" s="10">
        <v>48.45</v>
      </c>
      <c r="AD39" s="2">
        <f t="shared" si="0"/>
        <v>0.30999999999999517</v>
      </c>
      <c r="AE39" s="138">
        <f t="shared" si="1"/>
        <v>-2.4706609017911552E-3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42611</v>
      </c>
      <c r="X40" s="10">
        <v>48.46</v>
      </c>
      <c r="Y40" s="10">
        <v>48.83</v>
      </c>
      <c r="Z40" s="10">
        <v>48.46</v>
      </c>
      <c r="AA40" s="10">
        <v>48.83</v>
      </c>
      <c r="AB40" s="95">
        <v>1852900</v>
      </c>
      <c r="AC40" s="10">
        <v>48.57</v>
      </c>
      <c r="AD40" s="2">
        <f t="shared" si="0"/>
        <v>0.36999999999999744</v>
      </c>
      <c r="AE40" s="138">
        <f t="shared" si="1"/>
        <v>4.7579644187007997E-3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51.755000000000003</v>
      </c>
      <c r="Q41" s="2"/>
      <c r="W41" s="133">
        <v>42608</v>
      </c>
      <c r="X41" s="10">
        <v>49.09</v>
      </c>
      <c r="Y41" s="10">
        <v>49.55</v>
      </c>
      <c r="Z41" s="10">
        <v>48.42</v>
      </c>
      <c r="AA41" s="10">
        <v>48.6</v>
      </c>
      <c r="AB41" s="95">
        <v>5348500</v>
      </c>
      <c r="AC41" s="10">
        <v>48.34</v>
      </c>
      <c r="AD41" s="2">
        <f t="shared" si="0"/>
        <v>1.1299999999999955</v>
      </c>
      <c r="AE41" s="138">
        <f t="shared" si="1"/>
        <v>-5.5544126722896214E-3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51.284500000000001</v>
      </c>
      <c r="Q42" s="2"/>
      <c r="T42" s="91" t="s">
        <v>113</v>
      </c>
      <c r="W42" s="133">
        <v>42607</v>
      </c>
      <c r="X42" s="10">
        <v>48.96</v>
      </c>
      <c r="Y42" s="10">
        <v>49.05</v>
      </c>
      <c r="Z42" s="10">
        <v>48.83</v>
      </c>
      <c r="AA42" s="10">
        <v>48.87</v>
      </c>
      <c r="AB42" s="95">
        <v>1807000</v>
      </c>
      <c r="AC42" s="10">
        <v>48.61</v>
      </c>
      <c r="AD42" s="2">
        <f t="shared" si="0"/>
        <v>0.21999999999999886</v>
      </c>
      <c r="AE42" s="138">
        <f t="shared" si="1"/>
        <v>-4.3015157722244846E-3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50.814</v>
      </c>
      <c r="Q43" s="2"/>
      <c r="T43" s="128" t="s">
        <v>98</v>
      </c>
      <c r="U43" s="98">
        <v>47.66</v>
      </c>
      <c r="W43" s="133">
        <v>42606</v>
      </c>
      <c r="X43" s="10">
        <v>49.31</v>
      </c>
      <c r="Y43" s="10">
        <v>49.38</v>
      </c>
      <c r="Z43" s="10">
        <v>49.07</v>
      </c>
      <c r="AA43" s="10">
        <v>49.08</v>
      </c>
      <c r="AB43" s="95">
        <v>3346800</v>
      </c>
      <c r="AC43" s="10">
        <v>48.82</v>
      </c>
      <c r="AD43" s="2">
        <f t="shared" si="0"/>
        <v>0.31000000000000227</v>
      </c>
      <c r="AE43" s="138">
        <f t="shared" si="1"/>
        <v>-2.8594771241829964E-3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50.343499999999999</v>
      </c>
      <c r="Q44" s="2"/>
      <c r="T44" s="93" t="s">
        <v>99</v>
      </c>
      <c r="U44" s="88">
        <v>47.5</v>
      </c>
      <c r="W44" s="133">
        <v>42605</v>
      </c>
      <c r="X44" s="10">
        <v>49.34</v>
      </c>
      <c r="Y44" s="10">
        <v>49.49</v>
      </c>
      <c r="Z44" s="10">
        <v>49.22</v>
      </c>
      <c r="AA44" s="10">
        <v>49.22</v>
      </c>
      <c r="AB44" s="95">
        <v>3791900</v>
      </c>
      <c r="AC44" s="10">
        <v>48.96</v>
      </c>
      <c r="AD44" s="2">
        <f t="shared" si="0"/>
        <v>0.27000000000000313</v>
      </c>
      <c r="AE44" s="138">
        <f t="shared" si="1"/>
        <v>4.7198850810590276E-3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49.872999999999998</v>
      </c>
      <c r="Q45" s="2"/>
      <c r="T45" s="93" t="s">
        <v>100</v>
      </c>
      <c r="U45" s="88" t="s">
        <v>650</v>
      </c>
      <c r="W45" s="133">
        <v>42604</v>
      </c>
      <c r="X45" s="10">
        <v>48.74</v>
      </c>
      <c r="Y45" s="10">
        <v>49.08</v>
      </c>
      <c r="Z45" s="10">
        <v>48.69</v>
      </c>
      <c r="AA45" s="10">
        <v>48.99</v>
      </c>
      <c r="AB45" s="95">
        <v>1604600</v>
      </c>
      <c r="AC45" s="10">
        <v>48.73</v>
      </c>
      <c r="AD45" s="2">
        <f t="shared" si="0"/>
        <v>0.39000000000000057</v>
      </c>
      <c r="AE45" s="138">
        <f t="shared" si="1"/>
        <v>8.2152392688428222E-4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49.402499999999996</v>
      </c>
      <c r="Q46" s="2"/>
      <c r="T46" s="93" t="s">
        <v>101</v>
      </c>
      <c r="U46" s="88" t="s">
        <v>651</v>
      </c>
      <c r="W46" s="133">
        <v>42601</v>
      </c>
      <c r="X46" s="10">
        <v>48.79</v>
      </c>
      <c r="Y46" s="10">
        <v>49.01</v>
      </c>
      <c r="Z46" s="10">
        <v>48.69</v>
      </c>
      <c r="AA46" s="10">
        <v>48.95</v>
      </c>
      <c r="AB46" s="95">
        <v>2020100</v>
      </c>
      <c r="AC46" s="10">
        <v>48.69</v>
      </c>
      <c r="AD46" s="2">
        <f t="shared" si="0"/>
        <v>0.32000000000000028</v>
      </c>
      <c r="AE46" s="138">
        <f t="shared" si="1"/>
        <v>-8.5522296884544824E-3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48.932000000000002</v>
      </c>
      <c r="Q47" s="2"/>
      <c r="T47" s="93" t="s">
        <v>234</v>
      </c>
      <c r="U47" s="88">
        <v>47.66</v>
      </c>
      <c r="W47" s="133">
        <v>42600</v>
      </c>
      <c r="X47" s="10">
        <v>49.11</v>
      </c>
      <c r="Y47" s="10">
        <v>49.39</v>
      </c>
      <c r="Z47" s="10">
        <v>49.09</v>
      </c>
      <c r="AA47" s="10">
        <v>49.38</v>
      </c>
      <c r="AB47" s="95">
        <v>2618000</v>
      </c>
      <c r="AC47" s="10">
        <v>49.11</v>
      </c>
      <c r="AD47" s="2">
        <f t="shared" si="0"/>
        <v>0.29999999999999716</v>
      </c>
      <c r="AE47" s="138">
        <f t="shared" si="1"/>
        <v>7.7980710034886158E-3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48.461500000000001</v>
      </c>
      <c r="Q48" s="2"/>
      <c r="T48" s="93" t="s">
        <v>235</v>
      </c>
      <c r="U48" s="88" t="s">
        <v>418</v>
      </c>
      <c r="W48" s="133">
        <v>42599</v>
      </c>
      <c r="X48" s="10">
        <v>48.82</v>
      </c>
      <c r="Y48" s="10">
        <v>49.14</v>
      </c>
      <c r="Z48" s="10">
        <v>48.61</v>
      </c>
      <c r="AA48" s="10">
        <v>48.99</v>
      </c>
      <c r="AB48" s="95">
        <v>3134300</v>
      </c>
      <c r="AC48" s="10">
        <v>48.73</v>
      </c>
      <c r="AD48" s="2">
        <f t="shared" si="0"/>
        <v>0.53000000000000114</v>
      </c>
      <c r="AE48" s="138">
        <f t="shared" si="1"/>
        <v>-1.6390083999181515E-3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47.991</v>
      </c>
      <c r="Q49" s="2"/>
      <c r="T49" s="93" t="s">
        <v>236</v>
      </c>
      <c r="U49" s="463">
        <v>8.0000000000000002E-3</v>
      </c>
      <c r="W49" s="133">
        <v>42598</v>
      </c>
      <c r="X49" s="10">
        <v>49.17</v>
      </c>
      <c r="Y49" s="10">
        <v>49.28</v>
      </c>
      <c r="Z49" s="10">
        <v>49.06</v>
      </c>
      <c r="AA49" s="10">
        <v>49.07</v>
      </c>
      <c r="AB49" s="95">
        <v>4113300</v>
      </c>
      <c r="AC49" s="10">
        <v>48.81</v>
      </c>
      <c r="AD49" s="2">
        <f t="shared" si="0"/>
        <v>0.21999999999999886</v>
      </c>
      <c r="AE49" s="138">
        <f t="shared" si="1"/>
        <v>-4.0958427196391423E-4</v>
      </c>
    </row>
    <row r="50" spans="1:31" x14ac:dyDescent="0.25">
      <c r="O50" s="83">
        <v>1.01</v>
      </c>
      <c r="P50" s="83">
        <f t="shared" si="42"/>
        <v>47.520499999999998</v>
      </c>
      <c r="Q50" s="2"/>
      <c r="T50" s="93"/>
      <c r="U50" s="88"/>
      <c r="W50" s="133">
        <v>42597</v>
      </c>
      <c r="X50" s="10">
        <v>49.09</v>
      </c>
      <c r="Y50" s="10">
        <v>49.2</v>
      </c>
      <c r="Z50" s="10">
        <v>49.05</v>
      </c>
      <c r="AA50" s="10">
        <v>49.09</v>
      </c>
      <c r="AB50" s="95">
        <v>1432600</v>
      </c>
      <c r="AC50" s="10">
        <v>48.83</v>
      </c>
      <c r="AD50" s="2">
        <f t="shared" si="0"/>
        <v>0.15000000000000568</v>
      </c>
      <c r="AE50" s="138">
        <f t="shared" si="1"/>
        <v>3.0813475760065323E-3</v>
      </c>
    </row>
    <row r="51" spans="1:31" x14ac:dyDescent="0.25">
      <c r="O51" s="83">
        <v>1</v>
      </c>
      <c r="P51" s="83">
        <f t="shared" si="42"/>
        <v>47.05</v>
      </c>
      <c r="Q51" s="2"/>
      <c r="T51" s="93" t="s">
        <v>105</v>
      </c>
      <c r="U51" s="88" t="s">
        <v>652</v>
      </c>
      <c r="W51" s="133">
        <v>42594</v>
      </c>
      <c r="X51" s="10">
        <v>49.17</v>
      </c>
      <c r="Y51" s="10">
        <v>49.17</v>
      </c>
      <c r="Z51" s="10">
        <v>48.88</v>
      </c>
      <c r="AA51" s="10">
        <v>48.94</v>
      </c>
      <c r="AB51" s="95">
        <v>1558400</v>
      </c>
      <c r="AC51" s="10">
        <v>48.68</v>
      </c>
      <c r="AD51" s="2">
        <f t="shared" si="0"/>
        <v>0.28999999999999915</v>
      </c>
      <c r="AE51" s="138">
        <f t="shared" si="1"/>
        <v>-1.2310217480508978E-3</v>
      </c>
    </row>
    <row r="52" spans="1:31" x14ac:dyDescent="0.25">
      <c r="O52" s="83">
        <v>0.99</v>
      </c>
      <c r="P52" s="83">
        <f t="shared" si="42"/>
        <v>46.579499999999996</v>
      </c>
      <c r="Q52" s="2"/>
      <c r="T52" s="93" t="s">
        <v>106</v>
      </c>
      <c r="U52" s="88" t="s">
        <v>315</v>
      </c>
      <c r="W52" s="133">
        <v>42593</v>
      </c>
      <c r="X52" s="10">
        <v>48.82</v>
      </c>
      <c r="Y52" s="10">
        <v>49.14</v>
      </c>
      <c r="Z52" s="10">
        <v>48.82</v>
      </c>
      <c r="AA52" s="10">
        <v>49</v>
      </c>
      <c r="AB52" s="95">
        <v>2320000</v>
      </c>
      <c r="AC52" s="10">
        <v>48.74</v>
      </c>
      <c r="AD52" s="2">
        <f t="shared" si="0"/>
        <v>0.32000000000000028</v>
      </c>
      <c r="AE52" s="138">
        <f t="shared" si="1"/>
        <v>7.8577336641854068E-3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46.108999999999995</v>
      </c>
      <c r="Q53" s="2"/>
      <c r="T53" s="93" t="s">
        <v>107</v>
      </c>
      <c r="U53" s="90">
        <v>3244325</v>
      </c>
      <c r="W53" s="133">
        <v>42592</v>
      </c>
      <c r="X53" s="10">
        <v>48.66</v>
      </c>
      <c r="Y53" s="10">
        <v>48.74</v>
      </c>
      <c r="Z53" s="10">
        <v>48.57</v>
      </c>
      <c r="AA53" s="10">
        <v>48.62</v>
      </c>
      <c r="AB53" s="95">
        <v>2209500</v>
      </c>
      <c r="AC53" s="10">
        <v>48.36</v>
      </c>
      <c r="AD53" s="2">
        <f t="shared" si="0"/>
        <v>0.17000000000000171</v>
      </c>
      <c r="AE53" s="138">
        <f t="shared" si="1"/>
        <v>4.3613707165108817E-3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45.638499999999993</v>
      </c>
      <c r="T54" s="93" t="s">
        <v>110</v>
      </c>
      <c r="U54" s="90">
        <v>3284540</v>
      </c>
      <c r="W54" s="133">
        <v>42591</v>
      </c>
      <c r="X54" s="10">
        <v>48.13</v>
      </c>
      <c r="Y54" s="10">
        <v>48.54</v>
      </c>
      <c r="Z54" s="10">
        <v>48.12</v>
      </c>
      <c r="AA54" s="10">
        <v>48.41</v>
      </c>
      <c r="AB54" s="95">
        <v>2543500</v>
      </c>
      <c r="AC54" s="10">
        <v>48.15</v>
      </c>
      <c r="AD54" s="2">
        <f t="shared" si="0"/>
        <v>0.42000000000000171</v>
      </c>
      <c r="AE54" s="138">
        <f t="shared" si="1"/>
        <v>1.0069225928256653E-2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45.167999999999992</v>
      </c>
      <c r="T55" s="93" t="s">
        <v>237</v>
      </c>
      <c r="U55" s="88">
        <v>17</v>
      </c>
      <c r="W55" s="133">
        <v>42590</v>
      </c>
      <c r="X55" s="10">
        <v>47.91</v>
      </c>
      <c r="Y55" s="10">
        <v>47.95</v>
      </c>
      <c r="Z55" s="10">
        <v>47.84</v>
      </c>
      <c r="AA55" s="10">
        <v>47.93</v>
      </c>
      <c r="AB55" s="95">
        <v>1743200</v>
      </c>
      <c r="AC55" s="10">
        <v>47.67</v>
      </c>
      <c r="AD55" s="2">
        <f t="shared" si="0"/>
        <v>0.10999999999999943</v>
      </c>
      <c r="AE55" s="138">
        <f t="shared" si="1"/>
        <v>8.3980684442575004E-4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44.697499999999998</v>
      </c>
      <c r="T56" s="93" t="s">
        <v>238</v>
      </c>
      <c r="U56" s="88">
        <v>3.42</v>
      </c>
      <c r="W56" s="133">
        <v>42587</v>
      </c>
      <c r="X56" s="10">
        <v>47.65</v>
      </c>
      <c r="Y56" s="10">
        <v>47.92</v>
      </c>
      <c r="Z56" s="10">
        <v>47.64</v>
      </c>
      <c r="AA56" s="10">
        <v>47.89</v>
      </c>
      <c r="AB56" s="95">
        <v>2450200</v>
      </c>
      <c r="AC56" s="10">
        <v>47.63</v>
      </c>
      <c r="AD56" s="2">
        <f t="shared" si="0"/>
        <v>0.28000000000000114</v>
      </c>
      <c r="AE56" s="138">
        <f t="shared" si="1"/>
        <v>3.7934668071655242E-3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44.226999999999997</v>
      </c>
      <c r="T57" s="93"/>
      <c r="U57" s="88"/>
      <c r="W57" s="133">
        <v>42586</v>
      </c>
      <c r="X57" s="10">
        <v>47.53</v>
      </c>
      <c r="Y57" s="10">
        <v>47.71</v>
      </c>
      <c r="Z57" s="10">
        <v>47.48</v>
      </c>
      <c r="AA57" s="10">
        <v>47.71</v>
      </c>
      <c r="AB57" s="95">
        <v>8029900</v>
      </c>
      <c r="AC57" s="10">
        <v>47.45</v>
      </c>
      <c r="AD57" s="2">
        <f t="shared" si="0"/>
        <v>0.23000000000000398</v>
      </c>
      <c r="AE57" s="138">
        <f t="shared" si="1"/>
        <v>4.6580563201357172E-3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43.756500000000003</v>
      </c>
      <c r="T58" s="93"/>
      <c r="U58" s="88"/>
      <c r="W58" s="133">
        <v>42585</v>
      </c>
      <c r="X58" s="10">
        <v>47.37</v>
      </c>
      <c r="Y58" s="10">
        <v>47.51</v>
      </c>
      <c r="Z58" s="10">
        <v>47.3</v>
      </c>
      <c r="AA58" s="10">
        <v>47.49</v>
      </c>
      <c r="AB58" s="95">
        <v>4263300</v>
      </c>
      <c r="AC58" s="10">
        <v>47.23</v>
      </c>
      <c r="AD58" s="2">
        <f t="shared" si="0"/>
        <v>0.21000000000000085</v>
      </c>
      <c r="AE58" s="138">
        <f t="shared" si="1"/>
        <v>-5.0558247314093085E-3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43.286000000000001</v>
      </c>
      <c r="W59" s="133">
        <v>42584</v>
      </c>
      <c r="X59" s="10">
        <v>47.79</v>
      </c>
      <c r="Y59" s="10">
        <v>47.87</v>
      </c>
      <c r="Z59" s="10">
        <v>47.54</v>
      </c>
      <c r="AA59" s="10">
        <v>47.73</v>
      </c>
      <c r="AB59" s="95">
        <v>4587800</v>
      </c>
      <c r="AC59" s="10">
        <v>47.47</v>
      </c>
      <c r="AD59" s="2">
        <f t="shared" si="0"/>
        <v>0.32999999999999829</v>
      </c>
      <c r="AE59" s="138">
        <f t="shared" si="1"/>
        <v>-6.3157894736842746E-4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42.8155</v>
      </c>
      <c r="W60" s="133">
        <v>42583</v>
      </c>
      <c r="X60" s="10">
        <v>48.01</v>
      </c>
      <c r="Y60" s="10">
        <v>48.1</v>
      </c>
      <c r="Z60" s="10">
        <v>47.73</v>
      </c>
      <c r="AA60" s="10">
        <v>47.76</v>
      </c>
      <c r="AB60" s="95">
        <v>2955100</v>
      </c>
      <c r="AC60" s="10">
        <v>47.5</v>
      </c>
      <c r="AD60" s="2">
        <f t="shared" si="0"/>
        <v>0.37000000000000455</v>
      </c>
      <c r="AE60" s="138">
        <f t="shared" si="1"/>
        <v>-1.0828821324448179E-2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42.344999999999999</v>
      </c>
      <c r="W61" s="133">
        <v>42580</v>
      </c>
      <c r="X61" s="10">
        <v>48.03</v>
      </c>
      <c r="Y61" s="10">
        <v>48.37</v>
      </c>
      <c r="Z61" s="10">
        <v>47.96</v>
      </c>
      <c r="AA61" s="10">
        <v>48.28</v>
      </c>
      <c r="AB61" s="95">
        <v>3588900</v>
      </c>
      <c r="AC61" s="10">
        <v>48.02</v>
      </c>
      <c r="AD61" s="2">
        <f t="shared" si="0"/>
        <v>0.40999999999999659</v>
      </c>
      <c r="AE61" s="138">
        <f t="shared" si="1"/>
        <v>9.2475830180749341E-3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42579</v>
      </c>
      <c r="X62" s="10">
        <v>47.84</v>
      </c>
      <c r="Y62" s="10">
        <v>47.91</v>
      </c>
      <c r="Z62" s="10">
        <v>47.57</v>
      </c>
      <c r="AA62" s="10">
        <v>47.84</v>
      </c>
      <c r="AB62" s="95">
        <v>3409900</v>
      </c>
      <c r="AC62" s="10">
        <v>47.58</v>
      </c>
      <c r="AD62" s="2">
        <f t="shared" si="0"/>
        <v>0.33999999999999631</v>
      </c>
      <c r="AE62" s="138">
        <f t="shared" si="1"/>
        <v>2.1021652301866922E-4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42578</v>
      </c>
      <c r="X63" s="10">
        <v>47.79</v>
      </c>
      <c r="Y63" s="10">
        <v>47.96</v>
      </c>
      <c r="Z63" s="10">
        <v>47.4</v>
      </c>
      <c r="AA63" s="10">
        <v>47.83</v>
      </c>
      <c r="AB63" s="95">
        <v>4174300</v>
      </c>
      <c r="AC63" s="10">
        <v>47.57</v>
      </c>
      <c r="AD63" s="2">
        <f t="shared" si="0"/>
        <v>0.56000000000000227</v>
      </c>
      <c r="AE63" s="138">
        <f t="shared" si="1"/>
        <v>6.9856054191363981E-3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42577</v>
      </c>
      <c r="X64" s="10">
        <v>47.45</v>
      </c>
      <c r="Y64" s="10">
        <v>47.62</v>
      </c>
      <c r="Z64" s="10">
        <v>47.29</v>
      </c>
      <c r="AA64" s="10">
        <v>47.5</v>
      </c>
      <c r="AB64" s="95">
        <v>3324400</v>
      </c>
      <c r="AC64" s="10">
        <v>47.24</v>
      </c>
      <c r="AD64" s="2">
        <f t="shared" si="0"/>
        <v>0.32999999999999829</v>
      </c>
      <c r="AE64" s="138">
        <f t="shared" si="1"/>
        <v>3.1853896793374581E-3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42576</v>
      </c>
      <c r="X65" s="10">
        <v>47.36</v>
      </c>
      <c r="Y65" s="10">
        <v>47.44</v>
      </c>
      <c r="Z65" s="10">
        <v>47.17</v>
      </c>
      <c r="AA65" s="10">
        <v>47.34</v>
      </c>
      <c r="AB65" s="95">
        <v>3372200</v>
      </c>
      <c r="AC65" s="10">
        <v>47.09</v>
      </c>
      <c r="AD65" s="2">
        <f t="shared" si="0"/>
        <v>0.26999999999999602</v>
      </c>
      <c r="AE65" s="138">
        <f t="shared" si="1"/>
        <v>1.0629251700680076E-3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42573</v>
      </c>
      <c r="X66" s="10">
        <v>47.35</v>
      </c>
      <c r="Y66" s="10">
        <v>47.38</v>
      </c>
      <c r="Z66" s="10">
        <v>47.17</v>
      </c>
      <c r="AA66" s="10">
        <v>47.29</v>
      </c>
      <c r="AB66" s="95">
        <v>3515800</v>
      </c>
      <c r="AC66" s="10">
        <v>47.04</v>
      </c>
      <c r="AD66" s="2">
        <f t="shared" si="0"/>
        <v>0.21000000000000085</v>
      </c>
      <c r="AE66" s="138">
        <f t="shared" si="1"/>
        <v>6.3816209317169026E-4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42572</v>
      </c>
      <c r="X67" s="10">
        <v>47.27</v>
      </c>
      <c r="Y67" s="10">
        <v>47.52</v>
      </c>
      <c r="Z67" s="10">
        <v>47.18</v>
      </c>
      <c r="AA67" s="10">
        <v>47.26</v>
      </c>
      <c r="AB67" s="95">
        <v>3208100</v>
      </c>
      <c r="AC67" s="10">
        <v>47.01</v>
      </c>
      <c r="AD67" s="2">
        <f>Y67-Z67</f>
        <v>0.34000000000000341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42571</v>
      </c>
      <c r="X68" s="10">
        <v>47.25</v>
      </c>
      <c r="Y68" s="10">
        <v>47.46</v>
      </c>
      <c r="Z68" s="10">
        <v>47.16</v>
      </c>
      <c r="AA68" s="10">
        <v>47.4</v>
      </c>
      <c r="AB68" s="95">
        <v>2976600</v>
      </c>
      <c r="AC68" s="10">
        <v>47.15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1" priority="9">
      <formula>F39&gt;0</formula>
    </cfRule>
    <cfRule type="expression" dxfId="500" priority="10">
      <formula>F39&lt;0</formula>
    </cfRule>
  </conditionalFormatting>
  <conditionalFormatting sqref="F25:F38">
    <cfRule type="expression" dxfId="499" priority="7">
      <formula>F25&gt;0</formula>
    </cfRule>
    <cfRule type="expression" dxfId="498" priority="8">
      <formula>F25&lt;0</formula>
    </cfRule>
  </conditionalFormatting>
  <conditionalFormatting sqref="H25:H38">
    <cfRule type="expression" dxfId="497" priority="5">
      <formula>H25&gt;0</formula>
    </cfRule>
    <cfRule type="expression" dxfId="496" priority="6">
      <formula>H25&lt;0</formula>
    </cfRule>
  </conditionalFormatting>
  <conditionalFormatting sqref="Q7">
    <cfRule type="expression" dxfId="495" priority="3">
      <formula>Q7&gt;0</formula>
    </cfRule>
    <cfRule type="expression" dxfId="494" priority="4">
      <formula>Q7&lt;0</formula>
    </cfRule>
  </conditionalFormatting>
  <conditionalFormatting sqref="Q8">
    <cfRule type="expression" dxfId="493" priority="1">
      <formula>Q8&gt;0</formula>
    </cfRule>
    <cfRule type="expression" dxfId="4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9.37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1.875" customWidth="1"/>
    <col min="21" max="21" width="17.12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1000</v>
      </c>
      <c r="T2" s="478">
        <v>42568</v>
      </c>
      <c r="U2" s="127" t="s">
        <v>279</v>
      </c>
      <c r="V2" s="16"/>
      <c r="W2" s="141">
        <v>42663</v>
      </c>
      <c r="X2" s="142">
        <v>17.05</v>
      </c>
      <c r="Y2" s="142">
        <v>17.5</v>
      </c>
      <c r="Z2" s="10">
        <v>17.05</v>
      </c>
      <c r="AA2" s="10">
        <v>17.2</v>
      </c>
      <c r="AB2" s="95">
        <v>17081000</v>
      </c>
      <c r="AC2" s="10">
        <v>17.2</v>
      </c>
      <c r="AD2">
        <f>Y2-Z2</f>
        <v>0.44999999999999929</v>
      </c>
      <c r="AE2" s="138">
        <f>AC2/AC3-1</f>
        <v>-1.1614401858304202E-3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16.149183000000193</v>
      </c>
      <c r="T3" s="1">
        <v>42621</v>
      </c>
      <c r="U3" s="34" t="s">
        <v>325</v>
      </c>
      <c r="W3" s="133">
        <v>42662</v>
      </c>
      <c r="X3" s="10">
        <v>17</v>
      </c>
      <c r="Y3" s="10">
        <v>17.25</v>
      </c>
      <c r="Z3" s="10">
        <v>16.850000000000001</v>
      </c>
      <c r="AA3" s="10">
        <v>17.22</v>
      </c>
      <c r="AB3" s="95">
        <v>18610700</v>
      </c>
      <c r="AC3" s="10">
        <v>17.22</v>
      </c>
      <c r="AD3">
        <f t="shared" ref="AD3:AD66" si="2">Y3-Z3</f>
        <v>0.39999999999999858</v>
      </c>
      <c r="AE3" s="138">
        <f t="shared" ref="AE3:AE66" si="3">AC3/AC4-1</f>
        <v>-1.0913268236645735E-2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17.64</v>
      </c>
      <c r="R4" s="527">
        <v>5.7000000000000002E-3</v>
      </c>
      <c r="T4" s="1">
        <v>42627</v>
      </c>
      <c r="U4" s="34" t="s">
        <v>325</v>
      </c>
      <c r="W4" s="133">
        <v>42661</v>
      </c>
      <c r="X4" s="10">
        <v>17.21</v>
      </c>
      <c r="Y4" s="10">
        <v>17.66</v>
      </c>
      <c r="Z4" s="10">
        <v>17.2</v>
      </c>
      <c r="AA4" s="10">
        <v>17.41</v>
      </c>
      <c r="AB4" s="95">
        <v>20103800</v>
      </c>
      <c r="AC4" s="10">
        <v>17.41</v>
      </c>
      <c r="AD4">
        <f t="shared" si="2"/>
        <v>0.46000000000000085</v>
      </c>
      <c r="AE4" s="138">
        <f t="shared" si="3"/>
        <v>2.4720423778693545E-2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17640</v>
      </c>
      <c r="W5" s="133">
        <v>42660</v>
      </c>
      <c r="X5" s="10">
        <v>17.02</v>
      </c>
      <c r="Y5" s="10">
        <v>17.170000000000002</v>
      </c>
      <c r="Z5" s="10">
        <v>16.93</v>
      </c>
      <c r="AA5" s="10">
        <v>16.989999999999998</v>
      </c>
      <c r="AB5" s="95">
        <v>12648100</v>
      </c>
      <c r="AC5" s="10">
        <v>16.989999999999998</v>
      </c>
      <c r="AD5">
        <f t="shared" si="2"/>
        <v>0.24000000000000199</v>
      </c>
      <c r="AE5" s="138">
        <f t="shared" si="3"/>
        <v>-8.172796263864579E-3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16149.183000000192</v>
      </c>
      <c r="W6" s="133">
        <v>42657</v>
      </c>
      <c r="X6" s="10">
        <v>17.03</v>
      </c>
      <c r="Y6" s="10">
        <v>17.41</v>
      </c>
      <c r="Z6" s="10">
        <v>16.989999999999998</v>
      </c>
      <c r="AA6" s="10">
        <v>17.13</v>
      </c>
      <c r="AB6" s="95">
        <v>23469700</v>
      </c>
      <c r="AC6" s="10">
        <v>17.13</v>
      </c>
      <c r="AD6">
        <f t="shared" si="2"/>
        <v>0.42000000000000171</v>
      </c>
      <c r="AE6" s="138">
        <f t="shared" si="3"/>
        <v>1.6617210682492445E-2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1490.8169999998063</v>
      </c>
      <c r="R7">
        <v>400</v>
      </c>
      <c r="W7" s="133">
        <v>42656</v>
      </c>
      <c r="X7" s="10">
        <v>16.559999999999999</v>
      </c>
      <c r="Y7" s="10">
        <v>17</v>
      </c>
      <c r="Z7" s="10">
        <v>16.170000000000002</v>
      </c>
      <c r="AA7" s="10">
        <v>16.850000000000001</v>
      </c>
      <c r="AB7" s="95">
        <v>27390800</v>
      </c>
      <c r="AC7" s="10">
        <v>16.850000000000001</v>
      </c>
      <c r="AD7">
        <f t="shared" si="2"/>
        <v>0.82999999999999829</v>
      </c>
      <c r="AE7" s="138">
        <f t="shared" si="3"/>
        <v>4.1716328963050664E-3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1490.8169999998063</v>
      </c>
      <c r="W8" s="133">
        <v>42655</v>
      </c>
      <c r="X8" s="10">
        <v>16.88</v>
      </c>
      <c r="Y8" s="10">
        <v>17.04</v>
      </c>
      <c r="Z8" s="10">
        <v>16.670000000000002</v>
      </c>
      <c r="AA8" s="10">
        <v>16.78</v>
      </c>
      <c r="AB8" s="95">
        <v>17884000</v>
      </c>
      <c r="AC8" s="10">
        <v>16.78</v>
      </c>
      <c r="AD8">
        <f t="shared" si="2"/>
        <v>0.36999999999999744</v>
      </c>
      <c r="AE8" s="138">
        <f t="shared" si="3"/>
        <v>-4.7449584816131596E-3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9.2315320223926411E-2</v>
      </c>
      <c r="W9" s="133">
        <v>42654</v>
      </c>
      <c r="X9" s="10">
        <v>17.399999999999999</v>
      </c>
      <c r="Y9" s="10">
        <v>17.47</v>
      </c>
      <c r="Z9" s="10">
        <v>16.53</v>
      </c>
      <c r="AA9" s="10">
        <v>16.86</v>
      </c>
      <c r="AB9" s="95">
        <v>37932400</v>
      </c>
      <c r="AC9" s="10">
        <v>16.86</v>
      </c>
      <c r="AD9">
        <f t="shared" si="2"/>
        <v>0.93999999999999773</v>
      </c>
      <c r="AE9" s="138">
        <f t="shared" si="3"/>
        <v>-3.6571428571428588E-2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42653</v>
      </c>
      <c r="X10" s="10">
        <v>17.72</v>
      </c>
      <c r="Y10" s="10">
        <v>17.84</v>
      </c>
      <c r="Z10" s="10">
        <v>17.489999999999998</v>
      </c>
      <c r="AA10" s="10">
        <v>17.5</v>
      </c>
      <c r="AB10" s="95">
        <v>18784100</v>
      </c>
      <c r="AC10" s="10">
        <v>17.5</v>
      </c>
      <c r="AD10">
        <f t="shared" si="2"/>
        <v>0.35000000000000142</v>
      </c>
      <c r="AE10" s="138">
        <f t="shared" si="3"/>
        <v>-6.2464508801817198E-3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42650</v>
      </c>
      <c r="X11" s="10">
        <v>17.72</v>
      </c>
      <c r="Y11" s="10">
        <v>17.8</v>
      </c>
      <c r="Z11" s="10">
        <v>17.3</v>
      </c>
      <c r="AA11" s="10">
        <v>17.61</v>
      </c>
      <c r="AB11" s="95">
        <v>23836400</v>
      </c>
      <c r="AC11" s="10">
        <v>17.61</v>
      </c>
      <c r="AD11">
        <f t="shared" si="2"/>
        <v>0.5</v>
      </c>
      <c r="AE11" s="138">
        <f t="shared" si="3"/>
        <v>-6.7681895093063549E-3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42649</v>
      </c>
      <c r="X12" s="10">
        <v>17.64</v>
      </c>
      <c r="Y12" s="10">
        <v>17.89</v>
      </c>
      <c r="Z12" s="10">
        <v>17.54</v>
      </c>
      <c r="AA12" s="10">
        <v>17.73</v>
      </c>
      <c r="AB12" s="95">
        <v>21575000</v>
      </c>
      <c r="AC12" s="10">
        <v>17.73</v>
      </c>
      <c r="AD12">
        <f t="shared" si="2"/>
        <v>0.35000000000000142</v>
      </c>
      <c r="AE12" s="138">
        <f t="shared" si="3"/>
        <v>1.6949152542373724E-3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42648</v>
      </c>
      <c r="X13" s="10">
        <v>17.55</v>
      </c>
      <c r="Y13" s="10">
        <v>18.329999999999998</v>
      </c>
      <c r="Z13" s="10">
        <v>17.28</v>
      </c>
      <c r="AA13" s="10">
        <v>17.7</v>
      </c>
      <c r="AB13" s="95">
        <v>67695300</v>
      </c>
      <c r="AC13" s="10">
        <v>17.7</v>
      </c>
      <c r="AD13">
        <f t="shared" si="2"/>
        <v>1.0499999999999972</v>
      </c>
      <c r="AE13" s="138">
        <f t="shared" si="3"/>
        <v>-5.6179775280900124E-3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42647</v>
      </c>
      <c r="X14" s="10">
        <v>17.98</v>
      </c>
      <c r="Y14" s="10">
        <v>18.04</v>
      </c>
      <c r="Z14" s="10">
        <v>17.66</v>
      </c>
      <c r="AA14" s="10">
        <v>17.8</v>
      </c>
      <c r="AB14" s="95">
        <v>49720100</v>
      </c>
      <c r="AC14" s="10">
        <v>17.8</v>
      </c>
      <c r="AD14">
        <f t="shared" si="2"/>
        <v>0.37999999999999901</v>
      </c>
      <c r="AE14" s="138">
        <f t="shared" si="3"/>
        <v>3.9481105470953182E-3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42646</v>
      </c>
      <c r="X15" s="10">
        <v>17.989999999999998</v>
      </c>
      <c r="Y15" s="10">
        <v>18.02</v>
      </c>
      <c r="Z15" s="10">
        <v>17.600000000000001</v>
      </c>
      <c r="AA15" s="10">
        <v>17.73</v>
      </c>
      <c r="AB15" s="95">
        <v>26778100</v>
      </c>
      <c r="AC15" s="10">
        <v>17.73</v>
      </c>
      <c r="AD15">
        <f t="shared" si="2"/>
        <v>0.41999999999999815</v>
      </c>
      <c r="AE15" s="138">
        <f t="shared" si="3"/>
        <v>-2.8121484814398467E-3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42643</v>
      </c>
      <c r="X16" s="10">
        <v>17.75</v>
      </c>
      <c r="Y16" s="10">
        <v>18</v>
      </c>
      <c r="Z16" s="10">
        <v>17.579999999999998</v>
      </c>
      <c r="AA16" s="10">
        <v>17.78</v>
      </c>
      <c r="AB16" s="95">
        <v>21291800</v>
      </c>
      <c r="AC16" s="10">
        <v>17.78</v>
      </c>
      <c r="AD16">
        <f t="shared" si="2"/>
        <v>0.42000000000000171</v>
      </c>
      <c r="AE16" s="138">
        <f t="shared" si="3"/>
        <v>1.3683010262257822E-2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42642</v>
      </c>
      <c r="X17" s="10">
        <v>17.45</v>
      </c>
      <c r="Y17" s="10">
        <v>17.77</v>
      </c>
      <c r="Z17" s="10">
        <v>17.350000000000001</v>
      </c>
      <c r="AA17" s="10">
        <v>17.54</v>
      </c>
      <c r="AB17" s="95">
        <v>31732700</v>
      </c>
      <c r="AC17" s="10">
        <v>17.54</v>
      </c>
      <c r="AD17">
        <f t="shared" si="2"/>
        <v>0.41999999999999815</v>
      </c>
      <c r="AE17" s="138">
        <f t="shared" si="3"/>
        <v>5.7339449541282672E-3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42641</v>
      </c>
      <c r="X18" s="10">
        <v>18.16</v>
      </c>
      <c r="Y18" s="10">
        <v>18.16</v>
      </c>
      <c r="Z18" s="10">
        <v>17.149999999999999</v>
      </c>
      <c r="AA18" s="10">
        <v>17.440000000000001</v>
      </c>
      <c r="AB18" s="95">
        <v>42680000</v>
      </c>
      <c r="AC18" s="10">
        <v>17.440000000000001</v>
      </c>
      <c r="AD18">
        <f t="shared" si="2"/>
        <v>1.0100000000000016</v>
      </c>
      <c r="AE18" s="138">
        <f t="shared" si="3"/>
        <v>-3.1111111111111089E-2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42640</v>
      </c>
      <c r="X19" s="10">
        <v>17.53</v>
      </c>
      <c r="Y19" s="10">
        <v>18.079999999999998</v>
      </c>
      <c r="Z19" s="10">
        <v>17.350000000000001</v>
      </c>
      <c r="AA19" s="10">
        <v>18</v>
      </c>
      <c r="AB19" s="95">
        <v>28600500</v>
      </c>
      <c r="AC19" s="10">
        <v>18</v>
      </c>
      <c r="AD19">
        <f t="shared" si="2"/>
        <v>0.72999999999999687</v>
      </c>
      <c r="AE19" s="138">
        <f t="shared" si="3"/>
        <v>3.6866359447004671E-2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42639</v>
      </c>
      <c r="X20" s="10">
        <v>17.350000000000001</v>
      </c>
      <c r="Y20" s="10">
        <v>17.600000000000001</v>
      </c>
      <c r="Z20" s="10">
        <v>17.18</v>
      </c>
      <c r="AA20" s="10">
        <v>17.36</v>
      </c>
      <c r="AB20" s="95">
        <v>19524700</v>
      </c>
      <c r="AC20" s="10">
        <v>17.36</v>
      </c>
      <c r="AD20">
        <f t="shared" si="2"/>
        <v>0.42000000000000171</v>
      </c>
      <c r="AE20" s="138">
        <f t="shared" si="3"/>
        <v>-6.8649885583524917E-3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42636</v>
      </c>
      <c r="X21" s="10">
        <v>17.45</v>
      </c>
      <c r="Y21" s="10">
        <v>17.739999999999998</v>
      </c>
      <c r="Z21" s="10">
        <v>17.43</v>
      </c>
      <c r="AA21" s="10">
        <v>17.48</v>
      </c>
      <c r="AB21" s="95">
        <v>17890000</v>
      </c>
      <c r="AC21" s="10">
        <v>17.48</v>
      </c>
      <c r="AD21">
        <f t="shared" si="2"/>
        <v>0.30999999999999872</v>
      </c>
      <c r="AE21" s="138">
        <f t="shared" si="3"/>
        <v>-6.2535531552018186E-3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42635</v>
      </c>
      <c r="X22" s="10">
        <v>17.89</v>
      </c>
      <c r="Y22" s="10">
        <v>18.05</v>
      </c>
      <c r="Z22" s="10">
        <v>17.41</v>
      </c>
      <c r="AA22" s="10">
        <v>17.59</v>
      </c>
      <c r="AB22" s="95">
        <v>25134600</v>
      </c>
      <c r="AC22" s="10">
        <v>17.59</v>
      </c>
      <c r="AD22">
        <f t="shared" si="2"/>
        <v>0.64000000000000057</v>
      </c>
      <c r="AE22" s="138">
        <f t="shared" si="3"/>
        <v>-3.9637599093997888E-3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42634</v>
      </c>
      <c r="X23" s="10">
        <v>17.25</v>
      </c>
      <c r="Y23" s="10">
        <v>17.7</v>
      </c>
      <c r="Z23" s="10">
        <v>17.23</v>
      </c>
      <c r="AA23" s="10">
        <v>17.66</v>
      </c>
      <c r="AB23" s="95">
        <v>31232300</v>
      </c>
      <c r="AC23" s="10">
        <v>17.66</v>
      </c>
      <c r="AD23">
        <f t="shared" si="2"/>
        <v>0.46999999999999886</v>
      </c>
      <c r="AE23" s="138">
        <f t="shared" si="3"/>
        <v>4.3735224586288313E-2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42633</v>
      </c>
      <c r="X24" s="10">
        <v>17.05</v>
      </c>
      <c r="Y24" s="10">
        <v>17.27</v>
      </c>
      <c r="Z24" s="10">
        <v>16.72</v>
      </c>
      <c r="AA24" s="10">
        <v>16.920000000000002</v>
      </c>
      <c r="AB24" s="95">
        <v>17720400</v>
      </c>
      <c r="AC24" s="10">
        <v>16.920000000000002</v>
      </c>
      <c r="AD24">
        <f t="shared" si="2"/>
        <v>0.55000000000000071</v>
      </c>
      <c r="AE24" s="138">
        <f t="shared" si="3"/>
        <v>-1.7699115044246261E-3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42632</v>
      </c>
      <c r="X25" s="10">
        <v>17.63</v>
      </c>
      <c r="Y25" s="10">
        <v>17.77</v>
      </c>
      <c r="Z25" s="10">
        <v>16.850000000000001</v>
      </c>
      <c r="AA25" s="10">
        <v>16.95</v>
      </c>
      <c r="AB25" s="95">
        <v>23955000</v>
      </c>
      <c r="AC25" s="10">
        <v>16.95</v>
      </c>
      <c r="AD25">
        <f t="shared" si="2"/>
        <v>0.91999999999999815</v>
      </c>
      <c r="AE25" s="138">
        <f t="shared" si="3"/>
        <v>-3.0320366132723153E-2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42629</v>
      </c>
      <c r="X26" s="10">
        <v>18.079999999999998</v>
      </c>
      <c r="Y26" s="10">
        <v>18.079999999999998</v>
      </c>
      <c r="Z26" s="10">
        <v>17.34</v>
      </c>
      <c r="AA26" s="10">
        <v>17.48</v>
      </c>
      <c r="AB26" s="95">
        <v>37359100</v>
      </c>
      <c r="AC26" s="10">
        <v>17.48</v>
      </c>
      <c r="AD26">
        <f t="shared" si="2"/>
        <v>0.73999999999999844</v>
      </c>
      <c r="AE26" s="138">
        <f t="shared" si="3"/>
        <v>1.7191977077364307E-3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42628</v>
      </c>
      <c r="X27" s="10">
        <v>16.899999999999999</v>
      </c>
      <c r="Y27" s="10">
        <v>17.46</v>
      </c>
      <c r="Z27" s="10">
        <v>16.850000000000001</v>
      </c>
      <c r="AA27" s="10">
        <v>17.45</v>
      </c>
      <c r="AB27" s="95">
        <v>24303700</v>
      </c>
      <c r="AC27" s="10">
        <v>17.45</v>
      </c>
      <c r="AD27">
        <f t="shared" si="2"/>
        <v>0.60999999999999943</v>
      </c>
      <c r="AE27" s="138">
        <f t="shared" si="3"/>
        <v>3.0714707619610149E-2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42627</v>
      </c>
      <c r="X28" s="10">
        <v>16.88</v>
      </c>
      <c r="Y28" s="10">
        <v>17.079999999999998</v>
      </c>
      <c r="Z28" s="10">
        <v>16.649999999999999</v>
      </c>
      <c r="AA28" s="10">
        <v>16.93</v>
      </c>
      <c r="AB28" s="95">
        <v>18591300</v>
      </c>
      <c r="AC28" s="10">
        <v>16.93</v>
      </c>
      <c r="AD28">
        <f t="shared" si="2"/>
        <v>0.42999999999999972</v>
      </c>
      <c r="AE28" s="138">
        <f t="shared" si="3"/>
        <v>1.0746268656716351E-2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42626</v>
      </c>
      <c r="X29" s="10">
        <v>16.920000000000002</v>
      </c>
      <c r="Y29" s="10">
        <v>17.149999999999999</v>
      </c>
      <c r="Z29" s="10">
        <v>16.46</v>
      </c>
      <c r="AA29" s="10">
        <v>16.75</v>
      </c>
      <c r="AB29" s="95">
        <v>24227000</v>
      </c>
      <c r="AC29" s="10">
        <v>16.75</v>
      </c>
      <c r="AD29">
        <f t="shared" si="2"/>
        <v>0.68999999999999773</v>
      </c>
      <c r="AE29" s="138">
        <f t="shared" si="3"/>
        <v>-2.3323615160349753E-2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42625</v>
      </c>
      <c r="X30" s="10">
        <v>16.61</v>
      </c>
      <c r="Y30" s="10">
        <v>17.2</v>
      </c>
      <c r="Z30" s="10">
        <v>16.37</v>
      </c>
      <c r="AA30" s="10">
        <v>17.149999999999999</v>
      </c>
      <c r="AB30" s="95">
        <v>28072300</v>
      </c>
      <c r="AC30" s="10">
        <v>17.149999999999999</v>
      </c>
      <c r="AD30">
        <f t="shared" si="2"/>
        <v>0.82999999999999829</v>
      </c>
      <c r="AE30" s="138">
        <f t="shared" si="3"/>
        <v>2.0226055919095876E-2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42622</v>
      </c>
      <c r="X31" s="10">
        <v>17.329999999999998</v>
      </c>
      <c r="Y31" s="10">
        <v>17.739999999999998</v>
      </c>
      <c r="Z31" s="10">
        <v>16.690000000000001</v>
      </c>
      <c r="AA31" s="10">
        <v>16.809999999999999</v>
      </c>
      <c r="AB31" s="95">
        <v>31163600</v>
      </c>
      <c r="AC31" s="10">
        <v>16.809999999999999</v>
      </c>
      <c r="AD31">
        <f t="shared" si="2"/>
        <v>1.0499999999999972</v>
      </c>
      <c r="AE31" s="138">
        <f t="shared" si="3"/>
        <v>-3.667621776504304E-2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42621</v>
      </c>
      <c r="X32" s="10">
        <v>17.18</v>
      </c>
      <c r="Y32" s="10">
        <v>17.86</v>
      </c>
      <c r="Z32" s="10">
        <v>16.88</v>
      </c>
      <c r="AA32" s="10">
        <v>17.45</v>
      </c>
      <c r="AB32" s="95">
        <v>39180600</v>
      </c>
      <c r="AC32" s="10">
        <v>17.45</v>
      </c>
      <c r="AD32">
        <f t="shared" si="2"/>
        <v>0.98000000000000043</v>
      </c>
      <c r="AE32" s="138">
        <f t="shared" si="3"/>
        <v>1.6899766899766799E-2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42620</v>
      </c>
      <c r="X33" s="10">
        <v>17.21</v>
      </c>
      <c r="Y33" s="10">
        <v>17.350000000000001</v>
      </c>
      <c r="Z33" s="10">
        <v>17.02</v>
      </c>
      <c r="AA33" s="10">
        <v>17.16</v>
      </c>
      <c r="AB33" s="95">
        <v>22926100</v>
      </c>
      <c r="AC33" s="10">
        <v>17.16</v>
      </c>
      <c r="AD33">
        <f t="shared" si="2"/>
        <v>0.33000000000000185</v>
      </c>
      <c r="AE33" s="138">
        <f t="shared" si="3"/>
        <v>8.818342151675429E-3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42619</v>
      </c>
      <c r="X34" s="10">
        <v>16.8</v>
      </c>
      <c r="Y34" s="10">
        <v>17.079999999999998</v>
      </c>
      <c r="Z34" s="10">
        <v>16.75</v>
      </c>
      <c r="AA34" s="10">
        <v>17.010000000000002</v>
      </c>
      <c r="AB34" s="95">
        <v>22950000</v>
      </c>
      <c r="AC34" s="10">
        <v>17.010000000000002</v>
      </c>
      <c r="AD34">
        <f t="shared" si="2"/>
        <v>0.32999999999999829</v>
      </c>
      <c r="AE34" s="138">
        <f t="shared" si="3"/>
        <v>1.8562874251497163E-2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42615</v>
      </c>
      <c r="X35" s="10">
        <v>16.96</v>
      </c>
      <c r="Y35" s="10">
        <v>16.97</v>
      </c>
      <c r="Z35" s="10">
        <v>16.57</v>
      </c>
      <c r="AA35" s="10">
        <v>16.7</v>
      </c>
      <c r="AB35" s="95">
        <v>16091500</v>
      </c>
      <c r="AC35" s="10">
        <v>16.7</v>
      </c>
      <c r="AD35">
        <f t="shared" si="2"/>
        <v>0.39999999999999858</v>
      </c>
      <c r="AE35" s="138">
        <f t="shared" si="3"/>
        <v>3.6057692307691624E-3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42614</v>
      </c>
      <c r="X36" s="10">
        <v>16.61</v>
      </c>
      <c r="Y36" s="10">
        <v>16.8</v>
      </c>
      <c r="Z36" s="10">
        <v>16.3</v>
      </c>
      <c r="AA36" s="10">
        <v>16.64</v>
      </c>
      <c r="AB36" s="95">
        <v>15692900</v>
      </c>
      <c r="AC36" s="10">
        <v>16.64</v>
      </c>
      <c r="AD36">
        <f t="shared" si="2"/>
        <v>0.5</v>
      </c>
      <c r="AE36" s="138">
        <f t="shared" si="3"/>
        <v>9.0964220739844226E-3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42613</v>
      </c>
      <c r="X37" s="10">
        <v>16.7</v>
      </c>
      <c r="Y37" s="10">
        <v>16.739999999999998</v>
      </c>
      <c r="Z37" s="10">
        <v>16.14</v>
      </c>
      <c r="AA37" s="10">
        <v>16.489999999999998</v>
      </c>
      <c r="AB37" s="95">
        <v>21948500</v>
      </c>
      <c r="AC37" s="10">
        <v>16.489999999999998</v>
      </c>
      <c r="AD37">
        <f t="shared" si="2"/>
        <v>0.59999999999999787</v>
      </c>
      <c r="AE37" s="138">
        <f t="shared" si="3"/>
        <v>-1.4934289127837563E-2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42612</v>
      </c>
      <c r="X38" s="10">
        <v>17</v>
      </c>
      <c r="Y38" s="10">
        <v>17.010000000000002</v>
      </c>
      <c r="Z38" s="10">
        <v>16.510000000000002</v>
      </c>
      <c r="AA38" s="10">
        <v>16.739999999999998</v>
      </c>
      <c r="AB38" s="95">
        <v>23604400</v>
      </c>
      <c r="AC38" s="10">
        <v>16.739999999999998</v>
      </c>
      <c r="AD38">
        <f t="shared" si="2"/>
        <v>0.5</v>
      </c>
      <c r="AE38" s="138">
        <f t="shared" si="3"/>
        <v>-1.0053222945003104E-2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42611</v>
      </c>
      <c r="X39" s="10">
        <v>16.920000000000002</v>
      </c>
      <c r="Y39" s="10">
        <v>17.25</v>
      </c>
      <c r="Z39" s="10">
        <v>16.61</v>
      </c>
      <c r="AA39" s="10">
        <v>16.91</v>
      </c>
      <c r="AB39" s="95">
        <v>34423300</v>
      </c>
      <c r="AC39" s="10">
        <v>16.91</v>
      </c>
      <c r="AD39">
        <f t="shared" si="2"/>
        <v>0.64000000000000057</v>
      </c>
      <c r="AE39" s="138">
        <f t="shared" si="3"/>
        <v>2.4227740763173689E-2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42608</v>
      </c>
      <c r="X40" s="10">
        <v>16.34</v>
      </c>
      <c r="Y40" s="10">
        <v>16.809999999999999</v>
      </c>
      <c r="Z40" s="10">
        <v>16.29</v>
      </c>
      <c r="AA40" s="10">
        <v>16.510000000000002</v>
      </c>
      <c r="AB40" s="95">
        <v>24228600</v>
      </c>
      <c r="AC40" s="10">
        <v>16.510000000000002</v>
      </c>
      <c r="AD40">
        <f t="shared" si="2"/>
        <v>0.51999999999999957</v>
      </c>
      <c r="AE40" s="138">
        <f t="shared" si="3"/>
        <v>1.9135802469135932E-2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42607</v>
      </c>
      <c r="X41" s="10">
        <v>15.9</v>
      </c>
      <c r="Y41" s="10">
        <v>16.55</v>
      </c>
      <c r="Z41" s="10">
        <v>15.88</v>
      </c>
      <c r="AA41" s="10">
        <v>16.2</v>
      </c>
      <c r="AB41" s="95">
        <v>34819000</v>
      </c>
      <c r="AC41" s="10">
        <v>16.2</v>
      </c>
      <c r="AD41">
        <f t="shared" si="2"/>
        <v>0.66999999999999993</v>
      </c>
      <c r="AE41" s="138">
        <f t="shared" si="3"/>
        <v>4.4487427466150864E-2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42606</v>
      </c>
      <c r="X42" s="10">
        <v>16.2</v>
      </c>
      <c r="Y42" s="10">
        <v>16.239999999999998</v>
      </c>
      <c r="Z42" s="10">
        <v>15.38</v>
      </c>
      <c r="AA42" s="10">
        <v>15.51</v>
      </c>
      <c r="AB42" s="95">
        <v>26664300</v>
      </c>
      <c r="AC42" s="10">
        <v>15.51</v>
      </c>
      <c r="AD42">
        <f t="shared" si="2"/>
        <v>0.85999999999999766</v>
      </c>
      <c r="AE42" s="138">
        <f t="shared" si="3"/>
        <v>-4.1409147095179177E-2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17.22</v>
      </c>
      <c r="W43" s="133">
        <v>42605</v>
      </c>
      <c r="X43" s="10">
        <v>16.27</v>
      </c>
      <c r="Y43" s="10">
        <v>16.54</v>
      </c>
      <c r="Z43" s="10">
        <v>16.14</v>
      </c>
      <c r="AA43" s="10">
        <v>16.18</v>
      </c>
      <c r="AB43" s="95">
        <v>23655900</v>
      </c>
      <c r="AC43" s="10">
        <v>16.18</v>
      </c>
      <c r="AD43">
        <f t="shared" si="2"/>
        <v>0.39999999999999858</v>
      </c>
      <c r="AE43" s="138">
        <f t="shared" si="3"/>
        <v>-6.1766522544792757E-4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6" t="s">
        <v>78</v>
      </c>
      <c r="P44" s="586"/>
      <c r="T44" s="93" t="s">
        <v>99</v>
      </c>
      <c r="U44" s="130">
        <v>17.2</v>
      </c>
      <c r="W44" s="133">
        <v>42604</v>
      </c>
      <c r="X44" s="10">
        <v>16.149999999999999</v>
      </c>
      <c r="Y44" s="10">
        <v>16.43</v>
      </c>
      <c r="Z44" s="10">
        <v>15.91</v>
      </c>
      <c r="AA44" s="10">
        <v>16.190000000000001</v>
      </c>
      <c r="AB44" s="95">
        <v>22135300</v>
      </c>
      <c r="AC44" s="10">
        <v>16.190000000000001</v>
      </c>
      <c r="AD44">
        <f t="shared" si="2"/>
        <v>0.51999999999999957</v>
      </c>
      <c r="AE44" s="138">
        <f t="shared" si="3"/>
        <v>-3.6923076923076614E-3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19.404000000000003</v>
      </c>
      <c r="T45" s="93" t="s">
        <v>100</v>
      </c>
      <c r="U45" s="130" t="s">
        <v>653</v>
      </c>
      <c r="W45" s="133">
        <v>42601</v>
      </c>
      <c r="X45" s="10">
        <v>16.16</v>
      </c>
      <c r="Y45" s="10">
        <v>16.45</v>
      </c>
      <c r="Z45" s="10">
        <v>16.03</v>
      </c>
      <c r="AA45" s="10">
        <v>16.25</v>
      </c>
      <c r="AB45" s="95">
        <v>35007500</v>
      </c>
      <c r="AC45" s="10">
        <v>16.25</v>
      </c>
      <c r="AD45">
        <f t="shared" si="2"/>
        <v>0.41999999999999815</v>
      </c>
      <c r="AE45" s="138">
        <f t="shared" si="3"/>
        <v>3.0437539632213184E-2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19.227600000000002</v>
      </c>
      <c r="T46" s="93" t="s">
        <v>101</v>
      </c>
      <c r="U46" s="130" t="s">
        <v>654</v>
      </c>
      <c r="W46" s="133">
        <v>42600</v>
      </c>
      <c r="X46" s="10">
        <v>15.55</v>
      </c>
      <c r="Y46" s="10">
        <v>15.8</v>
      </c>
      <c r="Z46" s="10">
        <v>15.51</v>
      </c>
      <c r="AA46" s="10">
        <v>15.77</v>
      </c>
      <c r="AB46" s="95">
        <v>16548700</v>
      </c>
      <c r="AC46" s="10">
        <v>15.77</v>
      </c>
      <c r="AD46">
        <f t="shared" si="2"/>
        <v>0.29000000000000092</v>
      </c>
      <c r="AE46" s="138">
        <f t="shared" si="3"/>
        <v>1.6108247422680355E-2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19.051200000000001</v>
      </c>
      <c r="T47" s="93" t="s">
        <v>102</v>
      </c>
      <c r="U47" s="130">
        <v>20.02</v>
      </c>
      <c r="W47" s="133">
        <v>42599</v>
      </c>
      <c r="X47" s="10">
        <v>15.53</v>
      </c>
      <c r="Y47" s="10">
        <v>15.76</v>
      </c>
      <c r="Z47" s="10">
        <v>15.46</v>
      </c>
      <c r="AA47" s="10">
        <v>15.52</v>
      </c>
      <c r="AB47" s="95">
        <v>22534600</v>
      </c>
      <c r="AC47" s="10">
        <v>15.52</v>
      </c>
      <c r="AD47">
        <f t="shared" si="2"/>
        <v>0.29999999999999893</v>
      </c>
      <c r="AE47" s="138">
        <f t="shared" si="3"/>
        <v>1.9367333763717909E-3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18.8748</v>
      </c>
      <c r="T48" s="93" t="s">
        <v>103</v>
      </c>
      <c r="U48" s="130">
        <v>1.8865700000000001</v>
      </c>
      <c r="W48" s="133">
        <v>42598</v>
      </c>
      <c r="X48" s="10">
        <v>15.58</v>
      </c>
      <c r="Y48" s="10">
        <v>15.59</v>
      </c>
      <c r="Z48" s="10">
        <v>15.23</v>
      </c>
      <c r="AA48" s="10">
        <v>15.49</v>
      </c>
      <c r="AB48" s="95">
        <v>21865500</v>
      </c>
      <c r="AC48" s="10">
        <v>15.49</v>
      </c>
      <c r="AD48">
        <f t="shared" si="2"/>
        <v>0.35999999999999943</v>
      </c>
      <c r="AE48" s="138">
        <f t="shared" si="3"/>
        <v>-2.5756600128782337E-3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18.698400000000003</v>
      </c>
      <c r="T49" s="93" t="s">
        <v>122</v>
      </c>
      <c r="U49" s="130" t="s">
        <v>395</v>
      </c>
      <c r="W49" s="133">
        <v>42597</v>
      </c>
      <c r="X49" s="10">
        <v>15.09</v>
      </c>
      <c r="Y49" s="10">
        <v>15.7</v>
      </c>
      <c r="Z49" s="10">
        <v>15.08</v>
      </c>
      <c r="AA49" s="10">
        <v>15.53</v>
      </c>
      <c r="AB49" s="95">
        <v>29088900</v>
      </c>
      <c r="AC49" s="10">
        <v>15.53</v>
      </c>
      <c r="AD49">
        <f t="shared" si="2"/>
        <v>0.61999999999999922</v>
      </c>
      <c r="AE49" s="138">
        <f t="shared" si="3"/>
        <v>4.018754186202278E-2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18.522000000000002</v>
      </c>
      <c r="T50" s="93"/>
      <c r="U50" s="130"/>
      <c r="W50" s="133">
        <v>42594</v>
      </c>
      <c r="X50" s="10">
        <v>14.46</v>
      </c>
      <c r="Y50" s="10">
        <v>14.99</v>
      </c>
      <c r="Z50" s="10">
        <v>14.43</v>
      </c>
      <c r="AA50" s="10">
        <v>14.93</v>
      </c>
      <c r="AB50" s="95">
        <v>24900800</v>
      </c>
      <c r="AC50" s="10">
        <v>14.93</v>
      </c>
      <c r="AD50">
        <f t="shared" si="2"/>
        <v>0.5600000000000005</v>
      </c>
      <c r="AE50" s="138">
        <f t="shared" si="3"/>
        <v>3.4650034650034689E-2</v>
      </c>
      <c r="AL50" s="234"/>
      <c r="AO50" s="234"/>
    </row>
    <row r="51" spans="2:41" x14ac:dyDescent="0.25">
      <c r="B51" s="58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18.345600000000001</v>
      </c>
      <c r="T51" s="93" t="s">
        <v>105</v>
      </c>
      <c r="U51" s="130" t="s">
        <v>655</v>
      </c>
      <c r="W51" s="133">
        <v>42593</v>
      </c>
      <c r="X51" s="10">
        <v>14.25</v>
      </c>
      <c r="Y51" s="10">
        <v>14.49</v>
      </c>
      <c r="Z51" s="10">
        <v>14.21</v>
      </c>
      <c r="AA51" s="10">
        <v>14.43</v>
      </c>
      <c r="AB51" s="95">
        <v>14441600</v>
      </c>
      <c r="AC51" s="10">
        <v>14.43</v>
      </c>
      <c r="AD51">
        <f t="shared" si="2"/>
        <v>0.27999999999999936</v>
      </c>
      <c r="AE51" s="138">
        <f t="shared" si="3"/>
        <v>1.6197183098591639E-2</v>
      </c>
    </row>
    <row r="52" spans="2:41" x14ac:dyDescent="0.25">
      <c r="B52" s="58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18.1692</v>
      </c>
      <c r="T52" s="93" t="s">
        <v>106</v>
      </c>
      <c r="U52" s="130" t="s">
        <v>462</v>
      </c>
      <c r="W52" s="133">
        <v>42592</v>
      </c>
      <c r="X52" s="10">
        <v>14.48</v>
      </c>
      <c r="Y52" s="10">
        <v>14.5</v>
      </c>
      <c r="Z52" s="10">
        <v>14.03</v>
      </c>
      <c r="AA52" s="10">
        <v>14.2</v>
      </c>
      <c r="AB52" s="95">
        <v>14987500</v>
      </c>
      <c r="AC52" s="10">
        <v>14.2</v>
      </c>
      <c r="AD52">
        <f t="shared" si="2"/>
        <v>0.47000000000000064</v>
      </c>
      <c r="AE52" s="138">
        <f t="shared" si="3"/>
        <v>-1.9337016574585753E-2</v>
      </c>
    </row>
    <row r="53" spans="2:41" x14ac:dyDescent="0.25">
      <c r="B53" s="58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17.992800000000003</v>
      </c>
      <c r="T53" s="93" t="s">
        <v>107</v>
      </c>
      <c r="U53" s="131">
        <v>17129735</v>
      </c>
      <c r="W53" s="133">
        <v>42591</v>
      </c>
      <c r="X53" s="10">
        <v>14.56</v>
      </c>
      <c r="Y53" s="10">
        <v>14.7</v>
      </c>
      <c r="Z53" s="10">
        <v>14.4</v>
      </c>
      <c r="AA53" s="10">
        <v>14.48</v>
      </c>
      <c r="AB53" s="95">
        <v>12563600</v>
      </c>
      <c r="AC53" s="10">
        <v>14.48</v>
      </c>
      <c r="AD53">
        <f t="shared" si="2"/>
        <v>0.29999999999999893</v>
      </c>
      <c r="AE53" s="138">
        <f t="shared" si="3"/>
        <v>4.1608876560332853E-3</v>
      </c>
    </row>
    <row r="54" spans="2:41" x14ac:dyDescent="0.25">
      <c r="B54" s="58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17.816400000000002</v>
      </c>
      <c r="T54" s="93" t="s">
        <v>110</v>
      </c>
      <c r="U54" s="131">
        <v>25692000</v>
      </c>
      <c r="W54" s="133">
        <v>42590</v>
      </c>
      <c r="X54" s="10">
        <v>14.53</v>
      </c>
      <c r="Y54" s="10">
        <v>14.72</v>
      </c>
      <c r="Z54" s="10">
        <v>14.38</v>
      </c>
      <c r="AA54" s="10">
        <v>14.42</v>
      </c>
      <c r="AB54" s="95">
        <v>16163500</v>
      </c>
      <c r="AC54" s="10">
        <v>14.42</v>
      </c>
      <c r="AD54">
        <f t="shared" si="2"/>
        <v>0.33999999999999986</v>
      </c>
      <c r="AE54" s="138">
        <f t="shared" si="3"/>
        <v>-6.8870523415978102E-3</v>
      </c>
      <c r="AL54" s="234"/>
      <c r="AO54" s="234"/>
    </row>
    <row r="55" spans="2:41" x14ac:dyDescent="0.25">
      <c r="B55" s="58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17.64</v>
      </c>
      <c r="T55" s="93" t="s">
        <v>108</v>
      </c>
      <c r="U55" s="130" t="s">
        <v>463</v>
      </c>
      <c r="W55" s="133">
        <v>42587</v>
      </c>
      <c r="X55" s="10">
        <v>14.22</v>
      </c>
      <c r="Y55" s="10">
        <v>14.78</v>
      </c>
      <c r="Z55" s="10">
        <v>14.2</v>
      </c>
      <c r="AA55" s="10">
        <v>14.52</v>
      </c>
      <c r="AB55" s="95">
        <v>29098400</v>
      </c>
      <c r="AC55" s="10">
        <v>14.52</v>
      </c>
      <c r="AD55">
        <f t="shared" si="2"/>
        <v>0.58000000000000007</v>
      </c>
      <c r="AE55" s="138">
        <f t="shared" si="3"/>
        <v>3.4925160370634423E-2</v>
      </c>
    </row>
    <row r="56" spans="2:41" x14ac:dyDescent="0.25">
      <c r="B56" s="58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17.4636</v>
      </c>
      <c r="T56" s="93" t="s">
        <v>111</v>
      </c>
      <c r="U56" s="130" t="s">
        <v>129</v>
      </c>
      <c r="W56" s="133">
        <v>42586</v>
      </c>
      <c r="X56" s="10">
        <v>13.61</v>
      </c>
      <c r="Y56" s="10">
        <v>14.2</v>
      </c>
      <c r="Z56" s="10">
        <v>13.6</v>
      </c>
      <c r="AA56" s="10">
        <v>14.03</v>
      </c>
      <c r="AB56" s="95">
        <v>23400100</v>
      </c>
      <c r="AC56" s="10">
        <v>14.03</v>
      </c>
      <c r="AD56">
        <f t="shared" si="2"/>
        <v>0.59999999999999964</v>
      </c>
      <c r="AE56" s="138">
        <f t="shared" si="3"/>
        <v>3.8490007401924542E-2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17.287199999999999</v>
      </c>
      <c r="T57" s="93" t="s">
        <v>112</v>
      </c>
      <c r="U57" s="130">
        <v>-0.27</v>
      </c>
      <c r="W57" s="133">
        <v>42585</v>
      </c>
      <c r="X57" s="10">
        <v>13.27</v>
      </c>
      <c r="Y57" s="10">
        <v>13.58</v>
      </c>
      <c r="Z57" s="10">
        <v>13.27</v>
      </c>
      <c r="AA57" s="10">
        <v>13.51</v>
      </c>
      <c r="AB57" s="95">
        <v>17316600</v>
      </c>
      <c r="AC57" s="10">
        <v>13.51</v>
      </c>
      <c r="AD57">
        <f t="shared" si="2"/>
        <v>0.3100000000000005</v>
      </c>
      <c r="AE57" s="138">
        <f t="shared" si="3"/>
        <v>8.208955223880654E-3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17.110800000000001</v>
      </c>
      <c r="T58" s="93" t="s">
        <v>109</v>
      </c>
      <c r="U58" s="130" t="s">
        <v>123</v>
      </c>
      <c r="W58" s="133">
        <v>42584</v>
      </c>
      <c r="X58" s="10">
        <v>13.55</v>
      </c>
      <c r="Y58" s="10">
        <v>13.58</v>
      </c>
      <c r="Z58" s="10">
        <v>13.02</v>
      </c>
      <c r="AA58" s="10">
        <v>13.4</v>
      </c>
      <c r="AB58" s="95">
        <v>23707600</v>
      </c>
      <c r="AC58" s="10">
        <v>13.4</v>
      </c>
      <c r="AD58">
        <f t="shared" si="2"/>
        <v>0.5600000000000005</v>
      </c>
      <c r="AE58" s="138">
        <f t="shared" si="3"/>
        <v>-1.179941002949858E-2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16.9344</v>
      </c>
      <c r="W59" s="133">
        <v>42583</v>
      </c>
      <c r="X59" s="10">
        <v>13.81</v>
      </c>
      <c r="Y59" s="10">
        <v>13.92</v>
      </c>
      <c r="Z59" s="10">
        <v>13.55</v>
      </c>
      <c r="AA59" s="10">
        <v>13.56</v>
      </c>
      <c r="AB59" s="95">
        <v>16363900</v>
      </c>
      <c r="AC59" s="10">
        <v>13.56</v>
      </c>
      <c r="AD59">
        <f t="shared" si="2"/>
        <v>0.36999999999999922</v>
      </c>
      <c r="AE59" s="138">
        <f t="shared" si="3"/>
        <v>-1.3100436681222738E-2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16.757999999999999</v>
      </c>
      <c r="W60" s="133">
        <v>42580</v>
      </c>
      <c r="X60" s="10">
        <v>13.91</v>
      </c>
      <c r="Y60" s="10">
        <v>13.94</v>
      </c>
      <c r="Z60" s="10">
        <v>13.62</v>
      </c>
      <c r="AA60" s="10">
        <v>13.74</v>
      </c>
      <c r="AB60" s="95">
        <v>21792900</v>
      </c>
      <c r="AC60" s="10">
        <v>13.74</v>
      </c>
      <c r="AD60">
        <f t="shared" si="2"/>
        <v>0.32000000000000028</v>
      </c>
      <c r="AE60" s="138">
        <f t="shared" si="3"/>
        <v>-5.0687907313541336E-3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16.581599999999998</v>
      </c>
      <c r="W61" s="133">
        <v>42579</v>
      </c>
      <c r="X61" s="10">
        <v>14.13</v>
      </c>
      <c r="Y61" s="10">
        <v>14.19</v>
      </c>
      <c r="Z61" s="10">
        <v>13.7</v>
      </c>
      <c r="AA61" s="10">
        <v>13.81</v>
      </c>
      <c r="AB61" s="95">
        <v>25504200</v>
      </c>
      <c r="AC61" s="10">
        <v>13.81</v>
      </c>
      <c r="AD61">
        <f t="shared" si="2"/>
        <v>0.49000000000000021</v>
      </c>
      <c r="AE61" s="138">
        <f t="shared" si="3"/>
        <v>-2.6779422128259234E-2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16.405200000000001</v>
      </c>
      <c r="W62" s="133">
        <v>42578</v>
      </c>
      <c r="X62" s="10">
        <v>14.85</v>
      </c>
      <c r="Y62" s="10">
        <v>14.89</v>
      </c>
      <c r="Z62" s="10">
        <v>14.06</v>
      </c>
      <c r="AA62" s="10">
        <v>14.19</v>
      </c>
      <c r="AB62" s="95">
        <v>35035800</v>
      </c>
      <c r="AC62" s="10">
        <v>14.19</v>
      </c>
      <c r="AD62">
        <f t="shared" si="2"/>
        <v>0.83000000000000007</v>
      </c>
      <c r="AE62" s="138">
        <f t="shared" si="3"/>
        <v>-3.2719836400817992E-2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16.2288</v>
      </c>
      <c r="W63" s="133">
        <v>42577</v>
      </c>
      <c r="X63" s="10">
        <v>14</v>
      </c>
      <c r="Y63" s="10">
        <v>14.69</v>
      </c>
      <c r="Z63" s="10">
        <v>13.93</v>
      </c>
      <c r="AA63" s="10">
        <v>14.67</v>
      </c>
      <c r="AB63" s="95">
        <v>38959800</v>
      </c>
      <c r="AC63" s="10">
        <v>14.67</v>
      </c>
      <c r="AD63">
        <f t="shared" si="2"/>
        <v>0.75999999999999979</v>
      </c>
      <c r="AE63" s="138">
        <f t="shared" si="3"/>
        <v>5.3879310344827624E-2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16.052400000000002</v>
      </c>
      <c r="W64" s="133">
        <v>42576</v>
      </c>
      <c r="X64" s="10">
        <v>14</v>
      </c>
      <c r="Y64" s="10">
        <v>14.33</v>
      </c>
      <c r="Z64" s="10">
        <v>13.88</v>
      </c>
      <c r="AA64" s="10">
        <v>13.92</v>
      </c>
      <c r="AB64" s="95">
        <v>51357000</v>
      </c>
      <c r="AC64" s="10">
        <v>13.92</v>
      </c>
      <c r="AD64">
        <f t="shared" si="2"/>
        <v>0.44999999999999929</v>
      </c>
      <c r="AE64" s="138">
        <f t="shared" si="3"/>
        <v>6.0167555217060187E-2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15.876000000000001</v>
      </c>
      <c r="W65" s="133">
        <v>42573</v>
      </c>
      <c r="X65" s="10">
        <v>13.21</v>
      </c>
      <c r="Y65" s="10">
        <v>13.23</v>
      </c>
      <c r="Z65" s="10">
        <v>13.02</v>
      </c>
      <c r="AA65" s="10">
        <v>13.13</v>
      </c>
      <c r="AB65" s="95">
        <v>18755900</v>
      </c>
      <c r="AC65" s="10">
        <v>13.13</v>
      </c>
      <c r="AD65">
        <f t="shared" si="2"/>
        <v>0.21000000000000085</v>
      </c>
      <c r="AE65" s="138">
        <f t="shared" si="3"/>
        <v>-3.793626707131903E-3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42572</v>
      </c>
      <c r="X66" s="10">
        <v>13.48</v>
      </c>
      <c r="Y66" s="10">
        <v>13.5</v>
      </c>
      <c r="Z66" s="10">
        <v>13.08</v>
      </c>
      <c r="AA66" s="10">
        <v>13.18</v>
      </c>
      <c r="AB66" s="95">
        <v>16734700</v>
      </c>
      <c r="AC66" s="10">
        <v>13.18</v>
      </c>
      <c r="AD66">
        <f t="shared" si="2"/>
        <v>0.41999999999999993</v>
      </c>
      <c r="AE66" s="138">
        <f t="shared" si="3"/>
        <v>-3.0169242089771897E-2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42571</v>
      </c>
      <c r="X67" s="10">
        <v>13.33</v>
      </c>
      <c r="Y67" s="10">
        <v>13.62</v>
      </c>
      <c r="Z67" s="10">
        <v>13.24</v>
      </c>
      <c r="AA67" s="10">
        <v>13.59</v>
      </c>
      <c r="AB67" s="95">
        <v>35666000</v>
      </c>
      <c r="AC67" s="10">
        <v>13.59</v>
      </c>
      <c r="AD67">
        <f>Y67-Z67</f>
        <v>0.37999999999999901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2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2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2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1" t="s">
        <v>314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1"/>
    </row>
    <row r="128" spans="1:13" x14ac:dyDescent="0.25">
      <c r="B128" s="1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1"/>
    </row>
    <row r="129" spans="1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4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1"/>
    </row>
    <row r="130" spans="1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74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42641</v>
      </c>
      <c r="C132" s="4">
        <v>200</v>
      </c>
      <c r="D132" s="3">
        <v>17.260000000000002</v>
      </c>
      <c r="E132" s="3">
        <v>-0.68</v>
      </c>
      <c r="F132" s="3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1:13" x14ac:dyDescent="0.25">
      <c r="C135" s="4"/>
      <c r="D135" s="3"/>
      <c r="E135" s="3"/>
      <c r="F135" s="3"/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36" spans="1:13" x14ac:dyDescent="0.25">
      <c r="G136" s="473">
        <v>42668</v>
      </c>
      <c r="H136" s="7">
        <v>200</v>
      </c>
      <c r="I136" s="44">
        <v>17.55</v>
      </c>
      <c r="J136" s="44">
        <v>0.08</v>
      </c>
      <c r="K136" s="44">
        <f>H136*I136-J136</f>
        <v>3509.92</v>
      </c>
    </row>
    <row r="137" spans="1:13" x14ac:dyDescent="0.25"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>H137*I137-J137</f>
        <v>14207.690000000002</v>
      </c>
    </row>
    <row r="141" spans="1:13" x14ac:dyDescent="0.25">
      <c r="A141" s="22" t="s">
        <v>81</v>
      </c>
      <c r="B141" s="12"/>
      <c r="C141" s="12">
        <f>SUM(C2:C140)</f>
        <v>59535</v>
      </c>
      <c r="D141" s="12"/>
      <c r="E141" s="12"/>
      <c r="F141" s="13">
        <f>SUM(F2:F140)</f>
        <v>831995.80300000007</v>
      </c>
      <c r="G141" s="12"/>
      <c r="H141" s="12">
        <f>SUM(H2:H140)</f>
        <v>58535</v>
      </c>
      <c r="I141" s="13"/>
      <c r="J141" s="13"/>
      <c r="K141" s="13">
        <f>SUM(K2:K140)</f>
        <v>815846.61999999988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57735</v>
      </c>
      <c r="D142" s="361"/>
      <c r="E142" s="361"/>
      <c r="F142" s="362">
        <f>SumByColor($A$142,F2:F140)</f>
        <v>801422</v>
      </c>
      <c r="G142" s="361"/>
      <c r="H142" s="361">
        <f>SumByColor($A$142,H2:H140)</f>
        <v>58335</v>
      </c>
      <c r="I142" s="361"/>
      <c r="J142" s="361"/>
      <c r="K142" s="362">
        <f>SumByColor($A$142,K2:K140)</f>
        <v>798142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402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5">-C146*(D146-E146)</f>
        <v>-3110.9999999999973</v>
      </c>
      <c r="G146" s="40">
        <f t="shared" ref="G146:G155" si="16">IF(C146=0, 0,D146*C146)</f>
        <v>88179</v>
      </c>
      <c r="H146" s="232">
        <f t="shared" ref="H146:H160" si="17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5"/>
        <v>-1812.9999999999875</v>
      </c>
      <c r="G147" s="40">
        <f t="shared" si="16"/>
        <v>84721</v>
      </c>
      <c r="H147" s="232">
        <f t="shared" si="17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5"/>
        <v>-5303.9999999999955</v>
      </c>
      <c r="G148" s="40">
        <f t="shared" si="16"/>
        <v>87975</v>
      </c>
      <c r="H148" s="232">
        <f t="shared" si="17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5"/>
        <v>2303.5000000000036</v>
      </c>
      <c r="G149" s="40">
        <f t="shared" si="16"/>
        <v>46042.899999999994</v>
      </c>
      <c r="H149" s="232">
        <f t="shared" si="17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5"/>
        <v>1305.9000000000083</v>
      </c>
      <c r="G150" s="40">
        <f t="shared" si="16"/>
        <v>49304.979999999996</v>
      </c>
      <c r="H150" s="232">
        <f t="shared" si="17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5"/>
        <v>-2283.9999999999918</v>
      </c>
      <c r="G151" s="40">
        <f t="shared" si="16"/>
        <v>96556.1</v>
      </c>
      <c r="H151" s="232">
        <f t="shared" si="17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5"/>
        <v>-2355</v>
      </c>
      <c r="G152" s="40">
        <f t="shared" si="16"/>
        <v>79834.5</v>
      </c>
      <c r="H152" s="232">
        <f t="shared" si="17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5"/>
        <v>-5211.8000000000056</v>
      </c>
      <c r="G153" s="40">
        <f t="shared" si="16"/>
        <v>85362.200000000012</v>
      </c>
      <c r="H153" s="232">
        <f t="shared" si="17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5"/>
        <v>-9899.9999999999909</v>
      </c>
      <c r="G154" s="40">
        <f t="shared" si="16"/>
        <v>99240</v>
      </c>
      <c r="H154" s="232">
        <f t="shared" si="17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5"/>
        <v>-7337.0000000000055</v>
      </c>
      <c r="G155" s="40">
        <f t="shared" si="16"/>
        <v>84653.8</v>
      </c>
      <c r="H155" s="232">
        <f t="shared" si="17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5"/>
        <v>-6779.9999999999936</v>
      </c>
      <c r="G156" s="40">
        <f t="shared" ref="G156:G183" si="18">IF(C156=0, 0,D156*C156)</f>
        <v>99120</v>
      </c>
      <c r="H156" s="232">
        <f t="shared" si="17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5"/>
        <v>-6881.5999999999967</v>
      </c>
      <c r="G157" s="40">
        <f t="shared" si="18"/>
        <v>84400.8</v>
      </c>
      <c r="H157" s="232">
        <f t="shared" si="17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5"/>
        <v>-3768.0000000000032</v>
      </c>
      <c r="G158" s="40">
        <f t="shared" si="18"/>
        <v>78798.3</v>
      </c>
      <c r="H158" s="232">
        <f t="shared" si="17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5"/>
        <v>-4301.0000000000073</v>
      </c>
      <c r="G159" s="40">
        <f t="shared" si="18"/>
        <v>84350.200000000012</v>
      </c>
      <c r="H159" s="232">
        <f t="shared" si="17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5"/>
        <v>-5211.8000000000056</v>
      </c>
      <c r="G160" s="40">
        <f t="shared" si="18"/>
        <v>84198.400000000009</v>
      </c>
      <c r="H160" s="232">
        <f t="shared" si="17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5"/>
        <v>-11782.399999999992</v>
      </c>
      <c r="G161" s="40">
        <f t="shared" si="18"/>
        <v>87105.599999999991</v>
      </c>
      <c r="H161" s="232">
        <f t="shared" ref="H161:H183" si="19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5"/>
        <v>-9968.1999999999935</v>
      </c>
      <c r="G162" s="40">
        <f t="shared" si="18"/>
        <v>84147.799999999988</v>
      </c>
      <c r="H162" s="232">
        <f t="shared" si="19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5"/>
        <v>-13054.80000000001</v>
      </c>
      <c r="G163" s="40">
        <f t="shared" si="18"/>
        <v>84097.200000000012</v>
      </c>
      <c r="H163" s="232">
        <f t="shared" si="19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5"/>
        <v>-13079.999999999998</v>
      </c>
      <c r="G164" s="40">
        <f t="shared" si="18"/>
        <v>97320</v>
      </c>
      <c r="H164" s="232">
        <f t="shared" si="19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5"/>
        <v>-13020.000000000009</v>
      </c>
      <c r="G165" s="40">
        <f t="shared" si="18"/>
        <v>100068</v>
      </c>
      <c r="H165" s="232">
        <f t="shared" si="19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5"/>
        <v>-13043.880000000006</v>
      </c>
      <c r="G166" s="40">
        <f t="shared" si="18"/>
        <v>93366.720000000001</v>
      </c>
      <c r="H166" s="232">
        <f t="shared" si="19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5"/>
        <v>-13025.958000000004</v>
      </c>
      <c r="G167" s="40">
        <f t="shared" si="18"/>
        <v>84068.358000000007</v>
      </c>
      <c r="H167" s="232">
        <f t="shared" si="19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5"/>
        <v>-11521.114000000007</v>
      </c>
      <c r="G168" s="40">
        <f t="shared" si="18"/>
        <v>83980.314000000013</v>
      </c>
      <c r="H168" s="232">
        <f t="shared" si="19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5"/>
        <v>-11410.000000000005</v>
      </c>
      <c r="G169" s="40">
        <f t="shared" si="18"/>
        <v>111790</v>
      </c>
      <c r="H169" s="232">
        <f t="shared" si="19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5"/>
        <v>-11220.000000000005</v>
      </c>
      <c r="G170" s="40">
        <f t="shared" si="18"/>
        <v>97380</v>
      </c>
      <c r="H170" s="232">
        <f t="shared" si="19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5"/>
        <v>-11211.199999999997</v>
      </c>
      <c r="G171" s="40">
        <f t="shared" si="18"/>
        <v>90191.2</v>
      </c>
      <c r="H171" s="232">
        <f t="shared" si="19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5"/>
        <v>-9664.6</v>
      </c>
      <c r="G172" s="40">
        <f t="shared" si="18"/>
        <v>83743</v>
      </c>
      <c r="H172" s="232">
        <f t="shared" si="19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5"/>
        <v>-9794.1360000000041</v>
      </c>
      <c r="G173" s="40">
        <f t="shared" si="18"/>
        <v>83720.736000000004</v>
      </c>
      <c r="H173" s="232">
        <f t="shared" si="19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5"/>
        <v>-16274.965999999995</v>
      </c>
      <c r="G174" s="40">
        <f t="shared" si="18"/>
        <v>86390.766000000003</v>
      </c>
      <c r="H174" s="232">
        <f t="shared" si="19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5"/>
        <v>-29899.999999999993</v>
      </c>
      <c r="G175" s="40">
        <f t="shared" si="18"/>
        <v>83600</v>
      </c>
      <c r="H175" s="232">
        <f t="shared" si="19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5"/>
        <v>-28718.02199999999</v>
      </c>
      <c r="G176" s="40">
        <f t="shared" si="18"/>
        <v>86367.621999999988</v>
      </c>
      <c r="H176" s="232">
        <f t="shared" si="19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5"/>
        <v>-30321.199999999997</v>
      </c>
      <c r="G177" s="40">
        <f t="shared" si="18"/>
        <v>81015.199999999997</v>
      </c>
      <c r="H177" s="232">
        <f t="shared" si="19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5"/>
        <v>-29806.800000000003</v>
      </c>
      <c r="G178" s="40">
        <f t="shared" si="18"/>
        <v>72786.8</v>
      </c>
      <c r="H178" s="232">
        <f t="shared" si="19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5"/>
        <v>-29239.199999999993</v>
      </c>
      <c r="G179" s="40">
        <f t="shared" si="18"/>
        <v>68155.199999999997</v>
      </c>
      <c r="H179" s="232">
        <f t="shared" si="19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5"/>
        <v>-30856.212000000007</v>
      </c>
      <c r="G180" s="40">
        <f t="shared" si="18"/>
        <v>86033.612000000008</v>
      </c>
      <c r="H180" s="232">
        <f t="shared" si="19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5"/>
        <v>-24651.563999999995</v>
      </c>
      <c r="G181" s="40">
        <f t="shared" si="18"/>
        <v>80248.363999999987</v>
      </c>
      <c r="H181" s="232">
        <f t="shared" si="19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5"/>
        <v>-24751.381000000001</v>
      </c>
      <c r="G182" s="40">
        <f t="shared" si="18"/>
        <v>86009.581000000006</v>
      </c>
      <c r="H182" s="232">
        <f t="shared" si="19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5"/>
        <v>-28613.610000000004</v>
      </c>
      <c r="G183" s="40">
        <f t="shared" si="18"/>
        <v>86010.11</v>
      </c>
      <c r="H183" s="232">
        <f t="shared" si="19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20">-C184*(D184-E184)</f>
        <v>-28406.616000000002</v>
      </c>
      <c r="G184" s="40">
        <f t="shared" ref="G184:G222" si="21">IF(C184=0, 0,D184*C184)</f>
        <v>85963.266000000003</v>
      </c>
      <c r="H184" s="232">
        <f t="shared" ref="H184:H222" si="22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20"/>
        <v>-27248.360000000008</v>
      </c>
      <c r="G185" s="40">
        <f t="shared" si="21"/>
        <v>85919.360000000015</v>
      </c>
      <c r="H185" s="232">
        <f t="shared" si="22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20"/>
        <v>-26871.468499999992</v>
      </c>
      <c r="G186" s="40">
        <f t="shared" si="21"/>
        <v>84298.1685</v>
      </c>
      <c r="H186" s="232">
        <f t="shared" si="22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20"/>
        <v>-24742.084500000001</v>
      </c>
      <c r="G187" s="40">
        <f t="shared" si="21"/>
        <v>70382.784499999994</v>
      </c>
      <c r="H187" s="232">
        <f t="shared" si="22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20"/>
        <v>-25084.414000000001</v>
      </c>
      <c r="G188" s="40">
        <f t="shared" si="21"/>
        <v>85258.813999999998</v>
      </c>
      <c r="H188" s="232">
        <f t="shared" si="22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20"/>
        <v>-29256.487999999998</v>
      </c>
      <c r="G189" s="40">
        <f t="shared" si="21"/>
        <v>86340.487999999998</v>
      </c>
      <c r="H189" s="232">
        <f t="shared" si="22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20"/>
        <v>-27809.620000000003</v>
      </c>
      <c r="G190" s="40">
        <f t="shared" si="21"/>
        <v>85248.82</v>
      </c>
      <c r="H190" s="232">
        <f t="shared" si="22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20"/>
        <v>-30544.820000000003</v>
      </c>
      <c r="G191" s="40">
        <f t="shared" si="21"/>
        <v>85248.82</v>
      </c>
      <c r="H191" s="232">
        <f t="shared" si="22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20"/>
        <v>-30549.887999999995</v>
      </c>
      <c r="G192" s="40">
        <f t="shared" si="21"/>
        <v>90453.887999999992</v>
      </c>
      <c r="H192" s="232">
        <f t="shared" si="22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20"/>
        <v>-28441.346000000009</v>
      </c>
      <c r="G193" s="40">
        <f t="shared" si="21"/>
        <v>85038.946000000011</v>
      </c>
      <c r="H193" s="232">
        <f t="shared" si="22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20"/>
        <v>-31628.763999999996</v>
      </c>
      <c r="G194" s="40">
        <f t="shared" si="21"/>
        <v>91224.963999999993</v>
      </c>
      <c r="H194" s="232">
        <f t="shared" si="22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20"/>
        <v>-27540.307999999997</v>
      </c>
      <c r="G195" s="40">
        <f t="shared" si="21"/>
        <v>84769.108000000007</v>
      </c>
      <c r="H195" s="232">
        <f t="shared" si="22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20"/>
        <v>-28697.508000000002</v>
      </c>
      <c r="G196" s="40">
        <f t="shared" si="21"/>
        <v>84769.108000000007</v>
      </c>
      <c r="H196" s="232">
        <f t="shared" si="22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20"/>
        <v>-24361.662</v>
      </c>
      <c r="G197" s="40">
        <f t="shared" si="21"/>
        <v>73394.262000000002</v>
      </c>
      <c r="H197" s="232">
        <f t="shared" si="22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20"/>
        <v>-23878.821999999989</v>
      </c>
      <c r="G198" s="40">
        <f t="shared" si="21"/>
        <v>84684.421999999991</v>
      </c>
      <c r="H198" s="232">
        <f t="shared" si="22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20"/>
        <v>-23451.183999999997</v>
      </c>
      <c r="G199" s="40">
        <f t="shared" si="21"/>
        <v>84572.383999999991</v>
      </c>
      <c r="H199" s="232">
        <f t="shared" si="22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20"/>
        <v>-28042.299999999996</v>
      </c>
      <c r="G200" s="40">
        <f t="shared" si="21"/>
        <v>87167.3</v>
      </c>
      <c r="H200" s="232">
        <f t="shared" si="22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20"/>
        <v>-32191.9</v>
      </c>
      <c r="G201" s="40">
        <f t="shared" si="21"/>
        <v>97191.900000000009</v>
      </c>
      <c r="H201" s="232">
        <f t="shared" si="22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20"/>
        <v>-31551.299999999996</v>
      </c>
      <c r="G202" s="40">
        <f t="shared" si="21"/>
        <v>86881.3</v>
      </c>
      <c r="H202" s="232">
        <f t="shared" si="22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20"/>
        <v>-34151.30000000001</v>
      </c>
      <c r="G203" s="40">
        <f t="shared" si="21"/>
        <v>115921.3</v>
      </c>
      <c r="H203" s="232">
        <f t="shared" si="22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20"/>
        <v>-33961.949999999997</v>
      </c>
      <c r="G204" s="40">
        <f t="shared" si="21"/>
        <v>86651.95</v>
      </c>
      <c r="H204" s="232">
        <f t="shared" si="22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20"/>
        <v>-27277.000000000004</v>
      </c>
      <c r="G205" s="40">
        <f t="shared" si="21"/>
        <v>81277.000000000015</v>
      </c>
      <c r="H205" s="232">
        <f t="shared" si="22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20"/>
        <v>-23679.899999999991</v>
      </c>
      <c r="G206" s="40">
        <f t="shared" si="21"/>
        <v>75384.899999999994</v>
      </c>
      <c r="H206" s="232">
        <f t="shared" si="22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20"/>
        <v>-23160.150000000005</v>
      </c>
      <c r="G207" s="40">
        <f t="shared" si="21"/>
        <v>75360.150000000009</v>
      </c>
      <c r="H207" s="232">
        <f t="shared" si="22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20"/>
        <v>-21580</v>
      </c>
      <c r="G208" s="40">
        <f t="shared" si="21"/>
        <v>69380</v>
      </c>
      <c r="H208" s="232">
        <f t="shared" si="22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20"/>
        <v>-20050.800000000003</v>
      </c>
      <c r="G209" s="40">
        <f t="shared" si="21"/>
        <v>69290.8</v>
      </c>
      <c r="H209" s="232">
        <f t="shared" si="22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20"/>
        <v>-16837.537500000002</v>
      </c>
      <c r="G210" s="40">
        <f t="shared" si="21"/>
        <v>61016.287500000006</v>
      </c>
      <c r="H210" s="232">
        <f t="shared" si="22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20"/>
        <v>-17476.399999999998</v>
      </c>
      <c r="G211" s="40">
        <f t="shared" si="21"/>
        <v>68916.399999999994</v>
      </c>
      <c r="H211" s="232">
        <f t="shared" si="22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20"/>
        <v>-18696.400000000005</v>
      </c>
      <c r="G212" s="40">
        <f t="shared" si="21"/>
        <v>68736.400000000009</v>
      </c>
      <c r="H212" s="232">
        <f t="shared" si="22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20"/>
        <v>-20214.768</v>
      </c>
      <c r="G213" s="40">
        <f t="shared" si="21"/>
        <v>78001.168000000005</v>
      </c>
      <c r="H213" s="232">
        <f t="shared" si="22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20"/>
        <v>-21262.920000000002</v>
      </c>
      <c r="G214" s="40">
        <f t="shared" si="21"/>
        <v>78002.12</v>
      </c>
      <c r="H214" s="232">
        <f t="shared" si="22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20"/>
        <v>-20999.216</v>
      </c>
      <c r="G215" s="40">
        <f t="shared" si="21"/>
        <v>77881.216</v>
      </c>
      <c r="H215" s="232">
        <f t="shared" si="22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20"/>
        <v>-19042.620000000006</v>
      </c>
      <c r="G216" s="40">
        <f t="shared" si="21"/>
        <v>75714.62000000001</v>
      </c>
      <c r="H216" s="232">
        <f t="shared" si="22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20"/>
        <v>-17040.800000000003</v>
      </c>
      <c r="G217" s="40">
        <f t="shared" si="21"/>
        <v>68040.800000000003</v>
      </c>
      <c r="H217" s="232">
        <f t="shared" si="22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20"/>
        <v>-12255.250000000002</v>
      </c>
      <c r="G218" s="40">
        <f t="shared" si="21"/>
        <v>47380.250000000007</v>
      </c>
      <c r="H218" s="232">
        <f t="shared" si="22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20"/>
        <v>-13580.100000000006</v>
      </c>
      <c r="G219" s="40">
        <f t="shared" si="21"/>
        <v>54140.100000000006</v>
      </c>
      <c r="H219" s="232">
        <f t="shared" si="22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20"/>
        <v>-13760.25</v>
      </c>
      <c r="G220" s="40">
        <f t="shared" si="21"/>
        <v>60870.25</v>
      </c>
      <c r="H220" s="232">
        <f t="shared" si="22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20"/>
        <v>-14250</v>
      </c>
      <c r="G221" s="40">
        <f t="shared" si="21"/>
        <v>67530</v>
      </c>
      <c r="H221" s="232">
        <f t="shared" si="22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20"/>
        <v>-19047.14</v>
      </c>
      <c r="G222" s="40">
        <f t="shared" si="21"/>
        <v>77261.94</v>
      </c>
      <c r="H222" s="232">
        <f t="shared" si="22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3">-C223*(D223-E223)</f>
        <v>-19222.143999999993</v>
      </c>
      <c r="G223" s="40">
        <f t="shared" ref="G223:G224" si="24">IF(C223=0, 0,D223*C223)</f>
        <v>83551.944000000003</v>
      </c>
      <c r="H223" s="232">
        <f t="shared" ref="H223:H224" si="25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3"/>
        <v>-15240.149999999998</v>
      </c>
      <c r="G224" s="40">
        <f t="shared" si="24"/>
        <v>73695.149999999994</v>
      </c>
      <c r="H224" s="232">
        <f t="shared" si="25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6">-C225*(D225-E225)</f>
        <v>-14340.15</v>
      </c>
      <c r="G225" s="40">
        <f t="shared" ref="G225:G227" si="27">IF(C225=0, 0,D225*C225)</f>
        <v>73695.149999999994</v>
      </c>
      <c r="H225" s="232">
        <f t="shared" ref="H225:H227" si="28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6"/>
        <v>-11794.000000000004</v>
      </c>
      <c r="G226" s="40">
        <f t="shared" si="27"/>
        <v>66834</v>
      </c>
      <c r="H226" s="232">
        <f t="shared" si="28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6"/>
        <v>-11115.000000000004</v>
      </c>
      <c r="G227" s="40">
        <f t="shared" si="27"/>
        <v>73035</v>
      </c>
      <c r="H227" s="232">
        <f t="shared" si="28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9">-C228*(D228-E228)</f>
        <v>-16785.000000000004</v>
      </c>
      <c r="G228" s="40">
        <f t="shared" ref="G228:G229" si="30">IF(C228=0, 0,D228*C228)</f>
        <v>73035</v>
      </c>
      <c r="H228" s="232">
        <f t="shared" ref="H228:H229" si="31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9"/>
        <v>-19431.5</v>
      </c>
      <c r="G229" s="40">
        <f t="shared" si="30"/>
        <v>78981.5</v>
      </c>
      <c r="H229" s="232">
        <f t="shared" si="31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2">-C230*(D230-E230)</f>
        <v>-17741.700000000012</v>
      </c>
      <c r="G230" s="40">
        <f t="shared" ref="G230" si="33">IF(C230=0, 0,D230*C230)</f>
        <v>72641.700000000012</v>
      </c>
      <c r="H230" s="232">
        <f t="shared" ref="H230" si="34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5">-C231*(D231-E231)</f>
        <v>-15851.700000000012</v>
      </c>
      <c r="G231" s="40">
        <f t="shared" ref="G231" si="36">IF(C231=0, 0,D231*C231)</f>
        <v>72641.700000000012</v>
      </c>
      <c r="H231" s="232">
        <f t="shared" ref="H231" si="37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8">-C232*(D232-E232)</f>
        <v>-15763.5</v>
      </c>
      <c r="G232" s="40">
        <f t="shared" ref="G232" si="39">IF(C232=0, 0,D232*C232)</f>
        <v>72643.5</v>
      </c>
      <c r="H232" s="232">
        <f t="shared" ref="H232" si="40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1">-C233*(D233-E233)</f>
        <v>-13333.500000000004</v>
      </c>
      <c r="G233" s="40">
        <f t="shared" ref="G233" si="42">IF(C233=0, 0,D233*C233)</f>
        <v>72643.5</v>
      </c>
      <c r="H233" s="232">
        <f t="shared" ref="H233" si="43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4">-C234*(D234-E234)</f>
        <v>-10052</v>
      </c>
      <c r="G234" s="40">
        <f t="shared" ref="G234" si="45">IF(C234=0, 0,D234*C234)</f>
        <v>65732</v>
      </c>
      <c r="H234" s="232">
        <f t="shared" ref="H234" si="46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7">-C235*(D235-E235)</f>
        <v>-7249.2800000000043</v>
      </c>
      <c r="G235" s="40">
        <f t="shared" ref="G235" si="48">IF(C235=0, 0,D235*C235)</f>
        <v>54193.280000000006</v>
      </c>
      <c r="H235" s="232">
        <f t="shared" ref="H235" si="49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50">-C236*(D236-E236)</f>
        <v>-8771.3200000000015</v>
      </c>
      <c r="G236" s="40">
        <f t="shared" ref="G236:G237" si="51">IF(C236=0, 0,D236*C236)</f>
        <v>57017.32</v>
      </c>
      <c r="H236" s="232">
        <f t="shared" ref="H236:H237" si="52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50"/>
        <v>-10069.200000000003</v>
      </c>
      <c r="G237" s="40">
        <f t="shared" si="51"/>
        <v>65309.200000000004</v>
      </c>
      <c r="H237" s="232">
        <f t="shared" si="52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3">-C238*(D238-E238)</f>
        <v>-10289.249999999993</v>
      </c>
      <c r="G238" s="40">
        <f t="shared" ref="G238:G242" si="54">IF(C238=0, 0,D238*C238)</f>
        <v>72119.25</v>
      </c>
      <c r="H238" s="232">
        <f t="shared" ref="H238:H242" si="55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3"/>
        <v>-11755.169999999996</v>
      </c>
      <c r="G239" s="40">
        <f t="shared" si="54"/>
        <v>74735.17</v>
      </c>
      <c r="H239" s="232">
        <f t="shared" si="55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3"/>
        <v>-8821.7999999999993</v>
      </c>
      <c r="G240" s="40">
        <f t="shared" si="54"/>
        <v>71956.800000000003</v>
      </c>
      <c r="H240" s="232">
        <f t="shared" si="55"/>
        <v>-0.12259855913548129</v>
      </c>
      <c r="I240" s="40" t="s">
        <v>330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3"/>
        <v>-6552.0000000000064</v>
      </c>
      <c r="G241" s="40">
        <f t="shared" si="54"/>
        <v>64632.000000000007</v>
      </c>
      <c r="H241" s="232">
        <f t="shared" si="55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3"/>
        <v>-7832.0000000000082</v>
      </c>
      <c r="G242" s="40">
        <f t="shared" si="54"/>
        <v>64632.000000000007</v>
      </c>
      <c r="H242" s="232">
        <f t="shared" si="55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6">-C243*(D243-E243)</f>
        <v>-3677.4000000000024</v>
      </c>
      <c r="G243" s="40">
        <f t="shared" ref="G243:G244" si="57">IF(C243=0, 0,D243*C243)</f>
        <v>34737.4</v>
      </c>
      <c r="H243" s="232">
        <f t="shared" ref="H243:H244" si="58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6"/>
        <v>-3622.5999999999985</v>
      </c>
      <c r="G244" s="40">
        <f t="shared" si="57"/>
        <v>34662.6</v>
      </c>
      <c r="H244" s="232">
        <f t="shared" si="58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9">-C245*(D245-E245)</f>
        <v>-3122.5999999999985</v>
      </c>
      <c r="G245" s="40">
        <f t="shared" ref="G245" si="60">IF(C245=0, 0,D245*C245)</f>
        <v>34662.6</v>
      </c>
      <c r="H245" s="232">
        <f t="shared" ref="H245" si="61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2">-C246*(D246-E246)</f>
        <v>-2162.5999999999976</v>
      </c>
      <c r="G246" s="40">
        <f t="shared" ref="G246" si="63">IF(C246=0, 0,D246*C246)</f>
        <v>34662.6</v>
      </c>
      <c r="H246" s="232">
        <f t="shared" ref="H246" si="64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5">-C247*(D247-E247)</f>
        <v>-2282.5999999999949</v>
      </c>
      <c r="G247" s="40">
        <f t="shared" ref="G247" si="66">IF(C247=0, 0,D247*C247)</f>
        <v>34662.6</v>
      </c>
      <c r="H247" s="232">
        <f t="shared" ref="H247" si="67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8">-C248*(D248-E248)</f>
        <v>-2262.599999999999</v>
      </c>
      <c r="G248" s="40">
        <f t="shared" ref="G248" si="69">IF(C248=0, 0,D248*C248)</f>
        <v>34662.6</v>
      </c>
      <c r="H248" s="232">
        <f t="shared" ref="H248" si="70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1">-C249*(D249-E249)</f>
        <v>-842.59999999999741</v>
      </c>
      <c r="G249" s="40">
        <f t="shared" ref="G249" si="72">IF(C249=0, 0,D249*C249)</f>
        <v>34662.6</v>
      </c>
      <c r="H249" s="232">
        <f t="shared" ref="H249" si="73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4">-C250*(D250-E250)</f>
        <v>-1182.6000000000008</v>
      </c>
      <c r="G250" s="40">
        <f t="shared" ref="G250" si="75">IF(C250=0, 0,D250*C250)</f>
        <v>34662.6</v>
      </c>
      <c r="H250" s="232">
        <f t="shared" ref="H250" si="76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7">-C251*(D251-E251)</f>
        <v>-1262.599999999999</v>
      </c>
      <c r="G251" s="40">
        <f t="shared" ref="G251:G252" si="78">IF(C251=0, 0,D251*C251)</f>
        <v>34662.6</v>
      </c>
      <c r="H251" s="232">
        <f t="shared" ref="H251:H252" si="79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7"/>
        <v>-527.79999999999916</v>
      </c>
      <c r="G252" s="40">
        <f t="shared" si="78"/>
        <v>34547.800000000003</v>
      </c>
      <c r="H252" s="232">
        <f t="shared" si="79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80">-C253*(D253-E253)</f>
        <v>-148.00000000000324</v>
      </c>
      <c r="G253" s="40">
        <f t="shared" ref="G253:G255" si="81">IF(C253=0, 0,D253*C253)</f>
        <v>34468</v>
      </c>
      <c r="H253" s="232">
        <f t="shared" ref="H253:H255" si="82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80"/>
        <v>421.79999999999751</v>
      </c>
      <c r="G254" s="40">
        <f t="shared" si="81"/>
        <v>25753.200000000001</v>
      </c>
      <c r="H254" s="232">
        <f t="shared" si="82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80"/>
        <v>-655.79999999999927</v>
      </c>
      <c r="G255" s="40">
        <f t="shared" si="81"/>
        <v>34275.799999999996</v>
      </c>
      <c r="H255" s="232">
        <f t="shared" si="82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3">-C256*(D256-E256)</f>
        <v>24.200000000000443</v>
      </c>
      <c r="G256" s="40">
        <f t="shared" ref="G256:G257" si="84">IF(C256=0, 0,D256*C256)</f>
        <v>34275.799999999996</v>
      </c>
      <c r="H256" s="232">
        <f t="shared" ref="H256:H257" si="85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3"/>
        <v>-748.650000000001</v>
      </c>
      <c r="G257" s="40">
        <f t="shared" si="84"/>
        <v>35923.65</v>
      </c>
      <c r="H257" s="232">
        <f t="shared" si="85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6">-C258*(D258-E258)</f>
        <v>-370.65000000000163</v>
      </c>
      <c r="G258" s="40">
        <f t="shared" ref="G258" si="87">IF(C258=0, 0,D258*C258)</f>
        <v>35923.65</v>
      </c>
      <c r="H258" s="232">
        <f t="shared" ref="H258" si="88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9">-C259*(D259-E259)</f>
        <v>721.34999999999752</v>
      </c>
      <c r="G259" s="40">
        <f t="shared" ref="G259" si="90">IF(C259=0, 0,D259*C259)</f>
        <v>35923.65</v>
      </c>
      <c r="H259" s="232">
        <f t="shared" ref="H259" si="91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2">-C260*(D260-E260)</f>
        <v>784.34999999999991</v>
      </c>
      <c r="G260" s="40">
        <f t="shared" ref="G260" si="93">IF(C260=0, 0,D260*C260)</f>
        <v>35923.65</v>
      </c>
      <c r="H260" s="232">
        <f t="shared" ref="H260" si="94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5">-C261*(D261-E261)</f>
        <v>-328.71300000000014</v>
      </c>
      <c r="G261" s="40">
        <f t="shared" ref="G261:G262" si="96">IF(C261=0, 0,D261*C261)</f>
        <v>35923.712999999996</v>
      </c>
      <c r="H261" s="232">
        <f t="shared" ref="H261:H262" si="97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5"/>
        <v>1147.1040000000016</v>
      </c>
      <c r="G262" s="40">
        <f t="shared" si="96"/>
        <v>27108.895999999997</v>
      </c>
      <c r="H262" s="232">
        <f t="shared" si="97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8">-C263*(D263-E263)</f>
        <v>1035.1040000000012</v>
      </c>
      <c r="G263" s="40">
        <f t="shared" ref="G263" si="99">IF(C263=0, 0,D263*C263)</f>
        <v>27108.895999999997</v>
      </c>
      <c r="H263" s="232">
        <f t="shared" ref="H263" si="100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1">-C264*(D264-E264)</f>
        <v>1691.1040000000014</v>
      </c>
      <c r="G264" s="40">
        <f t="shared" ref="G264:G265" si="102">IF(C264=0, 0,D264*C264)</f>
        <v>27108.895999999997</v>
      </c>
      <c r="H264" s="232">
        <f t="shared" ref="H264:H265" si="103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1"/>
        <v>829.27800000000434</v>
      </c>
      <c r="G265" s="40">
        <f t="shared" si="102"/>
        <v>30562.721999999998</v>
      </c>
      <c r="H265" s="232">
        <f t="shared" si="103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4">-C266*(D266-E266)</f>
        <v>1441.2780000000041</v>
      </c>
      <c r="G266" s="40">
        <f t="shared" ref="G266:G267" si="105">IF(C266=0, 0,D266*C266)</f>
        <v>30562.721999999998</v>
      </c>
      <c r="H266" s="232">
        <f t="shared" ref="H266:H267" si="106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4"/>
        <v>1621.2799999999988</v>
      </c>
      <c r="G267" s="40">
        <f t="shared" si="105"/>
        <v>33978.720000000001</v>
      </c>
      <c r="H267" s="232">
        <f t="shared" si="106"/>
        <v>4.7714569589437116E-2</v>
      </c>
      <c r="I267" s="581" t="s">
        <v>403</v>
      </c>
      <c r="J267" s="202" t="s">
        <v>401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:F270" si="107">-C268*(D268-E268)</f>
        <v>1421.2799999999959</v>
      </c>
      <c r="G268" s="40">
        <f t="shared" ref="G268:G270" si="108">IF(C268=0, 0,D268*C268)</f>
        <v>33978.720000000001</v>
      </c>
      <c r="H268" s="232">
        <f t="shared" ref="H268:H270" si="109">IF(C268=0, D268, (E268-D268)/D268)</f>
        <v>4.1828532681631204E-2</v>
      </c>
      <c r="I268" s="40"/>
      <c r="J268" s="40"/>
    </row>
    <row r="269" spans="2:10" x14ac:dyDescent="0.25">
      <c r="B269" s="193">
        <v>42661</v>
      </c>
      <c r="C269" s="10">
        <v>2200</v>
      </c>
      <c r="D269" s="200">
        <v>16.96123</v>
      </c>
      <c r="E269" s="40">
        <v>17.41</v>
      </c>
      <c r="F269" s="40">
        <f t="shared" si="107"/>
        <v>987.2939999999993</v>
      </c>
      <c r="G269" s="40">
        <f t="shared" si="108"/>
        <v>37314.705999999998</v>
      </c>
      <c r="H269" s="232">
        <f t="shared" si="109"/>
        <v>2.6458576412205934E-2</v>
      </c>
      <c r="I269" s="40"/>
      <c r="J269" s="40"/>
    </row>
    <row r="270" spans="2:10" x14ac:dyDescent="0.25">
      <c r="B270" s="193">
        <v>42662</v>
      </c>
      <c r="C270" s="455">
        <v>2000</v>
      </c>
      <c r="D270" s="456">
        <v>16.933399999999999</v>
      </c>
      <c r="E270" s="40">
        <v>17.215</v>
      </c>
      <c r="F270" s="40">
        <f t="shared" si="107"/>
        <v>563.20000000000186</v>
      </c>
      <c r="G270" s="40">
        <f t="shared" si="108"/>
        <v>33866.799999999996</v>
      </c>
      <c r="H270" s="232">
        <f t="shared" si="109"/>
        <v>1.6629855787969397E-2</v>
      </c>
      <c r="I270" s="581">
        <v>16.8</v>
      </c>
      <c r="J270" s="40"/>
    </row>
    <row r="271" spans="2:10" x14ac:dyDescent="0.25">
      <c r="B271" s="193">
        <v>42664</v>
      </c>
      <c r="C271" s="10">
        <v>2000</v>
      </c>
      <c r="D271" s="200">
        <v>16.933399999999999</v>
      </c>
      <c r="E271" s="40">
        <v>16.940000000000001</v>
      </c>
      <c r="F271" s="40">
        <f t="shared" ref="F271:F273" si="110">-C271*(D271-E271)</f>
        <v>13.200000000004763</v>
      </c>
      <c r="G271" s="40">
        <f t="shared" ref="G271:G273" si="111">IF(C271=0, 0,D271*C271)</f>
        <v>33866.799999999996</v>
      </c>
      <c r="H271" s="232">
        <f t="shared" ref="H271:H273" si="112">IF(C271=0, D271, (E271-D271)/D271)</f>
        <v>3.8976224503067206E-4</v>
      </c>
      <c r="I271" s="40"/>
      <c r="J271" s="40"/>
    </row>
    <row r="272" spans="2:10" x14ac:dyDescent="0.25">
      <c r="B272" s="193">
        <v>42668</v>
      </c>
      <c r="C272" s="10">
        <v>1800</v>
      </c>
      <c r="D272" s="200">
        <v>16.864930000000001</v>
      </c>
      <c r="E272" s="40">
        <v>17.54</v>
      </c>
      <c r="F272" s="40">
        <f t="shared" si="110"/>
        <v>1215.1259999999966</v>
      </c>
      <c r="G272" s="40">
        <f t="shared" si="111"/>
        <v>30356.874000000003</v>
      </c>
      <c r="H272" s="232">
        <f t="shared" si="112"/>
        <v>4.0028034507110198E-2</v>
      </c>
      <c r="I272" s="40"/>
      <c r="J272" s="40"/>
    </row>
    <row r="273" spans="2:10" x14ac:dyDescent="0.25">
      <c r="B273" s="193">
        <v>42669</v>
      </c>
      <c r="C273" s="10">
        <v>1000</v>
      </c>
      <c r="D273" s="200">
        <v>16.149180000000001</v>
      </c>
      <c r="E273" s="40">
        <v>17.64</v>
      </c>
      <c r="F273" s="40">
        <f t="shared" si="110"/>
        <v>1490.8199999999993</v>
      </c>
      <c r="G273" s="40">
        <f t="shared" si="111"/>
        <v>16149.18</v>
      </c>
      <c r="H273" s="232">
        <f t="shared" si="112"/>
        <v>9.2315523141113007E-2</v>
      </c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91" priority="43">
      <formula>F146&gt;0</formula>
    </cfRule>
    <cfRule type="expression" dxfId="490" priority="44">
      <formula>F146&lt;0</formula>
    </cfRule>
  </conditionalFormatting>
  <conditionalFormatting sqref="H146:H157">
    <cfRule type="expression" dxfId="489" priority="35">
      <formula>H146&gt;0</formula>
    </cfRule>
    <cfRule type="expression" dxfId="488" priority="36">
      <formula>H146&lt;0</formula>
    </cfRule>
  </conditionalFormatting>
  <conditionalFormatting sqref="H158">
    <cfRule type="expression" dxfId="487" priority="25">
      <formula>H158&gt;0</formula>
    </cfRule>
    <cfRule type="expression" dxfId="486" priority="26">
      <formula>H158&lt;0</formula>
    </cfRule>
  </conditionalFormatting>
  <conditionalFormatting sqref="H159">
    <cfRule type="expression" dxfId="485" priority="21">
      <formula>H159&gt;0</formula>
    </cfRule>
    <cfRule type="expression" dxfId="484" priority="22">
      <formula>H159&lt;0</formula>
    </cfRule>
  </conditionalFormatting>
  <conditionalFormatting sqref="H160:H165">
    <cfRule type="expression" dxfId="483" priority="17">
      <formula>H160&gt;0</formula>
    </cfRule>
    <cfRule type="expression" dxfId="482" priority="18">
      <formula>H160&lt;0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42663</v>
      </c>
      <c r="X2" s="103">
        <v>47.99</v>
      </c>
      <c r="Y2" s="103">
        <v>48</v>
      </c>
      <c r="Z2" s="103">
        <v>46.61</v>
      </c>
      <c r="AA2" s="103">
        <v>47.18</v>
      </c>
      <c r="AB2" s="101">
        <v>2934500</v>
      </c>
      <c r="AC2" s="100">
        <v>47.18</v>
      </c>
      <c r="AD2" s="2">
        <f>Y2-Z2</f>
        <v>1.3900000000000006</v>
      </c>
      <c r="AE2" s="138">
        <f>AC2/AC3-1</f>
        <v>-2.2783761391880764E-2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46.16</v>
      </c>
      <c r="S3" s="115"/>
      <c r="T3" s="17"/>
      <c r="U3" s="17"/>
      <c r="V3" s="17"/>
      <c r="W3" s="99">
        <v>42662</v>
      </c>
      <c r="X3" s="103">
        <v>47.24</v>
      </c>
      <c r="Y3" s="103">
        <v>48.5</v>
      </c>
      <c r="Z3" s="103">
        <v>47.03</v>
      </c>
      <c r="AA3" s="103">
        <v>48.28</v>
      </c>
      <c r="AB3" s="101">
        <v>3519000</v>
      </c>
      <c r="AC3" s="100">
        <v>48.28</v>
      </c>
      <c r="AD3" s="2">
        <f t="shared" ref="AD3:AD66" si="0">Y3-Z3</f>
        <v>1.4699999999999989</v>
      </c>
      <c r="AE3" s="138">
        <f t="shared" ref="AE3:AE66" si="1">AC3/AC4-1</f>
        <v>2.6578779502445249E-2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46.16</v>
      </c>
      <c r="R4" s="557">
        <v>-9.4000000000000004E-3</v>
      </c>
      <c r="W4" s="99">
        <v>42661</v>
      </c>
      <c r="X4" s="103">
        <v>46.72</v>
      </c>
      <c r="Y4" s="103">
        <v>47.35</v>
      </c>
      <c r="Z4" s="103">
        <v>46.72</v>
      </c>
      <c r="AA4" s="103">
        <v>47.03</v>
      </c>
      <c r="AB4" s="101">
        <v>2625700</v>
      </c>
      <c r="AC4" s="100">
        <v>47.03</v>
      </c>
      <c r="AD4" s="2">
        <f t="shared" si="0"/>
        <v>0.63000000000000256</v>
      </c>
      <c r="AE4" s="138">
        <f t="shared" si="1"/>
        <v>-3.6016949152543054E-3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42660</v>
      </c>
      <c r="X5" s="103">
        <v>46.96</v>
      </c>
      <c r="Y5" s="103">
        <v>47.83</v>
      </c>
      <c r="Z5" s="103">
        <v>46.93</v>
      </c>
      <c r="AA5" s="103">
        <v>47.2</v>
      </c>
      <c r="AB5" s="101">
        <v>2397500</v>
      </c>
      <c r="AC5" s="100">
        <v>47.2</v>
      </c>
      <c r="AD5" s="2">
        <f t="shared" si="0"/>
        <v>0.89999999999999858</v>
      </c>
      <c r="AE5" s="138">
        <f t="shared" si="1"/>
        <v>1.0057778728868039E-2</v>
      </c>
    </row>
    <row r="6" spans="1:31" x14ac:dyDescent="0.25">
      <c r="O6" s="11" t="s">
        <v>64</v>
      </c>
      <c r="Q6" s="2">
        <f>Q3*Q2</f>
        <v>0</v>
      </c>
      <c r="S6" s="85"/>
      <c r="W6" s="99">
        <v>42657</v>
      </c>
      <c r="X6" s="103">
        <v>46.14</v>
      </c>
      <c r="Y6" s="103">
        <v>47.03</v>
      </c>
      <c r="Z6" s="103">
        <v>46.13</v>
      </c>
      <c r="AA6" s="103">
        <v>46.73</v>
      </c>
      <c r="AB6" s="101">
        <v>3486900</v>
      </c>
      <c r="AC6" s="100">
        <v>46.73</v>
      </c>
      <c r="AD6" s="2">
        <f t="shared" si="0"/>
        <v>0.89999999999999858</v>
      </c>
      <c r="AE6" s="138">
        <f t="shared" si="1"/>
        <v>1.9860323003055402E-2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42656</v>
      </c>
      <c r="X7" s="103">
        <v>45.95</v>
      </c>
      <c r="Y7" s="103">
        <v>46.07</v>
      </c>
      <c r="Z7" s="103">
        <v>45.25</v>
      </c>
      <c r="AA7" s="103">
        <v>45.82</v>
      </c>
      <c r="AB7" s="101">
        <v>2548600</v>
      </c>
      <c r="AC7" s="100">
        <v>45.82</v>
      </c>
      <c r="AD7" s="2">
        <f t="shared" si="0"/>
        <v>0.82000000000000028</v>
      </c>
      <c r="AE7" s="138">
        <f t="shared" si="1"/>
        <v>-1.2287130847165373E-2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42655</v>
      </c>
      <c r="X8" s="103">
        <v>45.95</v>
      </c>
      <c r="Y8" s="103">
        <v>46.52</v>
      </c>
      <c r="Z8" s="103">
        <v>45.95</v>
      </c>
      <c r="AA8" s="103">
        <v>46.39</v>
      </c>
      <c r="AB8" s="101">
        <v>3471600</v>
      </c>
      <c r="AC8" s="100">
        <v>46.39</v>
      </c>
      <c r="AD8" s="2">
        <f t="shared" si="0"/>
        <v>0.57000000000000028</v>
      </c>
      <c r="AE8" s="138">
        <f t="shared" si="1"/>
        <v>1.4654418197725283E-2</v>
      </c>
    </row>
    <row r="9" spans="1:31" x14ac:dyDescent="0.25">
      <c r="O9" s="11" t="s">
        <v>220</v>
      </c>
      <c r="Q9" s="138">
        <f>IF(Q2=0, 0, Q8/Q6)</f>
        <v>0</v>
      </c>
      <c r="W9" s="99">
        <v>42654</v>
      </c>
      <c r="X9" s="103">
        <v>46.56</v>
      </c>
      <c r="Y9" s="103">
        <v>46.56</v>
      </c>
      <c r="Z9" s="103">
        <v>45.4</v>
      </c>
      <c r="AA9" s="103">
        <v>45.72</v>
      </c>
      <c r="AB9" s="101">
        <v>2908200</v>
      </c>
      <c r="AC9" s="100">
        <v>45.72</v>
      </c>
      <c r="AD9" s="2">
        <f t="shared" si="0"/>
        <v>1.1600000000000037</v>
      </c>
      <c r="AE9" s="138">
        <f t="shared" si="1"/>
        <v>-2.2659256092347202E-2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42653</v>
      </c>
      <c r="X10" s="103">
        <v>47.14</v>
      </c>
      <c r="Y10" s="103">
        <v>47.34</v>
      </c>
      <c r="Z10" s="103">
        <v>46.31</v>
      </c>
      <c r="AA10" s="103">
        <v>46.78</v>
      </c>
      <c r="AB10" s="101">
        <v>3148000</v>
      </c>
      <c r="AC10" s="100">
        <v>46.78</v>
      </c>
      <c r="AD10" s="2">
        <f t="shared" si="0"/>
        <v>1.0300000000000011</v>
      </c>
      <c r="AE10" s="138">
        <f t="shared" si="1"/>
        <v>-8.5433575395132966E-4</v>
      </c>
    </row>
    <row r="11" spans="1:31" x14ac:dyDescent="0.25">
      <c r="O11" s="11" t="s">
        <v>181</v>
      </c>
      <c r="P11" s="34"/>
      <c r="Q11" s="138">
        <f>VALUE(TRIM(CLEAN(MID(U58, FIND("(", U58)+1, 5))))</f>
        <v>3.9399999999999998E-2</v>
      </c>
      <c r="W11" s="99">
        <v>42650</v>
      </c>
      <c r="X11" s="103">
        <v>47.49</v>
      </c>
      <c r="Y11" s="103">
        <v>47.68</v>
      </c>
      <c r="Z11" s="103">
        <v>46.52</v>
      </c>
      <c r="AA11" s="103">
        <v>46.82</v>
      </c>
      <c r="AB11" s="101">
        <v>3792800</v>
      </c>
      <c r="AC11" s="100">
        <v>46.82</v>
      </c>
      <c r="AD11" s="2">
        <f t="shared" si="0"/>
        <v>1.1599999999999966</v>
      </c>
      <c r="AE11" s="138">
        <f t="shared" si="1"/>
        <v>-1.014799154334034E-2</v>
      </c>
    </row>
    <row r="12" spans="1:31" x14ac:dyDescent="0.25">
      <c r="W12" s="99">
        <v>42649</v>
      </c>
      <c r="X12" s="103">
        <v>46.82</v>
      </c>
      <c r="Y12" s="103">
        <v>47.96</v>
      </c>
      <c r="Z12" s="103">
        <v>46.79</v>
      </c>
      <c r="AA12" s="103">
        <v>47.3</v>
      </c>
      <c r="AB12" s="101">
        <v>3443600</v>
      </c>
      <c r="AC12" s="100">
        <v>47.3</v>
      </c>
      <c r="AD12" s="2">
        <f t="shared" si="0"/>
        <v>1.1700000000000017</v>
      </c>
      <c r="AE12" s="138">
        <f t="shared" si="1"/>
        <v>1.2631128238064671E-2</v>
      </c>
    </row>
    <row r="13" spans="1:31" x14ac:dyDescent="0.25">
      <c r="W13" s="99">
        <v>42648</v>
      </c>
      <c r="X13" s="103">
        <v>47.38</v>
      </c>
      <c r="Y13" s="103">
        <v>47.47</v>
      </c>
      <c r="Z13" s="103">
        <v>45.76</v>
      </c>
      <c r="AA13" s="103">
        <v>46.71</v>
      </c>
      <c r="AB13" s="101">
        <v>5612000</v>
      </c>
      <c r="AC13" s="100">
        <v>46.71</v>
      </c>
      <c r="AD13" s="2">
        <f t="shared" si="0"/>
        <v>1.7100000000000009</v>
      </c>
      <c r="AE13" s="138">
        <f t="shared" si="1"/>
        <v>-8.0696538543215679E-3</v>
      </c>
    </row>
    <row r="14" spans="1:31" x14ac:dyDescent="0.25">
      <c r="W14" s="99">
        <v>42647</v>
      </c>
      <c r="X14" s="103">
        <v>47.89</v>
      </c>
      <c r="Y14" s="103">
        <v>48.16</v>
      </c>
      <c r="Z14" s="103">
        <v>46.87</v>
      </c>
      <c r="AA14" s="103">
        <v>47.09</v>
      </c>
      <c r="AB14" s="101">
        <v>2621400</v>
      </c>
      <c r="AC14" s="100">
        <v>47.09</v>
      </c>
      <c r="AD14" s="2">
        <f t="shared" si="0"/>
        <v>1.2899999999999991</v>
      </c>
      <c r="AE14" s="138">
        <f t="shared" si="1"/>
        <v>-1.4853556485355468E-2</v>
      </c>
    </row>
    <row r="15" spans="1:31" x14ac:dyDescent="0.25">
      <c r="W15" s="99">
        <v>42646</v>
      </c>
      <c r="X15" s="103">
        <v>47.98</v>
      </c>
      <c r="Y15" s="103">
        <v>48.24</v>
      </c>
      <c r="Z15" s="103">
        <v>47.62</v>
      </c>
      <c r="AA15" s="103">
        <v>47.8</v>
      </c>
      <c r="AB15" s="101">
        <v>2346000</v>
      </c>
      <c r="AC15" s="100">
        <v>47.8</v>
      </c>
      <c r="AD15" s="2">
        <f t="shared" si="0"/>
        <v>0.62000000000000455</v>
      </c>
      <c r="AE15" s="138">
        <f t="shared" si="1"/>
        <v>-3.7515631513130865E-3</v>
      </c>
    </row>
    <row r="16" spans="1:31" x14ac:dyDescent="0.25">
      <c r="W16" s="99">
        <v>42643</v>
      </c>
      <c r="X16" s="103">
        <v>47.5</v>
      </c>
      <c r="Y16" s="103">
        <v>48.25</v>
      </c>
      <c r="Z16" s="103">
        <v>47.32</v>
      </c>
      <c r="AA16" s="103">
        <v>47.98</v>
      </c>
      <c r="AB16" s="101">
        <v>4253100</v>
      </c>
      <c r="AC16" s="100">
        <v>47.98</v>
      </c>
      <c r="AD16" s="2">
        <f t="shared" si="0"/>
        <v>0.92999999999999972</v>
      </c>
      <c r="AE16" s="138">
        <f t="shared" si="1"/>
        <v>1.3947590870667659E-2</v>
      </c>
    </row>
    <row r="17" spans="1:31" x14ac:dyDescent="0.25">
      <c r="W17" s="99">
        <v>42642</v>
      </c>
      <c r="X17" s="103">
        <v>48</v>
      </c>
      <c r="Y17" s="103">
        <v>48.09</v>
      </c>
      <c r="Z17" s="103">
        <v>47.08</v>
      </c>
      <c r="AA17" s="103">
        <v>47.32</v>
      </c>
      <c r="AB17" s="101">
        <v>2543200</v>
      </c>
      <c r="AC17" s="100">
        <v>47.32</v>
      </c>
      <c r="AD17" s="2">
        <f t="shared" si="0"/>
        <v>1.0100000000000051</v>
      </c>
      <c r="AE17" s="138">
        <f t="shared" si="1"/>
        <v>-1.6420702556640965E-2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42641</v>
      </c>
      <c r="X18" s="103">
        <v>47.63</v>
      </c>
      <c r="Y18" s="103">
        <v>48.14</v>
      </c>
      <c r="Z18" s="103">
        <v>47.3</v>
      </c>
      <c r="AA18" s="103">
        <v>48.11</v>
      </c>
      <c r="AB18" s="101">
        <v>2782800</v>
      </c>
      <c r="AC18" s="100">
        <v>48.11</v>
      </c>
      <c r="AD18" s="2">
        <f t="shared" si="0"/>
        <v>0.84000000000000341</v>
      </c>
      <c r="AE18" s="138">
        <f t="shared" si="1"/>
        <v>1.2842105263157988E-2</v>
      </c>
    </row>
    <row r="19" spans="1:31" x14ac:dyDescent="0.25">
      <c r="W19" s="99">
        <v>42640</v>
      </c>
      <c r="X19" s="103">
        <v>47.36</v>
      </c>
      <c r="Y19" s="103">
        <v>47.69</v>
      </c>
      <c r="Z19" s="103">
        <v>47.08</v>
      </c>
      <c r="AA19" s="103">
        <v>47.5</v>
      </c>
      <c r="AB19" s="101">
        <v>2658100</v>
      </c>
      <c r="AC19" s="100">
        <v>47.5</v>
      </c>
      <c r="AD19" s="2">
        <f t="shared" si="0"/>
        <v>0.60999999999999943</v>
      </c>
      <c r="AE19" s="138">
        <f t="shared" si="1"/>
        <v>2.9560810810811411E-3</v>
      </c>
    </row>
    <row r="20" spans="1:31" x14ac:dyDescent="0.25">
      <c r="W20" s="99">
        <v>42639</v>
      </c>
      <c r="X20" s="103">
        <v>48.25</v>
      </c>
      <c r="Y20" s="103">
        <v>48.3</v>
      </c>
      <c r="Z20" s="103">
        <v>47.32</v>
      </c>
      <c r="AA20" s="103">
        <v>47.36</v>
      </c>
      <c r="AB20" s="101">
        <v>3238900</v>
      </c>
      <c r="AC20" s="100">
        <v>47.36</v>
      </c>
      <c r="AD20" s="2">
        <f t="shared" si="0"/>
        <v>0.97999999999999687</v>
      </c>
      <c r="AE20" s="138">
        <f t="shared" si="1"/>
        <v>-2.1689733526130905E-2</v>
      </c>
    </row>
    <row r="21" spans="1:31" x14ac:dyDescent="0.25">
      <c r="W21" s="99">
        <v>42636</v>
      </c>
      <c r="X21" s="103">
        <v>47.98</v>
      </c>
      <c r="Y21" s="103">
        <v>48.71</v>
      </c>
      <c r="Z21" s="103">
        <v>47.94</v>
      </c>
      <c r="AA21" s="103">
        <v>48.41</v>
      </c>
      <c r="AB21" s="101">
        <v>3683700</v>
      </c>
      <c r="AC21" s="100">
        <v>48.41</v>
      </c>
      <c r="AD21" s="2">
        <f t="shared" si="0"/>
        <v>0.77000000000000313</v>
      </c>
      <c r="AE21" s="138">
        <f t="shared" si="1"/>
        <v>1.0436234606553851E-2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42635</v>
      </c>
      <c r="X22" s="103">
        <v>48.77</v>
      </c>
      <c r="Y22" s="103">
        <v>49.04</v>
      </c>
      <c r="Z22" s="103">
        <v>47.72</v>
      </c>
      <c r="AA22" s="103">
        <v>47.91</v>
      </c>
      <c r="AB22" s="101">
        <v>3790800</v>
      </c>
      <c r="AC22" s="100">
        <v>47.91</v>
      </c>
      <c r="AD22" s="2">
        <f t="shared" si="0"/>
        <v>1.3200000000000003</v>
      </c>
      <c r="AE22" s="138">
        <f t="shared" si="1"/>
        <v>-1.1961229119406225E-2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42634</v>
      </c>
      <c r="X23" s="103">
        <v>48.31</v>
      </c>
      <c r="Y23" s="103">
        <v>48.73</v>
      </c>
      <c r="Z23" s="103">
        <v>47.89</v>
      </c>
      <c r="AA23" s="103">
        <v>48.49</v>
      </c>
      <c r="AB23" s="101">
        <v>3215100</v>
      </c>
      <c r="AC23" s="100">
        <v>48.49</v>
      </c>
      <c r="AD23" s="2">
        <f t="shared" si="0"/>
        <v>0.83999999999999631</v>
      </c>
      <c r="AE23" s="138">
        <f t="shared" si="1"/>
        <v>9.7875885047895572E-3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42633</v>
      </c>
      <c r="X24" s="103">
        <v>49.18</v>
      </c>
      <c r="Y24" s="103">
        <v>49.47</v>
      </c>
      <c r="Z24" s="103">
        <v>48.02</v>
      </c>
      <c r="AA24" s="103">
        <v>48.02</v>
      </c>
      <c r="AB24" s="101">
        <v>3893700</v>
      </c>
      <c r="AC24" s="100">
        <v>48.02</v>
      </c>
      <c r="AD24" s="2">
        <f t="shared" si="0"/>
        <v>1.4499999999999957</v>
      </c>
      <c r="AE24" s="138">
        <f t="shared" si="1"/>
        <v>-1.979995917534183E-2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42632</v>
      </c>
      <c r="X25" s="103">
        <v>49.31</v>
      </c>
      <c r="Y25" s="103">
        <v>49.9</v>
      </c>
      <c r="Z25" s="103">
        <v>48.99</v>
      </c>
      <c r="AA25" s="103">
        <v>48.99</v>
      </c>
      <c r="AB25" s="101">
        <v>2611800</v>
      </c>
      <c r="AC25" s="100">
        <v>48.99</v>
      </c>
      <c r="AD25" s="2">
        <f t="shared" si="0"/>
        <v>0.90999999999999659</v>
      </c>
      <c r="AE25" s="138">
        <f t="shared" si="1"/>
        <v>-4.065867046147531E-3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42629</v>
      </c>
      <c r="X26" s="103">
        <v>49.04</v>
      </c>
      <c r="Y26" s="103">
        <v>49.86</v>
      </c>
      <c r="Z26" s="103">
        <v>48.71</v>
      </c>
      <c r="AA26" s="103">
        <v>49.19</v>
      </c>
      <c r="AB26" s="101">
        <v>5135200</v>
      </c>
      <c r="AC26" s="100">
        <v>49.19</v>
      </c>
      <c r="AD26" s="2">
        <f t="shared" si="0"/>
        <v>1.1499999999999986</v>
      </c>
      <c r="AE26" s="138">
        <f t="shared" si="1"/>
        <v>1.9481865284973976E-2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42628</v>
      </c>
      <c r="X27" s="103">
        <v>47.52</v>
      </c>
      <c r="Y27" s="103">
        <v>48.41</v>
      </c>
      <c r="Z27" s="103">
        <v>47.44</v>
      </c>
      <c r="AA27" s="103">
        <v>48.25</v>
      </c>
      <c r="AB27" s="101">
        <v>2450200</v>
      </c>
      <c r="AC27" s="100">
        <v>48.25</v>
      </c>
      <c r="AD27" s="2">
        <f t="shared" si="0"/>
        <v>0.96999999999999886</v>
      </c>
      <c r="AE27" s="138">
        <f t="shared" si="1"/>
        <v>1.5148327372185966E-2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42627</v>
      </c>
      <c r="X28" s="103">
        <v>47.57</v>
      </c>
      <c r="Y28" s="103">
        <v>47.96</v>
      </c>
      <c r="Z28" s="103">
        <v>47.3</v>
      </c>
      <c r="AA28" s="103">
        <v>47.53</v>
      </c>
      <c r="AB28" s="101">
        <v>1707600</v>
      </c>
      <c r="AC28" s="100">
        <v>47.53</v>
      </c>
      <c r="AD28" s="2">
        <f t="shared" si="0"/>
        <v>0.66000000000000369</v>
      </c>
      <c r="AE28" s="138">
        <f t="shared" si="1"/>
        <v>-4.1902367483761527E-3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42626</v>
      </c>
      <c r="X29" s="103">
        <v>47.88</v>
      </c>
      <c r="Y29" s="103">
        <v>48.39</v>
      </c>
      <c r="Z29" s="103">
        <v>47.39</v>
      </c>
      <c r="AA29" s="103">
        <v>47.73</v>
      </c>
      <c r="AB29" s="101">
        <v>2342500</v>
      </c>
      <c r="AC29" s="100">
        <v>47.73</v>
      </c>
      <c r="AD29" s="2">
        <f t="shared" si="0"/>
        <v>1</v>
      </c>
      <c r="AE29" s="138">
        <f t="shared" si="1"/>
        <v>-9.9564405724954508E-3</v>
      </c>
    </row>
    <row r="30" spans="1:31" x14ac:dyDescent="0.25">
      <c r="L30" t="s">
        <v>219</v>
      </c>
      <c r="M30" s="2">
        <f>M37+K37-F37</f>
        <v>119.92000000000053</v>
      </c>
      <c r="W30" s="99">
        <v>42625</v>
      </c>
      <c r="X30" s="103">
        <v>47.3</v>
      </c>
      <c r="Y30" s="103">
        <v>48.44</v>
      </c>
      <c r="Z30" s="103">
        <v>47.17</v>
      </c>
      <c r="AA30" s="103">
        <v>48.21</v>
      </c>
      <c r="AB30" s="101">
        <v>2940600</v>
      </c>
      <c r="AC30" s="100">
        <v>48.21</v>
      </c>
      <c r="AD30" s="2">
        <f t="shared" si="0"/>
        <v>1.269999999999996</v>
      </c>
      <c r="AE30" s="138">
        <f t="shared" si="1"/>
        <v>1.0479983232026813E-2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42622</v>
      </c>
      <c r="X31" s="103">
        <v>48.77</v>
      </c>
      <c r="Y31" s="103">
        <v>48.88</v>
      </c>
      <c r="Z31" s="103">
        <v>47.65</v>
      </c>
      <c r="AA31" s="103">
        <v>47.71</v>
      </c>
      <c r="AB31" s="101">
        <v>2476100</v>
      </c>
      <c r="AC31" s="100">
        <v>47.71</v>
      </c>
      <c r="AD31" s="2">
        <f t="shared" si="0"/>
        <v>1.230000000000004</v>
      </c>
      <c r="AE31" s="138">
        <f t="shared" si="1"/>
        <v>-2.771550845730586E-2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42621</v>
      </c>
      <c r="X32" s="103">
        <v>49.26</v>
      </c>
      <c r="Y32" s="103">
        <v>49.46</v>
      </c>
      <c r="Z32" s="103">
        <v>48.96</v>
      </c>
      <c r="AA32" s="103">
        <v>49.07</v>
      </c>
      <c r="AB32" s="101">
        <v>2251400</v>
      </c>
      <c r="AC32" s="100">
        <v>49.07</v>
      </c>
      <c r="AD32" s="2">
        <f t="shared" si="0"/>
        <v>0.5</v>
      </c>
      <c r="AE32" s="138">
        <f t="shared" si="1"/>
        <v>-8.2861762328212407E-3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42620</v>
      </c>
      <c r="X33" s="103">
        <v>49.15</v>
      </c>
      <c r="Y33" s="103">
        <v>49.63</v>
      </c>
      <c r="Z33" s="103">
        <v>49.05</v>
      </c>
      <c r="AA33" s="103">
        <v>49.48</v>
      </c>
      <c r="AB33" s="101">
        <v>2037500</v>
      </c>
      <c r="AC33" s="100">
        <v>49.48</v>
      </c>
      <c r="AD33" s="2">
        <f t="shared" si="0"/>
        <v>0.5800000000000054</v>
      </c>
      <c r="AE33" s="138">
        <f t="shared" si="1"/>
        <v>2.6342451874366013E-3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42619</v>
      </c>
      <c r="X34" s="103">
        <v>49.25</v>
      </c>
      <c r="Y34" s="103">
        <v>49.48</v>
      </c>
      <c r="Z34" s="103">
        <v>48.92</v>
      </c>
      <c r="AA34" s="103">
        <v>49.35</v>
      </c>
      <c r="AB34" s="101">
        <v>2544200</v>
      </c>
      <c r="AC34" s="100">
        <v>49.35</v>
      </c>
      <c r="AD34" s="2">
        <f t="shared" si="0"/>
        <v>0.55999999999999517</v>
      </c>
      <c r="AE34" s="138">
        <f t="shared" si="1"/>
        <v>4.6824104234528541E-3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42615</v>
      </c>
      <c r="X35" s="103">
        <v>49</v>
      </c>
      <c r="Y35" s="103">
        <v>49.23</v>
      </c>
      <c r="Z35" s="103">
        <v>48.77</v>
      </c>
      <c r="AA35" s="103">
        <v>49.12</v>
      </c>
      <c r="AB35" s="101">
        <v>1657000</v>
      </c>
      <c r="AC35" s="100">
        <v>49.12</v>
      </c>
      <c r="AD35" s="2">
        <f t="shared" si="0"/>
        <v>0.45999999999999375</v>
      </c>
      <c r="AE35" s="138">
        <f t="shared" si="1"/>
        <v>8.4171628002462917E-3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42614</v>
      </c>
      <c r="X36" s="103">
        <v>48.59</v>
      </c>
      <c r="Y36" s="103">
        <v>48.99</v>
      </c>
      <c r="Z36" s="103">
        <v>48.3</v>
      </c>
      <c r="AA36" s="103">
        <v>48.71</v>
      </c>
      <c r="AB36" s="101">
        <v>2112700</v>
      </c>
      <c r="AC36" s="100">
        <v>48.71</v>
      </c>
      <c r="AD36" s="2">
        <f t="shared" si="0"/>
        <v>0.69000000000000483</v>
      </c>
      <c r="AE36" s="138">
        <f t="shared" si="1"/>
        <v>4.5370179418435796E-3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42613</v>
      </c>
      <c r="X37" s="103">
        <v>48.8</v>
      </c>
      <c r="Y37" s="103">
        <v>48.89</v>
      </c>
      <c r="Z37" s="103">
        <v>48.17</v>
      </c>
      <c r="AA37" s="103">
        <v>48.49</v>
      </c>
      <c r="AB37" s="101">
        <v>2229200</v>
      </c>
      <c r="AC37" s="100">
        <v>48.49</v>
      </c>
      <c r="AD37" s="2">
        <f t="shared" si="0"/>
        <v>0.71999999999999886</v>
      </c>
      <c r="AE37" s="138">
        <f t="shared" si="1"/>
        <v>-1.0206164523372085E-2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42612</v>
      </c>
      <c r="X38" s="103">
        <v>48.9</v>
      </c>
      <c r="Y38" s="103">
        <v>49.33</v>
      </c>
      <c r="Z38" s="103">
        <v>48.8</v>
      </c>
      <c r="AA38" s="103">
        <v>48.99</v>
      </c>
      <c r="AB38" s="101">
        <v>2473500</v>
      </c>
      <c r="AC38" s="100">
        <v>48.99</v>
      </c>
      <c r="AD38" s="2">
        <f t="shared" si="0"/>
        <v>0.53000000000000114</v>
      </c>
      <c r="AE38" s="138">
        <f t="shared" si="1"/>
        <v>1.8404907975460016E-3</v>
      </c>
    </row>
    <row r="39" spans="1:31" x14ac:dyDescent="0.25">
      <c r="W39" s="99">
        <v>42611</v>
      </c>
      <c r="X39" s="103">
        <v>48.8</v>
      </c>
      <c r="Y39" s="103">
        <v>49.43</v>
      </c>
      <c r="Z39" s="103">
        <v>48.77</v>
      </c>
      <c r="AA39" s="103">
        <v>48.9</v>
      </c>
      <c r="AB39" s="101">
        <v>2744000</v>
      </c>
      <c r="AC39" s="100">
        <v>48.9</v>
      </c>
      <c r="AD39" s="2">
        <f t="shared" si="0"/>
        <v>0.65999999999999659</v>
      </c>
      <c r="AE39" s="138">
        <f t="shared" si="1"/>
        <v>2.0454080589082935E-4</v>
      </c>
    </row>
    <row r="40" spans="1:31" ht="20.25" thickBot="1" x14ac:dyDescent="0.35">
      <c r="O40" s="586" t="s">
        <v>78</v>
      </c>
      <c r="P40" s="586"/>
      <c r="W40" s="99">
        <v>42608</v>
      </c>
      <c r="X40" s="103">
        <v>48.64</v>
      </c>
      <c r="Y40" s="103">
        <v>49.7</v>
      </c>
      <c r="Z40" s="103">
        <v>48.55</v>
      </c>
      <c r="AA40" s="103">
        <v>48.89</v>
      </c>
      <c r="AB40" s="101">
        <v>5442800</v>
      </c>
      <c r="AC40" s="100">
        <v>48.89</v>
      </c>
      <c r="AD40" s="2">
        <f t="shared" si="0"/>
        <v>1.1500000000000057</v>
      </c>
      <c r="AE40" s="138">
        <f t="shared" si="1"/>
        <v>1.0332713370531099E-2</v>
      </c>
    </row>
    <row r="41" spans="1:31" ht="15.75" thickTop="1" x14ac:dyDescent="0.25">
      <c r="O41" s="83">
        <v>1.1000000000000001</v>
      </c>
      <c r="P41" s="83">
        <f>O41*$Q$4</f>
        <v>50.776000000000003</v>
      </c>
      <c r="Q41" s="2"/>
      <c r="W41" s="99">
        <v>42607</v>
      </c>
      <c r="X41" s="103">
        <v>46.54</v>
      </c>
      <c r="Y41" s="103">
        <v>48.71</v>
      </c>
      <c r="Z41" s="103">
        <v>46.35</v>
      </c>
      <c r="AA41" s="103">
        <v>48.39</v>
      </c>
      <c r="AB41" s="101">
        <v>6974500</v>
      </c>
      <c r="AC41" s="100">
        <v>48.39</v>
      </c>
      <c r="AD41" s="2">
        <f t="shared" si="0"/>
        <v>2.3599999999999994</v>
      </c>
      <c r="AE41" s="138">
        <f t="shared" si="1"/>
        <v>3.9304123711340067E-2</v>
      </c>
    </row>
    <row r="42" spans="1:31" ht="20.25" thickBot="1" x14ac:dyDescent="0.35">
      <c r="O42" s="83">
        <v>1.0900000000000001</v>
      </c>
      <c r="P42" s="83">
        <f t="shared" ref="P42:P61" si="2">O42*$Q$4</f>
        <v>50.314399999999999</v>
      </c>
      <c r="Q42" s="2"/>
      <c r="T42" s="91" t="s">
        <v>113</v>
      </c>
      <c r="W42" s="99">
        <v>42606</v>
      </c>
      <c r="X42" s="103">
        <v>47</v>
      </c>
      <c r="Y42" s="103">
        <v>47</v>
      </c>
      <c r="Z42" s="103">
        <v>46.48</v>
      </c>
      <c r="AA42" s="103">
        <v>46.56</v>
      </c>
      <c r="AB42" s="101">
        <v>1478500</v>
      </c>
      <c r="AC42" s="100">
        <v>46.56</v>
      </c>
      <c r="AD42" s="2">
        <f t="shared" si="0"/>
        <v>0.52000000000000313</v>
      </c>
      <c r="AE42" s="138">
        <f t="shared" si="1"/>
        <v>-8.5178875638841633E-3</v>
      </c>
    </row>
    <row r="43" spans="1:31" ht="15.75" thickTop="1" x14ac:dyDescent="0.25">
      <c r="O43" s="83">
        <v>1.08</v>
      </c>
      <c r="P43" s="83">
        <f t="shared" si="2"/>
        <v>49.852800000000002</v>
      </c>
      <c r="Q43" s="2"/>
      <c r="T43" s="97" t="s">
        <v>98</v>
      </c>
      <c r="U43" s="98">
        <v>48.28</v>
      </c>
      <c r="W43" s="99">
        <v>42605</v>
      </c>
      <c r="X43" s="103">
        <v>46.98</v>
      </c>
      <c r="Y43" s="103">
        <v>47.23</v>
      </c>
      <c r="Z43" s="103">
        <v>46.7</v>
      </c>
      <c r="AA43" s="103">
        <v>46.96</v>
      </c>
      <c r="AB43" s="101">
        <v>1837900</v>
      </c>
      <c r="AC43" s="100">
        <v>46.96</v>
      </c>
      <c r="AD43" s="2">
        <f t="shared" si="0"/>
        <v>0.52999999999999403</v>
      </c>
      <c r="AE43" s="138">
        <f t="shared" si="1"/>
        <v>8.5910652920961894E-3</v>
      </c>
    </row>
    <row r="44" spans="1:31" x14ac:dyDescent="0.25">
      <c r="O44" s="83">
        <v>1.07</v>
      </c>
      <c r="P44" s="83">
        <f t="shared" si="2"/>
        <v>49.391199999999998</v>
      </c>
      <c r="Q44" s="2"/>
      <c r="T44" s="87" t="s">
        <v>99</v>
      </c>
      <c r="U44" s="88">
        <v>47.99</v>
      </c>
      <c r="W44" s="99">
        <v>42604</v>
      </c>
      <c r="X44" s="103">
        <v>47.14</v>
      </c>
      <c r="Y44" s="103">
        <v>47.14</v>
      </c>
      <c r="Z44" s="103">
        <v>46.08</v>
      </c>
      <c r="AA44" s="103">
        <v>46.56</v>
      </c>
      <c r="AB44" s="101">
        <v>3461400</v>
      </c>
      <c r="AC44" s="100">
        <v>46.56</v>
      </c>
      <c r="AD44" s="2">
        <f t="shared" si="0"/>
        <v>1.0600000000000023</v>
      </c>
      <c r="AE44" s="138">
        <f t="shared" si="1"/>
        <v>-1.896333754740831E-2</v>
      </c>
    </row>
    <row r="45" spans="1:31" x14ac:dyDescent="0.25">
      <c r="O45" s="83">
        <v>1.06</v>
      </c>
      <c r="P45" s="83">
        <f t="shared" si="2"/>
        <v>48.929600000000001</v>
      </c>
      <c r="Q45" s="2"/>
      <c r="T45" s="87" t="s">
        <v>100</v>
      </c>
      <c r="U45" s="88" t="s">
        <v>477</v>
      </c>
      <c r="W45" s="99">
        <v>42601</v>
      </c>
      <c r="X45" s="103">
        <v>47.33</v>
      </c>
      <c r="Y45" s="103">
        <v>47.58</v>
      </c>
      <c r="Z45" s="103">
        <v>46.86</v>
      </c>
      <c r="AA45" s="103">
        <v>47.46</v>
      </c>
      <c r="AB45" s="101">
        <v>1750100</v>
      </c>
      <c r="AC45" s="100">
        <v>47.46</v>
      </c>
      <c r="AD45" s="2">
        <f t="shared" si="0"/>
        <v>0.71999999999999886</v>
      </c>
      <c r="AE45" s="138">
        <f t="shared" si="1"/>
        <v>-3.150598613736566E-3</v>
      </c>
    </row>
    <row r="46" spans="1:31" x14ac:dyDescent="0.25">
      <c r="O46" s="83">
        <v>1.05</v>
      </c>
      <c r="P46" s="83">
        <f t="shared" si="2"/>
        <v>48.467999999999996</v>
      </c>
      <c r="Q46" s="2"/>
      <c r="T46" s="87" t="s">
        <v>101</v>
      </c>
      <c r="U46" s="88" t="s">
        <v>478</v>
      </c>
      <c r="W46" s="99">
        <v>42600</v>
      </c>
      <c r="X46" s="103">
        <v>47.29</v>
      </c>
      <c r="Y46" s="103">
        <v>47.7</v>
      </c>
      <c r="Z46" s="103">
        <v>47.25</v>
      </c>
      <c r="AA46" s="103">
        <v>47.61</v>
      </c>
      <c r="AB46" s="101">
        <v>2252300</v>
      </c>
      <c r="AC46" s="100">
        <v>47.61</v>
      </c>
      <c r="AD46" s="2">
        <f t="shared" si="0"/>
        <v>0.45000000000000284</v>
      </c>
      <c r="AE46" s="138">
        <f t="shared" si="1"/>
        <v>6.3411540900444319E-3</v>
      </c>
    </row>
    <row r="47" spans="1:31" x14ac:dyDescent="0.25">
      <c r="O47" s="83">
        <v>1.04</v>
      </c>
      <c r="P47" s="83">
        <f t="shared" si="2"/>
        <v>48.006399999999999</v>
      </c>
      <c r="Q47" s="2"/>
      <c r="T47" s="87" t="s">
        <v>102</v>
      </c>
      <c r="U47" s="88">
        <v>50.87</v>
      </c>
      <c r="W47" s="99">
        <v>42599</v>
      </c>
      <c r="X47" s="103">
        <v>46.76</v>
      </c>
      <c r="Y47" s="103">
        <v>47.33</v>
      </c>
      <c r="Z47" s="103">
        <v>46.72</v>
      </c>
      <c r="AA47" s="103">
        <v>47.31</v>
      </c>
      <c r="AB47" s="101">
        <v>2454400</v>
      </c>
      <c r="AC47" s="100">
        <v>47.31</v>
      </c>
      <c r="AD47" s="2">
        <f t="shared" si="0"/>
        <v>0.60999999999999943</v>
      </c>
      <c r="AE47" s="138">
        <f t="shared" si="1"/>
        <v>1.393056150878702E-2</v>
      </c>
    </row>
    <row r="48" spans="1:31" x14ac:dyDescent="0.25">
      <c r="O48" s="83">
        <v>1.03</v>
      </c>
      <c r="P48" s="83">
        <f t="shared" si="2"/>
        <v>47.544799999999995</v>
      </c>
      <c r="Q48" s="2"/>
      <c r="T48" s="87" t="s">
        <v>103</v>
      </c>
      <c r="U48" s="88">
        <v>1.5950899999999999</v>
      </c>
      <c r="W48" s="99">
        <v>42598</v>
      </c>
      <c r="X48" s="103">
        <v>46.45</v>
      </c>
      <c r="Y48" s="103">
        <v>47.48</v>
      </c>
      <c r="Z48" s="103">
        <v>46.43</v>
      </c>
      <c r="AA48" s="103">
        <v>46.66</v>
      </c>
      <c r="AB48" s="101">
        <v>2900600</v>
      </c>
      <c r="AC48" s="100">
        <v>46.66</v>
      </c>
      <c r="AD48" s="2">
        <f t="shared" si="0"/>
        <v>1.0499999999999972</v>
      </c>
      <c r="AE48" s="138">
        <f t="shared" si="1"/>
        <v>7.3402417962002975E-3</v>
      </c>
    </row>
    <row r="49" spans="15:31" x14ac:dyDescent="0.25">
      <c r="O49" s="83">
        <v>1.02</v>
      </c>
      <c r="P49" s="83">
        <f t="shared" si="2"/>
        <v>47.083199999999998</v>
      </c>
      <c r="Q49" s="2"/>
      <c r="T49" s="87" t="s">
        <v>104</v>
      </c>
      <c r="U49" s="89" t="s">
        <v>299</v>
      </c>
      <c r="W49" s="99">
        <v>42597</v>
      </c>
      <c r="X49" s="103">
        <v>46.5</v>
      </c>
      <c r="Y49" s="103">
        <v>46.88</v>
      </c>
      <c r="Z49" s="103">
        <v>46.32</v>
      </c>
      <c r="AA49" s="103">
        <v>46.32</v>
      </c>
      <c r="AB49" s="101">
        <v>2086300</v>
      </c>
      <c r="AC49" s="100">
        <v>46.32</v>
      </c>
      <c r="AD49" s="2">
        <f t="shared" si="0"/>
        <v>0.56000000000000227</v>
      </c>
      <c r="AE49" s="138">
        <f t="shared" si="1"/>
        <v>-3.870967741935516E-3</v>
      </c>
    </row>
    <row r="50" spans="15:31" x14ac:dyDescent="0.25">
      <c r="O50" s="83">
        <v>1.01</v>
      </c>
      <c r="P50" s="83">
        <f t="shared" si="2"/>
        <v>46.621599999999994</v>
      </c>
      <c r="Q50" s="2"/>
      <c r="T50" s="87"/>
      <c r="U50" s="88"/>
      <c r="W50" s="99">
        <v>42594</v>
      </c>
      <c r="X50" s="103">
        <v>46.84</v>
      </c>
      <c r="Y50" s="103">
        <v>47.02</v>
      </c>
      <c r="Z50" s="103">
        <v>46.3</v>
      </c>
      <c r="AA50" s="103">
        <v>46.5</v>
      </c>
      <c r="AB50" s="101">
        <v>2170100</v>
      </c>
      <c r="AC50" s="100">
        <v>46.5</v>
      </c>
      <c r="AD50" s="2">
        <f t="shared" si="0"/>
        <v>0.72000000000000597</v>
      </c>
      <c r="AE50" s="138">
        <f t="shared" si="1"/>
        <v>-9.1625825697847496E-3</v>
      </c>
    </row>
    <row r="51" spans="15:31" x14ac:dyDescent="0.25">
      <c r="O51" s="83">
        <v>1</v>
      </c>
      <c r="P51" s="83">
        <f t="shared" si="2"/>
        <v>46.16</v>
      </c>
      <c r="Q51" s="2"/>
      <c r="T51" s="87" t="s">
        <v>105</v>
      </c>
      <c r="U51" s="88" t="s">
        <v>479</v>
      </c>
      <c r="W51" s="99">
        <v>42593</v>
      </c>
      <c r="X51" s="103">
        <v>46.46</v>
      </c>
      <c r="Y51" s="103">
        <v>47.02</v>
      </c>
      <c r="Z51" s="103">
        <v>46.46</v>
      </c>
      <c r="AA51" s="103">
        <v>46.93</v>
      </c>
      <c r="AB51" s="101">
        <v>2688100</v>
      </c>
      <c r="AC51" s="100">
        <v>46.93</v>
      </c>
      <c r="AD51" s="2">
        <f t="shared" si="0"/>
        <v>0.56000000000000227</v>
      </c>
      <c r="AE51" s="138" t="e">
        <f t="shared" si="1"/>
        <v>#DIV/0!</v>
      </c>
    </row>
    <row r="52" spans="15:31" x14ac:dyDescent="0.25">
      <c r="O52" s="83">
        <v>0.99</v>
      </c>
      <c r="P52" s="83">
        <f t="shared" si="2"/>
        <v>45.698399999999999</v>
      </c>
      <c r="Q52" s="2"/>
      <c r="T52" s="87" t="s">
        <v>106</v>
      </c>
      <c r="U52" s="88" t="s">
        <v>376</v>
      </c>
      <c r="W52" s="99">
        <v>42593</v>
      </c>
      <c r="X52" s="103" t="s">
        <v>226</v>
      </c>
      <c r="Y52" s="103"/>
      <c r="Z52" s="103"/>
      <c r="AA52" s="103"/>
      <c r="AB52" s="101"/>
      <c r="AC52" s="10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0.98</v>
      </c>
      <c r="P53" s="83">
        <f t="shared" si="2"/>
        <v>45.236799999999995</v>
      </c>
      <c r="Q53" s="2"/>
      <c r="T53" s="87" t="s">
        <v>107</v>
      </c>
      <c r="U53" s="90">
        <v>2937213</v>
      </c>
      <c r="W53" s="99">
        <v>42592</v>
      </c>
      <c r="X53" s="103">
        <v>46.07</v>
      </c>
      <c r="Y53" s="103">
        <v>47.39</v>
      </c>
      <c r="Z53" s="103">
        <v>46.07</v>
      </c>
      <c r="AA53" s="103">
        <v>46.79</v>
      </c>
      <c r="AB53" s="101">
        <v>4054400</v>
      </c>
      <c r="AC53" s="100">
        <v>46.35</v>
      </c>
      <c r="AD53" s="2">
        <f t="shared" si="0"/>
        <v>1.3200000000000003</v>
      </c>
      <c r="AE53" s="138">
        <f t="shared" si="1"/>
        <v>1.5779092702169706E-2</v>
      </c>
    </row>
    <row r="54" spans="15:31" x14ac:dyDescent="0.25">
      <c r="O54" s="83">
        <v>0.97</v>
      </c>
      <c r="P54" s="83">
        <f t="shared" si="2"/>
        <v>44.775199999999998</v>
      </c>
      <c r="T54" s="87" t="s">
        <v>110</v>
      </c>
      <c r="U54" s="90">
        <v>2763330</v>
      </c>
      <c r="W54" s="99">
        <v>42591</v>
      </c>
      <c r="X54" s="103">
        <v>46.2</v>
      </c>
      <c r="Y54" s="103">
        <v>46.5</v>
      </c>
      <c r="Z54" s="103">
        <v>46.02</v>
      </c>
      <c r="AA54" s="103">
        <v>46.06</v>
      </c>
      <c r="AB54" s="101">
        <v>1175100</v>
      </c>
      <c r="AC54" s="100">
        <v>45.63</v>
      </c>
      <c r="AD54" s="2">
        <f t="shared" si="0"/>
        <v>0.47999999999999687</v>
      </c>
      <c r="AE54" s="138">
        <f t="shared" si="1"/>
        <v>-2.6229508196721207E-3</v>
      </c>
    </row>
    <row r="55" spans="15:31" x14ac:dyDescent="0.25">
      <c r="O55" s="83">
        <v>0.96</v>
      </c>
      <c r="P55" s="83">
        <f t="shared" si="2"/>
        <v>44.313599999999994</v>
      </c>
      <c r="T55" s="87" t="s">
        <v>108</v>
      </c>
      <c r="U55" s="88" t="s">
        <v>480</v>
      </c>
      <c r="W55" s="99">
        <v>42590</v>
      </c>
      <c r="X55" s="103">
        <v>45.93</v>
      </c>
      <c r="Y55" s="103">
        <v>46.34</v>
      </c>
      <c r="Z55" s="103">
        <v>45.84</v>
      </c>
      <c r="AA55" s="103">
        <v>46.18</v>
      </c>
      <c r="AB55" s="101">
        <v>2112900</v>
      </c>
      <c r="AC55" s="100">
        <v>45.75</v>
      </c>
      <c r="AD55" s="2">
        <f t="shared" si="0"/>
        <v>0.5</v>
      </c>
      <c r="AE55" s="138">
        <f t="shared" si="1"/>
        <v>4.390779363337094E-3</v>
      </c>
    </row>
    <row r="56" spans="15:31" x14ac:dyDescent="0.25">
      <c r="O56" s="83">
        <v>0.95</v>
      </c>
      <c r="P56" s="83">
        <f t="shared" si="2"/>
        <v>43.851999999999997</v>
      </c>
      <c r="T56" s="87" t="s">
        <v>111</v>
      </c>
      <c r="U56" s="88">
        <v>25.56</v>
      </c>
      <c r="W56" s="99">
        <v>42587</v>
      </c>
      <c r="X56" s="103">
        <v>46.11</v>
      </c>
      <c r="Y56" s="103">
        <v>46.47</v>
      </c>
      <c r="Z56" s="103">
        <v>45.89</v>
      </c>
      <c r="AA56" s="103">
        <v>45.98</v>
      </c>
      <c r="AB56" s="101">
        <v>1748900</v>
      </c>
      <c r="AC56" s="100">
        <v>45.55</v>
      </c>
      <c r="AD56" s="2">
        <f t="shared" si="0"/>
        <v>0.57999999999999829</v>
      </c>
      <c r="AE56" s="138">
        <f t="shared" si="1"/>
        <v>3.5250055078210885E-3</v>
      </c>
    </row>
    <row r="57" spans="15:31" x14ac:dyDescent="0.25">
      <c r="O57" s="83">
        <v>0.94</v>
      </c>
      <c r="P57" s="83">
        <f t="shared" si="2"/>
        <v>43.390399999999993</v>
      </c>
      <c r="T57" s="87" t="s">
        <v>112</v>
      </c>
      <c r="U57" s="88">
        <v>1.85</v>
      </c>
      <c r="W57" s="99">
        <v>42586</v>
      </c>
      <c r="X57" s="103">
        <v>45.85</v>
      </c>
      <c r="Y57" s="103">
        <v>46.38</v>
      </c>
      <c r="Z57" s="103">
        <v>45.73</v>
      </c>
      <c r="AA57" s="103">
        <v>45.82</v>
      </c>
      <c r="AB57" s="101">
        <v>2061300</v>
      </c>
      <c r="AC57" s="100">
        <v>45.39</v>
      </c>
      <c r="AD57" s="2">
        <f t="shared" si="0"/>
        <v>0.65000000000000568</v>
      </c>
      <c r="AE57" s="138">
        <f t="shared" si="1"/>
        <v>1.7656146546016771E-3</v>
      </c>
    </row>
    <row r="58" spans="15:31" x14ac:dyDescent="0.25">
      <c r="O58" s="83">
        <v>0.93</v>
      </c>
      <c r="P58" s="83">
        <f t="shared" si="2"/>
        <v>42.928800000000003</v>
      </c>
      <c r="T58" s="87" t="s">
        <v>109</v>
      </c>
      <c r="U58" s="88" t="s">
        <v>481</v>
      </c>
      <c r="W58" s="99">
        <v>42585</v>
      </c>
      <c r="X58" s="103">
        <v>45.38</v>
      </c>
      <c r="Y58" s="103">
        <v>45.82</v>
      </c>
      <c r="Z58" s="103">
        <v>45.17</v>
      </c>
      <c r="AA58" s="103">
        <v>45.74</v>
      </c>
      <c r="AB58" s="101">
        <v>1425800</v>
      </c>
      <c r="AC58" s="100">
        <v>45.31</v>
      </c>
      <c r="AD58" s="2">
        <f t="shared" si="0"/>
        <v>0.64999999999999858</v>
      </c>
      <c r="AE58" s="138">
        <f t="shared" si="1"/>
        <v>7.7846975088968762E-3</v>
      </c>
    </row>
    <row r="59" spans="15:31" x14ac:dyDescent="0.25">
      <c r="O59" s="83">
        <v>0.92</v>
      </c>
      <c r="P59" s="83">
        <f t="shared" si="2"/>
        <v>42.467199999999998</v>
      </c>
      <c r="W59" s="99">
        <v>42584</v>
      </c>
      <c r="X59" s="103">
        <v>45.39</v>
      </c>
      <c r="Y59" s="103">
        <v>45.65</v>
      </c>
      <c r="Z59" s="103">
        <v>45.22</v>
      </c>
      <c r="AA59" s="103">
        <v>45.39</v>
      </c>
      <c r="AB59" s="101">
        <v>2004000</v>
      </c>
      <c r="AC59" s="100">
        <v>44.96</v>
      </c>
      <c r="AD59" s="2">
        <f t="shared" si="0"/>
        <v>0.42999999999999972</v>
      </c>
      <c r="AE59" s="138">
        <f t="shared" si="1"/>
        <v>-2.4406478810738985E-3</v>
      </c>
    </row>
    <row r="60" spans="15:31" x14ac:dyDescent="0.25">
      <c r="O60" s="83">
        <v>0.91</v>
      </c>
      <c r="P60" s="83">
        <f t="shared" si="2"/>
        <v>42.005600000000001</v>
      </c>
      <c r="W60" s="99">
        <v>42583</v>
      </c>
      <c r="X60" s="103">
        <v>45.76</v>
      </c>
      <c r="Y60" s="103">
        <v>45.88</v>
      </c>
      <c r="Z60" s="103">
        <v>45.17</v>
      </c>
      <c r="AA60" s="103">
        <v>45.5</v>
      </c>
      <c r="AB60" s="101">
        <v>2063200</v>
      </c>
      <c r="AC60" s="100">
        <v>45.07</v>
      </c>
      <c r="AD60" s="2">
        <f t="shared" si="0"/>
        <v>0.71000000000000085</v>
      </c>
      <c r="AE60" s="138">
        <f t="shared" si="1"/>
        <v>-6.8312031732040701E-3</v>
      </c>
    </row>
    <row r="61" spans="15:31" x14ac:dyDescent="0.25">
      <c r="O61" s="83">
        <v>0.9</v>
      </c>
      <c r="P61" s="83">
        <f t="shared" si="2"/>
        <v>41.543999999999997</v>
      </c>
      <c r="W61" s="99">
        <v>42580</v>
      </c>
      <c r="X61" s="103">
        <v>45.57</v>
      </c>
      <c r="Y61" s="103">
        <v>45.89</v>
      </c>
      <c r="Z61" s="103">
        <v>45.28</v>
      </c>
      <c r="AA61" s="103">
        <v>45.81</v>
      </c>
      <c r="AB61" s="101">
        <v>2319700</v>
      </c>
      <c r="AC61" s="100">
        <v>45.38</v>
      </c>
      <c r="AD61" s="2">
        <f t="shared" si="0"/>
        <v>0.60999999999999943</v>
      </c>
      <c r="AE61" s="138">
        <f t="shared" si="1"/>
        <v>1.7660044150111798E-3</v>
      </c>
    </row>
    <row r="62" spans="15:31" x14ac:dyDescent="0.25">
      <c r="W62" s="99">
        <v>42579</v>
      </c>
      <c r="X62" s="103">
        <v>45.5</v>
      </c>
      <c r="Y62" s="103">
        <v>46.28</v>
      </c>
      <c r="Z62" s="103">
        <v>44.93</v>
      </c>
      <c r="AA62" s="103">
        <v>45.73</v>
      </c>
      <c r="AB62" s="101">
        <v>3215700</v>
      </c>
      <c r="AC62" s="100">
        <v>45.3</v>
      </c>
      <c r="AD62" s="2">
        <f t="shared" si="0"/>
        <v>1.3500000000000014</v>
      </c>
      <c r="AE62" s="138">
        <f t="shared" si="1"/>
        <v>3.1000885739591588E-3</v>
      </c>
    </row>
    <row r="63" spans="15:31" x14ac:dyDescent="0.25">
      <c r="W63" s="99">
        <v>42578</v>
      </c>
      <c r="X63" s="103">
        <v>45.68</v>
      </c>
      <c r="Y63" s="103">
        <v>45.86</v>
      </c>
      <c r="Z63" s="103">
        <v>45.1</v>
      </c>
      <c r="AA63" s="103">
        <v>45.59</v>
      </c>
      <c r="AB63" s="101">
        <v>2911000</v>
      </c>
      <c r="AC63" s="100">
        <v>45.16</v>
      </c>
      <c r="AD63" s="2">
        <f t="shared" si="0"/>
        <v>0.75999999999999801</v>
      </c>
      <c r="AE63" s="138">
        <f t="shared" si="1"/>
        <v>-1.9889502762431288E-3</v>
      </c>
    </row>
    <row r="64" spans="15:31" x14ac:dyDescent="0.25">
      <c r="W64" s="99">
        <v>42577</v>
      </c>
      <c r="X64" s="103">
        <v>45.19</v>
      </c>
      <c r="Y64" s="103">
        <v>45.71</v>
      </c>
      <c r="Z64" s="103">
        <v>45.05</v>
      </c>
      <c r="AA64" s="103">
        <v>45.68</v>
      </c>
      <c r="AB64" s="101">
        <v>1600200</v>
      </c>
      <c r="AC64" s="100">
        <v>45.25</v>
      </c>
      <c r="AD64" s="2">
        <f t="shared" si="0"/>
        <v>0.66000000000000369</v>
      </c>
      <c r="AE64" s="138">
        <f t="shared" si="1"/>
        <v>1.230425055928408E-2</v>
      </c>
    </row>
    <row r="65" spans="23:31" x14ac:dyDescent="0.25">
      <c r="W65" s="99">
        <v>42576</v>
      </c>
      <c r="X65" s="103">
        <v>45.04</v>
      </c>
      <c r="Y65" s="103">
        <v>45.13</v>
      </c>
      <c r="Z65" s="103">
        <v>44.7</v>
      </c>
      <c r="AA65" s="103">
        <v>45.12</v>
      </c>
      <c r="AB65" s="101">
        <v>1402700</v>
      </c>
      <c r="AC65" s="100">
        <v>44.7</v>
      </c>
      <c r="AD65" s="2">
        <f t="shared" si="0"/>
        <v>0.42999999999999972</v>
      </c>
      <c r="AE65" s="138">
        <f t="shared" si="1"/>
        <v>0</v>
      </c>
    </row>
    <row r="66" spans="23:31" x14ac:dyDescent="0.25">
      <c r="W66" s="99">
        <v>42573</v>
      </c>
      <c r="X66" s="103">
        <v>44.94</v>
      </c>
      <c r="Y66" s="103">
        <v>45.22</v>
      </c>
      <c r="Z66" s="103">
        <v>44.75</v>
      </c>
      <c r="AA66" s="103">
        <v>45.12</v>
      </c>
      <c r="AB66" s="101">
        <v>1591500</v>
      </c>
      <c r="AC66" s="100">
        <v>44.7</v>
      </c>
      <c r="AD66" s="2">
        <f t="shared" si="0"/>
        <v>0.46999999999999886</v>
      </c>
      <c r="AE66" s="138">
        <f t="shared" si="1"/>
        <v>5.3981106612686069E-3</v>
      </c>
    </row>
    <row r="67" spans="23:31" x14ac:dyDescent="0.25">
      <c r="W67" s="99">
        <v>42572</v>
      </c>
      <c r="X67" s="103">
        <v>45.07</v>
      </c>
      <c r="Y67" s="103">
        <v>45.32</v>
      </c>
      <c r="Z67" s="103">
        <v>44.73</v>
      </c>
      <c r="AA67" s="103">
        <v>44.88</v>
      </c>
      <c r="AB67" s="101">
        <v>1802500</v>
      </c>
      <c r="AC67" s="100">
        <v>44.46</v>
      </c>
      <c r="AD67" s="2">
        <f>Y67-Z67</f>
        <v>0.59000000000000341</v>
      </c>
      <c r="AE67" s="138" t="e">
        <f>AC67/#REF!-1</f>
        <v>#REF!</v>
      </c>
    </row>
    <row r="68" spans="23:31" x14ac:dyDescent="0.25">
      <c r="W68" s="99">
        <v>42571</v>
      </c>
      <c r="X68" s="103">
        <v>45.01</v>
      </c>
      <c r="Y68" s="103">
        <v>45.47</v>
      </c>
      <c r="Z68" s="103">
        <v>44.89</v>
      </c>
      <c r="AA68" s="103">
        <v>45.01</v>
      </c>
      <c r="AB68" s="101">
        <v>2414700</v>
      </c>
      <c r="AC68" s="100">
        <v>44.59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7" priority="11">
      <formula>F27&gt;0</formula>
    </cfRule>
    <cfRule type="expression" dxfId="476" priority="12">
      <formula>F27&lt;0</formula>
    </cfRule>
  </conditionalFormatting>
  <conditionalFormatting sqref="H27:H29">
    <cfRule type="expression" dxfId="475" priority="9">
      <formula>H27&gt;0</formula>
    </cfRule>
    <cfRule type="expression" dxfId="474" priority="10">
      <formula>H27&lt;0</formula>
    </cfRule>
  </conditionalFormatting>
  <conditionalFormatting sqref="F23:F26">
    <cfRule type="expression" dxfId="473" priority="7">
      <formula>F23&gt;0</formula>
    </cfRule>
    <cfRule type="expression" dxfId="472" priority="8">
      <formula>F23&lt;0</formula>
    </cfRule>
  </conditionalFormatting>
  <conditionalFormatting sqref="H23:H26">
    <cfRule type="expression" dxfId="471" priority="5">
      <formula>H23&gt;0</formula>
    </cfRule>
    <cfRule type="expression" dxfId="470" priority="6">
      <formula>H23&lt;0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11.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42663</v>
      </c>
      <c r="X2" s="103">
        <v>35.409999999999997</v>
      </c>
      <c r="Y2" s="103">
        <v>35.67</v>
      </c>
      <c r="Z2" s="103">
        <v>35.1</v>
      </c>
      <c r="AA2" s="103">
        <v>35.43</v>
      </c>
      <c r="AB2" s="101">
        <v>25579000</v>
      </c>
      <c r="AC2" s="100">
        <v>35.43</v>
      </c>
      <c r="AD2" s="2">
        <f>Y2-Z2</f>
        <v>0.57000000000000028</v>
      </c>
      <c r="AE2" s="138">
        <f>AC2/AC3-1</f>
        <v>-2.2528865108419893E-3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34.92</v>
      </c>
      <c r="S3" s="115"/>
      <c r="T3" s="17"/>
      <c r="U3" s="17"/>
      <c r="V3" s="17"/>
      <c r="W3" s="99">
        <v>42662</v>
      </c>
      <c r="X3" s="103">
        <v>36.07</v>
      </c>
      <c r="Y3" s="103">
        <v>36.090000000000003</v>
      </c>
      <c r="Z3" s="103">
        <v>35.229999999999997</v>
      </c>
      <c r="AA3" s="103">
        <v>35.51</v>
      </c>
      <c r="AB3" s="101">
        <v>74719200</v>
      </c>
      <c r="AC3" s="100">
        <v>35.51</v>
      </c>
      <c r="AD3" s="2">
        <f t="shared" ref="AD3:AD66" si="0">Y3-Z3</f>
        <v>0.86000000000000654</v>
      </c>
      <c r="AE3" s="138">
        <f t="shared" ref="AE3:AE66" si="1">AC3/AC4-1</f>
        <v>-5.9337748344370889E-2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34.92</v>
      </c>
      <c r="R4" s="557">
        <v>-5.1000000000000004E-3</v>
      </c>
      <c r="W4" s="99">
        <v>42661</v>
      </c>
      <c r="X4" s="103">
        <v>37.97</v>
      </c>
      <c r="Y4" s="103">
        <v>38.049999999999997</v>
      </c>
      <c r="Z4" s="103">
        <v>37.53</v>
      </c>
      <c r="AA4" s="103">
        <v>37.75</v>
      </c>
      <c r="AB4" s="101">
        <v>42907800</v>
      </c>
      <c r="AC4" s="100">
        <v>37.75</v>
      </c>
      <c r="AD4" s="2">
        <f t="shared" si="0"/>
        <v>0.51999999999999602</v>
      </c>
      <c r="AE4" s="138">
        <f t="shared" si="1"/>
        <v>1.2335746849021278E-2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42660</v>
      </c>
      <c r="X5" s="103">
        <v>37.549999999999997</v>
      </c>
      <c r="Y5" s="103">
        <v>37.72</v>
      </c>
      <c r="Z5" s="103">
        <v>37.24</v>
      </c>
      <c r="AA5" s="103">
        <v>37.29</v>
      </c>
      <c r="AB5" s="101">
        <v>15788100</v>
      </c>
      <c r="AC5" s="100">
        <v>37.29</v>
      </c>
      <c r="AD5" s="2">
        <f t="shared" si="0"/>
        <v>0.47999999999999687</v>
      </c>
      <c r="AE5" s="138">
        <f t="shared" si="1"/>
        <v>-4.272363150867875E-3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42657</v>
      </c>
      <c r="X6" s="103">
        <v>37.19</v>
      </c>
      <c r="Y6" s="103">
        <v>37.700000000000003</v>
      </c>
      <c r="Z6" s="103">
        <v>37.159999999999997</v>
      </c>
      <c r="AA6" s="103">
        <v>37.450000000000003</v>
      </c>
      <c r="AB6" s="101">
        <v>19123900</v>
      </c>
      <c r="AC6" s="100">
        <v>37.450000000000003</v>
      </c>
      <c r="AD6" s="2">
        <f t="shared" si="0"/>
        <v>0.54000000000000625</v>
      </c>
      <c r="AE6" s="138">
        <f t="shared" si="1"/>
        <v>1.2983500135244963E-2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42656</v>
      </c>
      <c r="X7" s="103">
        <v>36.85</v>
      </c>
      <c r="Y7" s="103">
        <v>37.130000000000003</v>
      </c>
      <c r="Z7" s="103">
        <v>36.46</v>
      </c>
      <c r="AA7" s="103">
        <v>36.97</v>
      </c>
      <c r="AB7" s="101">
        <v>16936000</v>
      </c>
      <c r="AC7" s="100">
        <v>36.97</v>
      </c>
      <c r="AD7" s="2">
        <f t="shared" si="0"/>
        <v>0.67000000000000171</v>
      </c>
      <c r="AE7" s="138">
        <f t="shared" si="1"/>
        <v>-4.3091839482899408E-3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42655</v>
      </c>
      <c r="X8" s="103">
        <v>37.200000000000003</v>
      </c>
      <c r="Y8" s="103">
        <v>37.25</v>
      </c>
      <c r="Z8" s="103">
        <v>36.81</v>
      </c>
      <c r="AA8" s="103">
        <v>37.130000000000003</v>
      </c>
      <c r="AB8" s="101">
        <v>14053900</v>
      </c>
      <c r="AC8" s="100">
        <v>37.130000000000003</v>
      </c>
      <c r="AD8" s="2">
        <f t="shared" si="0"/>
        <v>0.43999999999999773</v>
      </c>
      <c r="AE8" s="138">
        <f t="shared" si="1"/>
        <v>-3.7563724174939361E-3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42654</v>
      </c>
      <c r="X9" s="103">
        <v>37.909999999999997</v>
      </c>
      <c r="Y9" s="103">
        <v>38</v>
      </c>
      <c r="Z9" s="103">
        <v>36.82</v>
      </c>
      <c r="AA9" s="103">
        <v>37.270000000000003</v>
      </c>
      <c r="AB9" s="101">
        <v>27650500</v>
      </c>
      <c r="AC9" s="100">
        <v>37.270000000000003</v>
      </c>
      <c r="AD9" s="2">
        <f t="shared" si="0"/>
        <v>1.1799999999999997</v>
      </c>
      <c r="AE9" s="138">
        <f t="shared" si="1"/>
        <v>-1.9726459758022119E-2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42653</v>
      </c>
      <c r="X10" s="103">
        <v>38.25</v>
      </c>
      <c r="Y10" s="103">
        <v>38.36</v>
      </c>
      <c r="Z10" s="103">
        <v>37.9</v>
      </c>
      <c r="AA10" s="103">
        <v>38.020000000000003</v>
      </c>
      <c r="AB10" s="101">
        <v>14954300</v>
      </c>
      <c r="AC10" s="100">
        <v>38.020000000000003</v>
      </c>
      <c r="AD10" s="2">
        <f t="shared" si="0"/>
        <v>0.46000000000000085</v>
      </c>
      <c r="AE10" s="138">
        <f t="shared" si="1"/>
        <v>-2.0997375328083434E-3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2.75E-2</v>
      </c>
      <c r="W11" s="99">
        <v>42650</v>
      </c>
      <c r="X11" s="103">
        <v>38.08</v>
      </c>
      <c r="Y11" s="103">
        <v>38.22</v>
      </c>
      <c r="Z11" s="103">
        <v>37.78</v>
      </c>
      <c r="AA11" s="103">
        <v>38.1</v>
      </c>
      <c r="AB11" s="101">
        <v>16942500</v>
      </c>
      <c r="AC11" s="100">
        <v>38.1</v>
      </c>
      <c r="AD11" s="2">
        <f t="shared" si="0"/>
        <v>0.43999999999999773</v>
      </c>
      <c r="AE11" s="138">
        <f t="shared" si="1"/>
        <v>7.8802206461792146E-4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42649</v>
      </c>
      <c r="X12" s="103">
        <v>37.840000000000003</v>
      </c>
      <c r="Y12" s="103">
        <v>38.159999999999997</v>
      </c>
      <c r="Z12" s="103">
        <v>37.58</v>
      </c>
      <c r="AA12" s="103">
        <v>38.07</v>
      </c>
      <c r="AB12" s="101">
        <v>15171400</v>
      </c>
      <c r="AC12" s="100">
        <v>38.07</v>
      </c>
      <c r="AD12" s="2">
        <f t="shared" si="0"/>
        <v>0.57999999999999829</v>
      </c>
      <c r="AE12" s="138">
        <f t="shared" si="1"/>
        <v>2.1058173203474251E-3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42648</v>
      </c>
      <c r="X13" s="103">
        <v>37.75</v>
      </c>
      <c r="Y13" s="103">
        <v>38.31</v>
      </c>
      <c r="Z13" s="103">
        <v>37.64</v>
      </c>
      <c r="AA13" s="103">
        <v>37.99</v>
      </c>
      <c r="AB13" s="101">
        <v>22420800</v>
      </c>
      <c r="AC13" s="100">
        <v>37.99</v>
      </c>
      <c r="AD13" s="2">
        <f t="shared" si="0"/>
        <v>0.67000000000000171</v>
      </c>
      <c r="AE13" s="138">
        <f t="shared" si="1"/>
        <v>1.1987213638785299E-2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42647</v>
      </c>
      <c r="X14" s="103">
        <v>37.770000000000003</v>
      </c>
      <c r="Y14" s="103">
        <v>37.94</v>
      </c>
      <c r="Z14" s="103">
        <v>37.33</v>
      </c>
      <c r="AA14" s="103">
        <v>37.54</v>
      </c>
      <c r="AB14" s="101">
        <v>14393100</v>
      </c>
      <c r="AC14" s="100">
        <v>37.54</v>
      </c>
      <c r="AD14" s="2">
        <f t="shared" si="0"/>
        <v>0.60999999999999943</v>
      </c>
      <c r="AE14" s="138">
        <f t="shared" si="1"/>
        <v>-3.1864046733934837E-3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42646</v>
      </c>
      <c r="X15" s="103">
        <v>37.69</v>
      </c>
      <c r="Y15" s="103">
        <v>37.950000000000003</v>
      </c>
      <c r="Z15" s="103">
        <v>37.53</v>
      </c>
      <c r="AA15" s="103">
        <v>37.659999999999997</v>
      </c>
      <c r="AB15" s="101">
        <v>14113600</v>
      </c>
      <c r="AC15" s="100">
        <v>37.659999999999997</v>
      </c>
      <c r="AD15" s="2">
        <f t="shared" si="0"/>
        <v>0.42000000000000171</v>
      </c>
      <c r="AE15" s="138">
        <f t="shared" si="1"/>
        <v>-2.3841059602649484E-3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42643</v>
      </c>
      <c r="X16" s="103">
        <v>37.47</v>
      </c>
      <c r="Y16" s="103">
        <v>37.92</v>
      </c>
      <c r="Z16" s="103">
        <v>37.44</v>
      </c>
      <c r="AA16" s="103">
        <v>37.75</v>
      </c>
      <c r="AB16" s="101">
        <v>24279300</v>
      </c>
      <c r="AC16" s="100">
        <v>37.75</v>
      </c>
      <c r="AD16" s="2">
        <f t="shared" si="0"/>
        <v>0.48000000000000398</v>
      </c>
      <c r="AE16" s="138">
        <f t="shared" si="1"/>
        <v>1.1521972132904512E-2</v>
      </c>
    </row>
    <row r="17" spans="1:31" x14ac:dyDescent="0.25">
      <c r="W17" s="99">
        <v>42642</v>
      </c>
      <c r="X17" s="103">
        <v>37.49</v>
      </c>
      <c r="Y17" s="103">
        <v>37.53</v>
      </c>
      <c r="Z17" s="103">
        <v>37</v>
      </c>
      <c r="AA17" s="103">
        <v>37.32</v>
      </c>
      <c r="AB17" s="101">
        <v>17675000</v>
      </c>
      <c r="AC17" s="100">
        <v>37.32</v>
      </c>
      <c r="AD17" s="2">
        <f t="shared" si="0"/>
        <v>0.53000000000000114</v>
      </c>
      <c r="AE17" s="138">
        <f t="shared" si="1"/>
        <v>-3.2051282051280827E-3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42641</v>
      </c>
      <c r="X18" s="103">
        <v>37.31</v>
      </c>
      <c r="Y18" s="103">
        <v>37.5</v>
      </c>
      <c r="Z18" s="103">
        <v>37.15</v>
      </c>
      <c r="AA18" s="103">
        <v>37.44</v>
      </c>
      <c r="AB18" s="101">
        <v>19020800</v>
      </c>
      <c r="AC18" s="100">
        <v>37.44</v>
      </c>
      <c r="AD18" s="2">
        <f t="shared" si="0"/>
        <v>0.35000000000000142</v>
      </c>
      <c r="AE18" s="138">
        <f t="shared" si="1"/>
        <v>6.9930069930068672E-3</v>
      </c>
    </row>
    <row r="19" spans="1:31" x14ac:dyDescent="0.25">
      <c r="W19" s="99">
        <v>42640</v>
      </c>
      <c r="X19" s="103">
        <v>36.9</v>
      </c>
      <c r="Y19" s="103">
        <v>37.22</v>
      </c>
      <c r="Z19" s="103">
        <v>36.630000000000003</v>
      </c>
      <c r="AA19" s="103">
        <v>37.18</v>
      </c>
      <c r="AB19" s="101">
        <v>22391600</v>
      </c>
      <c r="AC19" s="100">
        <v>37.18</v>
      </c>
      <c r="AD19" s="2">
        <f t="shared" si="0"/>
        <v>0.58999999999999631</v>
      </c>
      <c r="AE19" s="138">
        <f t="shared" si="1"/>
        <v>1.4461118690313857E-2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42639</v>
      </c>
      <c r="X20" s="103">
        <v>36.92</v>
      </c>
      <c r="Y20" s="103">
        <v>36.94</v>
      </c>
      <c r="Z20" s="103">
        <v>36.6</v>
      </c>
      <c r="AA20" s="103">
        <v>36.65</v>
      </c>
      <c r="AB20" s="101">
        <v>25518800</v>
      </c>
      <c r="AC20" s="100">
        <v>36.65</v>
      </c>
      <c r="AD20" s="2">
        <f t="shared" si="0"/>
        <v>0.33999999999999631</v>
      </c>
      <c r="AE20" s="138">
        <f t="shared" si="1"/>
        <v>-1.452003226673837E-2</v>
      </c>
    </row>
    <row r="21" spans="1:31" x14ac:dyDescent="0.25">
      <c r="B21" s="193"/>
      <c r="C21" s="10"/>
      <c r="D21" s="40"/>
      <c r="E21" s="40"/>
      <c r="F21" s="40"/>
      <c r="G21" s="40"/>
      <c r="W21" s="99">
        <v>42636</v>
      </c>
      <c r="X21" s="103">
        <v>37.450000000000003</v>
      </c>
      <c r="Y21" s="103">
        <v>37.65</v>
      </c>
      <c r="Z21" s="103">
        <v>37.119999999999997</v>
      </c>
      <c r="AA21" s="103">
        <v>37.19</v>
      </c>
      <c r="AB21" s="101">
        <v>18062500</v>
      </c>
      <c r="AC21" s="100">
        <v>37.19</v>
      </c>
      <c r="AD21" s="2">
        <f t="shared" si="0"/>
        <v>0.53000000000000114</v>
      </c>
      <c r="AE21" s="138">
        <f t="shared" si="1"/>
        <v>-9.5872170439413873E-3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42635</v>
      </c>
      <c r="X22" s="103">
        <v>37.6</v>
      </c>
      <c r="Y22" s="103">
        <v>37.83</v>
      </c>
      <c r="Z22" s="103">
        <v>37.44</v>
      </c>
      <c r="AA22" s="103">
        <v>37.549999999999997</v>
      </c>
      <c r="AB22" s="101">
        <v>17013400</v>
      </c>
      <c r="AC22" s="100">
        <v>37.549999999999997</v>
      </c>
      <c r="AD22" s="2">
        <f t="shared" si="0"/>
        <v>0.39000000000000057</v>
      </c>
      <c r="AE22" s="138">
        <f t="shared" si="1"/>
        <v>2.6702269692921998E-3</v>
      </c>
    </row>
    <row r="23" spans="1:31" x14ac:dyDescent="0.25">
      <c r="B23" s="10"/>
      <c r="C23" s="10"/>
      <c r="D23" s="40"/>
      <c r="E23" s="40"/>
      <c r="F23" s="40"/>
      <c r="G23" s="40"/>
      <c r="W23" s="99">
        <v>42634</v>
      </c>
      <c r="X23" s="103">
        <v>37.21</v>
      </c>
      <c r="Y23" s="103">
        <v>37.46</v>
      </c>
      <c r="Z23" s="103">
        <v>36.86</v>
      </c>
      <c r="AA23" s="103">
        <v>37.450000000000003</v>
      </c>
      <c r="AB23" s="101">
        <v>21233700</v>
      </c>
      <c r="AC23" s="100">
        <v>37.450000000000003</v>
      </c>
      <c r="AD23" s="2">
        <f t="shared" si="0"/>
        <v>0.60000000000000142</v>
      </c>
      <c r="AE23" s="138">
        <f t="shared" si="1"/>
        <v>8.3467959073775244E-3</v>
      </c>
    </row>
    <row r="24" spans="1:31" x14ac:dyDescent="0.25">
      <c r="B24" s="10"/>
      <c r="C24" s="10"/>
      <c r="D24" s="40"/>
      <c r="E24" s="40"/>
      <c r="F24" s="40"/>
      <c r="G24" s="40"/>
      <c r="W24" s="99">
        <v>42633</v>
      </c>
      <c r="X24" s="103">
        <v>37.42</v>
      </c>
      <c r="Y24" s="103">
        <v>37.43</v>
      </c>
      <c r="Z24" s="103">
        <v>36.94</v>
      </c>
      <c r="AA24" s="103">
        <v>37.14</v>
      </c>
      <c r="AB24" s="101">
        <v>24796900</v>
      </c>
      <c r="AC24" s="100">
        <v>37.14</v>
      </c>
      <c r="AD24" s="2">
        <f t="shared" si="0"/>
        <v>0.49000000000000199</v>
      </c>
      <c r="AE24" s="138">
        <f t="shared" si="1"/>
        <v>-5.3821313240032254E-4</v>
      </c>
    </row>
    <row r="25" spans="1:31" x14ac:dyDescent="0.25">
      <c r="B25" s="10"/>
      <c r="C25" s="10"/>
      <c r="D25" s="40"/>
      <c r="E25" s="40"/>
      <c r="F25" s="40"/>
      <c r="G25" s="40"/>
      <c r="W25" s="99">
        <v>42632</v>
      </c>
      <c r="X25" s="103">
        <v>37.69</v>
      </c>
      <c r="Y25" s="103">
        <v>38.020000000000003</v>
      </c>
      <c r="Z25" s="103">
        <v>37.090000000000003</v>
      </c>
      <c r="AA25" s="103">
        <v>37.159999999999997</v>
      </c>
      <c r="AB25" s="101">
        <v>30531700</v>
      </c>
      <c r="AC25" s="100">
        <v>37.159999999999997</v>
      </c>
      <c r="AD25" s="2">
        <f t="shared" si="0"/>
        <v>0.92999999999999972</v>
      </c>
      <c r="AE25" s="138">
        <f t="shared" si="1"/>
        <v>-1.3538624900451435E-2</v>
      </c>
    </row>
    <row r="26" spans="1:31" x14ac:dyDescent="0.25">
      <c r="B26" s="10"/>
      <c r="C26" s="10"/>
      <c r="D26" s="40"/>
      <c r="E26" s="40"/>
      <c r="F26" s="40"/>
      <c r="G26" s="40"/>
      <c r="W26" s="99">
        <v>42629</v>
      </c>
      <c r="X26" s="103">
        <v>37.72</v>
      </c>
      <c r="Y26" s="103">
        <v>38.049999999999997</v>
      </c>
      <c r="Z26" s="103">
        <v>37.25</v>
      </c>
      <c r="AA26" s="103">
        <v>37.67</v>
      </c>
      <c r="AB26" s="101">
        <v>74577900</v>
      </c>
      <c r="AC26" s="100">
        <v>37.67</v>
      </c>
      <c r="AD26" s="2">
        <f t="shared" si="0"/>
        <v>0.79999999999999716</v>
      </c>
      <c r="AE26" s="138">
        <f t="shared" si="1"/>
        <v>3.0361050328227446E-2</v>
      </c>
    </row>
    <row r="27" spans="1:31" x14ac:dyDescent="0.25">
      <c r="B27" s="10"/>
      <c r="C27" s="10"/>
      <c r="D27" s="40"/>
      <c r="E27" s="40"/>
      <c r="F27" s="40"/>
      <c r="G27" s="40"/>
      <c r="W27" s="99">
        <v>42628</v>
      </c>
      <c r="X27" s="103">
        <v>35.74</v>
      </c>
      <c r="Y27" s="103">
        <v>36.65</v>
      </c>
      <c r="Z27" s="103">
        <v>35.54</v>
      </c>
      <c r="AA27" s="103">
        <v>36.56</v>
      </c>
      <c r="AB27" s="101">
        <v>23736000</v>
      </c>
      <c r="AC27" s="100">
        <v>36.56</v>
      </c>
      <c r="AD27" s="2">
        <f t="shared" si="0"/>
        <v>1.1099999999999994</v>
      </c>
      <c r="AE27" s="138">
        <f t="shared" si="1"/>
        <v>2.6389668725435245E-2</v>
      </c>
    </row>
    <row r="28" spans="1:31" x14ac:dyDescent="0.25">
      <c r="B28" s="10"/>
      <c r="C28" s="10"/>
      <c r="D28" s="40"/>
      <c r="E28" s="40"/>
      <c r="F28" s="40"/>
      <c r="G28" s="40"/>
      <c r="W28" s="99">
        <v>42627</v>
      </c>
      <c r="X28" s="103">
        <v>35.51</v>
      </c>
      <c r="Y28" s="103">
        <v>35.82</v>
      </c>
      <c r="Z28" s="103">
        <v>35.4</v>
      </c>
      <c r="AA28" s="103">
        <v>35.619999999999997</v>
      </c>
      <c r="AB28" s="101">
        <v>14074500</v>
      </c>
      <c r="AC28" s="100">
        <v>35.619999999999997</v>
      </c>
      <c r="AD28" s="2">
        <f t="shared" si="0"/>
        <v>0.42000000000000171</v>
      </c>
      <c r="AE28" s="138">
        <f t="shared" si="1"/>
        <v>2.808199943835632E-4</v>
      </c>
    </row>
    <row r="29" spans="1:31" x14ac:dyDescent="0.25">
      <c r="B29" s="10"/>
      <c r="C29" s="10"/>
      <c r="D29" s="40"/>
      <c r="E29" s="40"/>
      <c r="F29" s="40"/>
      <c r="G29" s="40"/>
      <c r="W29" s="99">
        <v>42626</v>
      </c>
      <c r="X29" s="103">
        <v>35.75</v>
      </c>
      <c r="Y29" s="103">
        <v>35.880000000000003</v>
      </c>
      <c r="Z29" s="103">
        <v>35.32</v>
      </c>
      <c r="AA29" s="103">
        <v>35.61</v>
      </c>
      <c r="AB29" s="101">
        <v>23591300</v>
      </c>
      <c r="AC29" s="100">
        <v>35.61</v>
      </c>
      <c r="AD29" s="2">
        <f t="shared" si="0"/>
        <v>0.56000000000000227</v>
      </c>
      <c r="AE29" s="138">
        <f t="shared" si="1"/>
        <v>-1.3026607538802581E-2</v>
      </c>
    </row>
    <row r="30" spans="1:31" x14ac:dyDescent="0.25">
      <c r="B30" s="10"/>
      <c r="C30" s="10"/>
      <c r="D30" s="40"/>
      <c r="E30" s="40"/>
      <c r="F30" s="40"/>
      <c r="G30" s="40"/>
      <c r="W30" s="99">
        <v>42625</v>
      </c>
      <c r="X30" s="103">
        <v>35.19</v>
      </c>
      <c r="Y30" s="103">
        <v>36.119999999999997</v>
      </c>
      <c r="Z30" s="103">
        <v>35.06</v>
      </c>
      <c r="AA30" s="103">
        <v>36.08</v>
      </c>
      <c r="AB30" s="101">
        <v>22796600</v>
      </c>
      <c r="AC30" s="100">
        <v>36.08</v>
      </c>
      <c r="AD30" s="2">
        <f t="shared" si="0"/>
        <v>1.0599999999999952</v>
      </c>
      <c r="AE30" s="138">
        <f t="shared" si="1"/>
        <v>1.8058690744920947E-2</v>
      </c>
    </row>
    <row r="31" spans="1:31" x14ac:dyDescent="0.25">
      <c r="W31" s="99">
        <v>42622</v>
      </c>
      <c r="X31" s="103">
        <v>36.1</v>
      </c>
      <c r="Y31" s="103">
        <v>36.39</v>
      </c>
      <c r="Z31" s="103">
        <v>35.44</v>
      </c>
      <c r="AA31" s="103">
        <v>35.44</v>
      </c>
      <c r="AB31" s="101">
        <v>29457900</v>
      </c>
      <c r="AC31" s="100">
        <v>35.44</v>
      </c>
      <c r="AD31" s="2">
        <f t="shared" si="0"/>
        <v>0.95000000000000284</v>
      </c>
      <c r="AE31" s="138">
        <f t="shared" si="1"/>
        <v>-2.7442371020856227E-2</v>
      </c>
    </row>
    <row r="32" spans="1:31" x14ac:dyDescent="0.25">
      <c r="W32" s="99">
        <v>42621</v>
      </c>
      <c r="X32" s="103">
        <v>36.35</v>
      </c>
      <c r="Y32" s="103">
        <v>36.590000000000003</v>
      </c>
      <c r="Z32" s="103">
        <v>36.119999999999997</v>
      </c>
      <c r="AA32" s="103">
        <v>36.44</v>
      </c>
      <c r="AB32" s="101">
        <v>20356500</v>
      </c>
      <c r="AC32" s="100">
        <v>36.44</v>
      </c>
      <c r="AD32" s="2">
        <f t="shared" si="0"/>
        <v>0.47000000000000597</v>
      </c>
      <c r="AE32" s="138">
        <f t="shared" si="1"/>
        <v>-5.4854635216683434E-4</v>
      </c>
    </row>
    <row r="33" spans="1:31" x14ac:dyDescent="0.25">
      <c r="L33" t="s">
        <v>219</v>
      </c>
      <c r="M33" s="2">
        <f>M56+K56-F56</f>
        <v>1407.5400000000009</v>
      </c>
      <c r="W33" s="99">
        <v>42620</v>
      </c>
      <c r="X33" s="103">
        <v>36.65</v>
      </c>
      <c r="Y33" s="103">
        <v>36.65</v>
      </c>
      <c r="Z33" s="103">
        <v>36.380000000000003</v>
      </c>
      <c r="AA33" s="103">
        <v>36.46</v>
      </c>
      <c r="AB33" s="101">
        <v>18495600</v>
      </c>
      <c r="AC33" s="100">
        <v>36.46</v>
      </c>
      <c r="AD33" s="2">
        <f t="shared" si="0"/>
        <v>0.26999999999999602</v>
      </c>
      <c r="AE33" s="138">
        <f t="shared" si="1"/>
        <v>-3.0079299972655127E-3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42619</v>
      </c>
      <c r="X34" s="103">
        <v>36.380000000000003</v>
      </c>
      <c r="Y34" s="103">
        <v>36.6</v>
      </c>
      <c r="Z34" s="103">
        <v>36.17</v>
      </c>
      <c r="AA34" s="103">
        <v>36.57</v>
      </c>
      <c r="AB34" s="101">
        <v>22337800</v>
      </c>
      <c r="AC34" s="100">
        <v>36.57</v>
      </c>
      <c r="AD34" s="2">
        <f t="shared" si="0"/>
        <v>0.42999999999999972</v>
      </c>
      <c r="AE34" s="138">
        <f t="shared" si="1"/>
        <v>1.3580931263858176E-2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42615</v>
      </c>
      <c r="X35" s="103">
        <v>36.21</v>
      </c>
      <c r="Y35" s="103">
        <v>36.33</v>
      </c>
      <c r="Z35" s="103">
        <v>35.950000000000003</v>
      </c>
      <c r="AA35" s="103">
        <v>36.08</v>
      </c>
      <c r="AB35" s="101">
        <v>16726700</v>
      </c>
      <c r="AC35" s="100">
        <v>36.08</v>
      </c>
      <c r="AD35" s="2">
        <f t="shared" si="0"/>
        <v>0.37999999999999545</v>
      </c>
      <c r="AE35" s="138">
        <f t="shared" si="1"/>
        <v>1.6657412548581885E-3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42614</v>
      </c>
      <c r="X36" s="103">
        <v>35.99</v>
      </c>
      <c r="Y36" s="103">
        <v>36.04</v>
      </c>
      <c r="Z36" s="103">
        <v>35.58</v>
      </c>
      <c r="AA36" s="103">
        <v>36.020000000000003</v>
      </c>
      <c r="AB36" s="101">
        <v>18925800</v>
      </c>
      <c r="AC36" s="100">
        <v>36.020000000000003</v>
      </c>
      <c r="AD36" s="2">
        <f t="shared" si="0"/>
        <v>0.46000000000000085</v>
      </c>
      <c r="AE36" s="138">
        <f t="shared" si="1"/>
        <v>3.6221788799108978E-3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42613</v>
      </c>
      <c r="X37" s="103">
        <v>35.619999999999997</v>
      </c>
      <c r="Y37" s="103">
        <v>35.9</v>
      </c>
      <c r="Z37" s="103">
        <v>35.58</v>
      </c>
      <c r="AA37" s="103">
        <v>35.89</v>
      </c>
      <c r="AB37" s="101">
        <v>20562700</v>
      </c>
      <c r="AC37" s="100">
        <v>35.89</v>
      </c>
      <c r="AD37" s="2">
        <f t="shared" si="0"/>
        <v>0.32000000000000028</v>
      </c>
      <c r="AE37" s="138">
        <f t="shared" si="1"/>
        <v>5.3221288515405973E-3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42612</v>
      </c>
      <c r="X38" s="103">
        <v>35.590000000000003</v>
      </c>
      <c r="Y38" s="103">
        <v>35.74</v>
      </c>
      <c r="Z38" s="103">
        <v>35.520000000000003</v>
      </c>
      <c r="AA38" s="103">
        <v>35.700000000000003</v>
      </c>
      <c r="AB38" s="101">
        <v>15183200</v>
      </c>
      <c r="AC38" s="100">
        <v>35.700000000000003</v>
      </c>
      <c r="AD38" s="2">
        <f t="shared" si="0"/>
        <v>0.21999999999999886</v>
      </c>
      <c r="AE38" s="138">
        <f t="shared" si="1"/>
        <v>4.2194092827005925E-3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42611</v>
      </c>
      <c r="X39" s="103">
        <v>35.479999999999997</v>
      </c>
      <c r="Y39" s="103">
        <v>35.67</v>
      </c>
      <c r="Z39" s="103">
        <v>35.15</v>
      </c>
      <c r="AA39" s="103">
        <v>35.549999999999997</v>
      </c>
      <c r="AB39" s="101">
        <v>15264300</v>
      </c>
      <c r="AC39" s="100">
        <v>35.549999999999997</v>
      </c>
      <c r="AD39" s="2">
        <f t="shared" si="0"/>
        <v>0.52000000000000313</v>
      </c>
      <c r="AE39" s="138">
        <f t="shared" si="1"/>
        <v>8.2246171298923088E-3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6" t="s">
        <v>78</v>
      </c>
      <c r="P40" s="586"/>
      <c r="W40" s="99">
        <v>42608</v>
      </c>
      <c r="X40" s="103">
        <v>35.11</v>
      </c>
      <c r="Y40" s="103">
        <v>35.58</v>
      </c>
      <c r="Z40" s="103">
        <v>35.049999999999997</v>
      </c>
      <c r="AA40" s="103">
        <v>35.26</v>
      </c>
      <c r="AB40" s="101">
        <v>14469900</v>
      </c>
      <c r="AC40" s="100">
        <v>35.26</v>
      </c>
      <c r="AD40" s="2">
        <f t="shared" si="0"/>
        <v>0.53000000000000114</v>
      </c>
      <c r="AE40" s="138">
        <f t="shared" si="1"/>
        <v>4.8446850954686482E-3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38.412000000000006</v>
      </c>
      <c r="Q41" s="2"/>
      <c r="W41" s="99">
        <v>42607</v>
      </c>
      <c r="X41" s="103">
        <v>35.049999999999997</v>
      </c>
      <c r="Y41" s="103">
        <v>35.22</v>
      </c>
      <c r="Z41" s="103">
        <v>34.9</v>
      </c>
      <c r="AA41" s="103">
        <v>35.090000000000003</v>
      </c>
      <c r="AB41" s="101">
        <v>12428000</v>
      </c>
      <c r="AC41" s="100">
        <v>35.090000000000003</v>
      </c>
      <c r="AD41" s="2">
        <f t="shared" si="0"/>
        <v>0.32000000000000028</v>
      </c>
      <c r="AE41" s="138">
        <f t="shared" si="1"/>
        <v>-1.7069701280225669E-3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38.062800000000003</v>
      </c>
      <c r="Q42" s="2"/>
      <c r="T42" s="91" t="s">
        <v>113</v>
      </c>
      <c r="W42" s="99">
        <v>42606</v>
      </c>
      <c r="X42" s="103">
        <v>35.32</v>
      </c>
      <c r="Y42" s="103">
        <v>35.409999999999997</v>
      </c>
      <c r="Z42" s="103">
        <v>35.020000000000003</v>
      </c>
      <c r="AA42" s="103">
        <v>35.15</v>
      </c>
      <c r="AB42" s="101">
        <v>16343500</v>
      </c>
      <c r="AC42" s="100">
        <v>35.15</v>
      </c>
      <c r="AD42" s="2">
        <f t="shared" si="0"/>
        <v>0.38999999999999346</v>
      </c>
      <c r="AE42" s="138">
        <f t="shared" si="1"/>
        <v>-7.0621468926553854E-3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37.713600000000007</v>
      </c>
      <c r="Q43" s="2"/>
      <c r="T43" s="97" t="s">
        <v>98</v>
      </c>
      <c r="U43" s="98">
        <v>35.51</v>
      </c>
      <c r="V43" s="415"/>
      <c r="W43" s="99">
        <v>42605</v>
      </c>
      <c r="X43" s="103">
        <v>35.5</v>
      </c>
      <c r="Y43" s="103">
        <v>35.69</v>
      </c>
      <c r="Z43" s="103">
        <v>35.299999999999997</v>
      </c>
      <c r="AA43" s="103">
        <v>35.4</v>
      </c>
      <c r="AB43" s="101">
        <v>18316000</v>
      </c>
      <c r="AC43" s="100">
        <v>35.4</v>
      </c>
      <c r="AD43" s="2">
        <f t="shared" si="0"/>
        <v>0.39000000000000057</v>
      </c>
      <c r="AE43" s="138">
        <f t="shared" si="1"/>
        <v>1.1312217194570096E-3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37.364400000000003</v>
      </c>
      <c r="Q44" s="2"/>
      <c r="T44" s="87" t="s">
        <v>99</v>
      </c>
      <c r="U44" s="88">
        <v>35.409999999999997</v>
      </c>
      <c r="V44" s="416"/>
      <c r="W44" s="99">
        <v>42604</v>
      </c>
      <c r="X44" s="103">
        <v>35.200000000000003</v>
      </c>
      <c r="Y44" s="103">
        <v>35.450000000000003</v>
      </c>
      <c r="Z44" s="103">
        <v>35.119999999999997</v>
      </c>
      <c r="AA44" s="103">
        <v>35.36</v>
      </c>
      <c r="AB44" s="101">
        <v>14941400</v>
      </c>
      <c r="AC44" s="100">
        <v>35.36</v>
      </c>
      <c r="AD44" s="2">
        <f t="shared" si="0"/>
        <v>0.3300000000000054</v>
      </c>
      <c r="AE44" s="138">
        <f t="shared" si="1"/>
        <v>3.4052213393869213E-3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37.015200000000007</v>
      </c>
      <c r="Q45" s="2"/>
      <c r="T45" s="87" t="s">
        <v>100</v>
      </c>
      <c r="U45" s="88" t="s">
        <v>482</v>
      </c>
      <c r="V45" s="416"/>
      <c r="W45" s="99">
        <v>42601</v>
      </c>
      <c r="X45" s="103">
        <v>34.840000000000003</v>
      </c>
      <c r="Y45" s="103">
        <v>35.270000000000003</v>
      </c>
      <c r="Z45" s="103">
        <v>34.74</v>
      </c>
      <c r="AA45" s="103">
        <v>35.24</v>
      </c>
      <c r="AB45" s="101">
        <v>16417600</v>
      </c>
      <c r="AC45" s="100">
        <v>35.24</v>
      </c>
      <c r="AD45" s="2">
        <f t="shared" si="0"/>
        <v>0.53000000000000114</v>
      </c>
      <c r="AE45" s="138">
        <f t="shared" si="1"/>
        <v>7.7209036316843171E-3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36.666000000000004</v>
      </c>
      <c r="Q46" s="2"/>
      <c r="T46" s="87" t="s">
        <v>101</v>
      </c>
      <c r="U46" s="88" t="s">
        <v>483</v>
      </c>
      <c r="V46" s="416"/>
      <c r="W46" s="99">
        <v>42600</v>
      </c>
      <c r="X46" s="103">
        <v>34.96</v>
      </c>
      <c r="Y46" s="103">
        <v>35.090000000000003</v>
      </c>
      <c r="Z46" s="103">
        <v>34.75</v>
      </c>
      <c r="AA46" s="103">
        <v>34.97</v>
      </c>
      <c r="AB46" s="101">
        <v>16085200</v>
      </c>
      <c r="AC46" s="100">
        <v>34.97</v>
      </c>
      <c r="AD46" s="2">
        <f t="shared" si="0"/>
        <v>0.34000000000000341</v>
      </c>
      <c r="AE46" s="138">
        <f t="shared" si="1"/>
        <v>-1.4277555682468135E-3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36.316800000000001</v>
      </c>
      <c r="Q47" s="2"/>
      <c r="T47" s="87" t="s">
        <v>102</v>
      </c>
      <c r="U47" s="88">
        <v>40.06</v>
      </c>
      <c r="V47" s="416"/>
      <c r="W47" s="99">
        <v>42599</v>
      </c>
      <c r="X47" s="103">
        <v>35.17</v>
      </c>
      <c r="Y47" s="103">
        <v>35.21</v>
      </c>
      <c r="Z47" s="103">
        <v>34.770000000000003</v>
      </c>
      <c r="AA47" s="103">
        <v>35.020000000000003</v>
      </c>
      <c r="AB47" s="101">
        <v>18221600</v>
      </c>
      <c r="AC47" s="100">
        <v>35.020000000000003</v>
      </c>
      <c r="AD47" s="2">
        <f t="shared" si="0"/>
        <v>0.43999999999999773</v>
      </c>
      <c r="AE47" s="138">
        <f t="shared" si="1"/>
        <v>-5.3961942629934256E-3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35.967600000000004</v>
      </c>
      <c r="Q48" s="2"/>
      <c r="T48" s="87" t="s">
        <v>103</v>
      </c>
      <c r="U48" s="88">
        <v>1.1395500000000001</v>
      </c>
      <c r="V48" s="416"/>
      <c r="W48" s="99">
        <v>42598</v>
      </c>
      <c r="X48" s="103">
        <v>34.770000000000003</v>
      </c>
      <c r="Y48" s="103">
        <v>35.21</v>
      </c>
      <c r="Z48" s="103">
        <v>34.770000000000003</v>
      </c>
      <c r="AA48" s="103">
        <v>35.21</v>
      </c>
      <c r="AB48" s="101">
        <v>16320900</v>
      </c>
      <c r="AC48" s="100">
        <v>35.21</v>
      </c>
      <c r="AD48" s="2">
        <f t="shared" si="0"/>
        <v>0.43999999999999773</v>
      </c>
      <c r="AE48" s="138">
        <f t="shared" si="1"/>
        <v>8.5935262102549981E-3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35.618400000000001</v>
      </c>
      <c r="Q49" s="2"/>
      <c r="T49" s="87" t="s">
        <v>104</v>
      </c>
      <c r="U49" s="89" t="s">
        <v>129</v>
      </c>
      <c r="V49" s="417"/>
      <c r="W49" s="99">
        <v>42597</v>
      </c>
      <c r="X49" s="103">
        <v>34.700000000000003</v>
      </c>
      <c r="Y49" s="103">
        <v>35.159999999999997</v>
      </c>
      <c r="Z49" s="103">
        <v>34.630000000000003</v>
      </c>
      <c r="AA49" s="103">
        <v>34.909999999999997</v>
      </c>
      <c r="AB49" s="101">
        <v>18931100</v>
      </c>
      <c r="AC49" s="100">
        <v>34.909999999999997</v>
      </c>
      <c r="AD49" s="2">
        <f t="shared" si="0"/>
        <v>0.52999999999999403</v>
      </c>
      <c r="AE49" s="138">
        <f t="shared" si="1"/>
        <v>9.8351171536013027E-3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35.269200000000005</v>
      </c>
      <c r="Q50" s="2"/>
      <c r="T50" s="87"/>
      <c r="U50" s="88"/>
      <c r="V50" s="416"/>
      <c r="W50" s="99">
        <v>42594</v>
      </c>
      <c r="X50" s="103">
        <v>34.520000000000003</v>
      </c>
      <c r="Y50" s="103">
        <v>34.76</v>
      </c>
      <c r="Z50" s="103">
        <v>34.44</v>
      </c>
      <c r="AA50" s="103">
        <v>34.57</v>
      </c>
      <c r="AB50" s="101">
        <v>15708300</v>
      </c>
      <c r="AC50" s="100">
        <v>34.57</v>
      </c>
      <c r="AD50" s="2">
        <f t="shared" si="0"/>
        <v>0.32000000000000028</v>
      </c>
      <c r="AE50" s="138">
        <f t="shared" si="1"/>
        <v>-3.1718569780853079E-3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34.92</v>
      </c>
      <c r="Q51" s="2"/>
      <c r="T51" s="87" t="s">
        <v>105</v>
      </c>
      <c r="U51" s="88" t="s">
        <v>484</v>
      </c>
      <c r="V51" s="416"/>
      <c r="W51" s="99">
        <v>42593</v>
      </c>
      <c r="X51" s="103">
        <v>34.659999999999997</v>
      </c>
      <c r="Y51" s="103">
        <v>34.74</v>
      </c>
      <c r="Z51" s="103">
        <v>34.49</v>
      </c>
      <c r="AA51" s="103">
        <v>34.68</v>
      </c>
      <c r="AB51" s="101">
        <v>16364100</v>
      </c>
      <c r="AC51" s="100">
        <v>34.68</v>
      </c>
      <c r="AD51" s="2">
        <f t="shared" si="0"/>
        <v>0.25</v>
      </c>
      <c r="AE51" s="138">
        <f t="shared" si="1"/>
        <v>4.3440486533448119E-3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34.570799999999998</v>
      </c>
      <c r="Q52" s="2"/>
      <c r="T52" s="87" t="s">
        <v>106</v>
      </c>
      <c r="U52" s="88" t="s">
        <v>428</v>
      </c>
      <c r="V52" s="416"/>
      <c r="W52" s="99">
        <v>42592</v>
      </c>
      <c r="X52" s="103">
        <v>35</v>
      </c>
      <c r="Y52" s="103">
        <v>35</v>
      </c>
      <c r="Z52" s="103">
        <v>34.5</v>
      </c>
      <c r="AA52" s="103">
        <v>34.53</v>
      </c>
      <c r="AB52" s="101">
        <v>19579000</v>
      </c>
      <c r="AC52" s="100">
        <v>34.53</v>
      </c>
      <c r="AD52" s="2">
        <f t="shared" si="0"/>
        <v>0.5</v>
      </c>
      <c r="AE52" s="138">
        <f t="shared" si="1"/>
        <v>-1.1168384879725046E-2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34.221600000000002</v>
      </c>
      <c r="Q53" s="2"/>
      <c r="T53" s="87" t="s">
        <v>107</v>
      </c>
      <c r="U53" s="90">
        <v>25669479</v>
      </c>
      <c r="V53" s="418"/>
      <c r="W53" s="99">
        <v>42591</v>
      </c>
      <c r="X53" s="103">
        <v>35.04</v>
      </c>
      <c r="Y53" s="103">
        <v>35.159999999999997</v>
      </c>
      <c r="Z53" s="103">
        <v>34.840000000000003</v>
      </c>
      <c r="AA53" s="103">
        <v>34.92</v>
      </c>
      <c r="AB53" s="101">
        <v>12578900</v>
      </c>
      <c r="AC53" s="100">
        <v>34.92</v>
      </c>
      <c r="AD53" s="2">
        <f t="shared" si="0"/>
        <v>0.31999999999999318</v>
      </c>
      <c r="AE53" s="138">
        <f t="shared" si="1"/>
        <v>-3.424657534246478E-3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33.872399999999999</v>
      </c>
      <c r="T54" s="87" t="s">
        <v>110</v>
      </c>
      <c r="U54" s="90">
        <v>22182500</v>
      </c>
      <c r="V54" s="418"/>
      <c r="W54" s="99">
        <v>42590</v>
      </c>
      <c r="X54" s="103">
        <v>34.9</v>
      </c>
      <c r="Y54" s="103">
        <v>35.17</v>
      </c>
      <c r="Z54" s="103">
        <v>34.86</v>
      </c>
      <c r="AA54" s="103">
        <v>35.04</v>
      </c>
      <c r="AB54" s="101">
        <v>19497300</v>
      </c>
      <c r="AC54" s="100">
        <v>35.04</v>
      </c>
      <c r="AD54" s="2">
        <f t="shared" si="0"/>
        <v>0.31000000000000227</v>
      </c>
      <c r="AE54" s="138">
        <f t="shared" si="1"/>
        <v>1.7152658662094034E-3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33.523200000000003</v>
      </c>
      <c r="T55" s="87" t="s">
        <v>108</v>
      </c>
      <c r="U55" s="88" t="s">
        <v>485</v>
      </c>
      <c r="V55" s="416"/>
      <c r="W55" s="99">
        <v>42587</v>
      </c>
      <c r="X55" s="103">
        <v>34.799999999999997</v>
      </c>
      <c r="Y55" s="103">
        <v>35.130000000000003</v>
      </c>
      <c r="Z55" s="103">
        <v>34.700000000000003</v>
      </c>
      <c r="AA55" s="103">
        <v>34.979999999999997</v>
      </c>
      <c r="AB55" s="101">
        <v>20046200</v>
      </c>
      <c r="AC55" s="100">
        <v>34.979999999999997</v>
      </c>
      <c r="AD55" s="2">
        <f t="shared" si="0"/>
        <v>0.42999999999999972</v>
      </c>
      <c r="AE55" s="138">
        <f t="shared" si="1"/>
        <v>1.1567379988432602E-2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33.173999999999999</v>
      </c>
      <c r="T56" s="87" t="s">
        <v>111</v>
      </c>
      <c r="U56" s="88">
        <v>16.63</v>
      </c>
      <c r="V56" s="416"/>
      <c r="W56" s="99">
        <v>42586</v>
      </c>
      <c r="X56" s="103">
        <v>34.29</v>
      </c>
      <c r="Y56" s="103">
        <v>34.619999999999997</v>
      </c>
      <c r="Z56" s="103">
        <v>34.22</v>
      </c>
      <c r="AA56" s="103">
        <v>34.58</v>
      </c>
      <c r="AB56" s="101">
        <v>16362600</v>
      </c>
      <c r="AC56" s="100">
        <v>34.58</v>
      </c>
      <c r="AD56" s="2">
        <f t="shared" si="0"/>
        <v>0.39999999999999858</v>
      </c>
      <c r="AE56" s="138">
        <f t="shared" si="1"/>
        <v>9.6350364963502244E-3</v>
      </c>
    </row>
    <row r="57" spans="1:31" x14ac:dyDescent="0.25">
      <c r="O57" s="83">
        <v>0.94</v>
      </c>
      <c r="P57" s="83">
        <f t="shared" si="4"/>
        <v>32.824799999999996</v>
      </c>
      <c r="T57" s="87" t="s">
        <v>112</v>
      </c>
      <c r="U57" s="88">
        <v>2.13</v>
      </c>
      <c r="V57" s="416"/>
      <c r="W57" s="99">
        <v>42585</v>
      </c>
      <c r="X57" s="103">
        <v>34.1</v>
      </c>
      <c r="Y57" s="103">
        <v>34.28</v>
      </c>
      <c r="Z57" s="103">
        <v>33.99</v>
      </c>
      <c r="AA57" s="103">
        <v>34.25</v>
      </c>
      <c r="AB57" s="101">
        <v>18388800</v>
      </c>
      <c r="AC57" s="100">
        <v>34.25</v>
      </c>
      <c r="AD57" s="2">
        <f t="shared" si="0"/>
        <v>0.28999999999999915</v>
      </c>
      <c r="AE57" s="138" t="e">
        <f t="shared" si="1"/>
        <v>#DIV/0!</v>
      </c>
    </row>
    <row r="58" spans="1:31" x14ac:dyDescent="0.25">
      <c r="O58" s="83">
        <v>0.93</v>
      </c>
      <c r="P58" s="83">
        <f t="shared" si="4"/>
        <v>32.4756</v>
      </c>
      <c r="T58" s="87" t="s">
        <v>109</v>
      </c>
      <c r="U58" s="88" t="s">
        <v>486</v>
      </c>
      <c r="V58" s="416"/>
      <c r="W58" s="99">
        <v>42585</v>
      </c>
      <c r="X58" s="103" t="s">
        <v>141</v>
      </c>
      <c r="Y58" s="103"/>
      <c r="Z58" s="103"/>
      <c r="AA58" s="103"/>
      <c r="AB58" s="101"/>
      <c r="AC58" s="100"/>
      <c r="AD58" s="2">
        <f t="shared" si="0"/>
        <v>0</v>
      </c>
      <c r="AE58" s="138">
        <f t="shared" si="1"/>
        <v>-1</v>
      </c>
    </row>
    <row r="59" spans="1:31" x14ac:dyDescent="0.25">
      <c r="O59" s="83">
        <v>0.92</v>
      </c>
      <c r="P59" s="83">
        <f t="shared" si="4"/>
        <v>32.126400000000004</v>
      </c>
      <c r="W59" s="99">
        <v>42584</v>
      </c>
      <c r="X59" s="103">
        <v>34.81</v>
      </c>
      <c r="Y59" s="103">
        <v>34.869999999999997</v>
      </c>
      <c r="Z59" s="103">
        <v>34.33</v>
      </c>
      <c r="AA59" s="103">
        <v>34.56</v>
      </c>
      <c r="AB59" s="101">
        <v>20057300</v>
      </c>
      <c r="AC59" s="100">
        <v>34.299999999999997</v>
      </c>
      <c r="AD59" s="2">
        <f t="shared" si="0"/>
        <v>0.53999999999999915</v>
      </c>
      <c r="AE59" s="138">
        <f t="shared" si="1"/>
        <v>-8.383925990170793E-3</v>
      </c>
    </row>
    <row r="60" spans="1:31" x14ac:dyDescent="0.25">
      <c r="O60" s="83">
        <v>0.91</v>
      </c>
      <c r="P60" s="83">
        <f t="shared" si="4"/>
        <v>31.777200000000004</v>
      </c>
      <c r="W60" s="99">
        <v>42583</v>
      </c>
      <c r="X60" s="103">
        <v>34.82</v>
      </c>
      <c r="Y60" s="103">
        <v>34.909999999999997</v>
      </c>
      <c r="Z60" s="103">
        <v>34.56</v>
      </c>
      <c r="AA60" s="103">
        <v>34.85</v>
      </c>
      <c r="AB60" s="101">
        <v>18824400</v>
      </c>
      <c r="AC60" s="100">
        <v>34.590000000000003</v>
      </c>
      <c r="AD60" s="2">
        <f t="shared" si="0"/>
        <v>0.34999999999999432</v>
      </c>
      <c r="AE60" s="138">
        <f t="shared" si="1"/>
        <v>-2.8901734104036514E-4</v>
      </c>
    </row>
    <row r="61" spans="1:31" x14ac:dyDescent="0.25">
      <c r="O61" s="83">
        <v>0.9</v>
      </c>
      <c r="P61" s="83">
        <f t="shared" si="4"/>
        <v>31.428000000000001</v>
      </c>
      <c r="W61" s="99">
        <v>42580</v>
      </c>
      <c r="X61" s="103">
        <v>34.770000000000003</v>
      </c>
      <c r="Y61" s="103">
        <v>34.92</v>
      </c>
      <c r="Z61" s="103">
        <v>34.6</v>
      </c>
      <c r="AA61" s="103">
        <v>34.86</v>
      </c>
      <c r="AB61" s="101">
        <v>18171200</v>
      </c>
      <c r="AC61" s="100">
        <v>34.6</v>
      </c>
      <c r="AD61" s="2">
        <f t="shared" si="0"/>
        <v>0.32000000000000028</v>
      </c>
      <c r="AE61" s="138">
        <f t="shared" si="1"/>
        <v>2.6079397276153049E-3</v>
      </c>
    </row>
    <row r="62" spans="1:31" x14ac:dyDescent="0.25">
      <c r="W62" s="99">
        <v>42579</v>
      </c>
      <c r="X62" s="103">
        <v>34.83</v>
      </c>
      <c r="Y62" s="103">
        <v>34.83</v>
      </c>
      <c r="Z62" s="103">
        <v>34.520000000000003</v>
      </c>
      <c r="AA62" s="103">
        <v>34.770000000000003</v>
      </c>
      <c r="AB62" s="101">
        <v>21667400</v>
      </c>
      <c r="AC62" s="100">
        <v>34.51</v>
      </c>
      <c r="AD62" s="2">
        <f t="shared" si="0"/>
        <v>0.30999999999999517</v>
      </c>
      <c r="AE62" s="138">
        <f t="shared" si="1"/>
        <v>-1.7356089094591187E-3</v>
      </c>
    </row>
    <row r="63" spans="1:31" x14ac:dyDescent="0.25">
      <c r="W63" s="99">
        <v>42578</v>
      </c>
      <c r="X63" s="103">
        <v>35</v>
      </c>
      <c r="Y63" s="103">
        <v>35.28</v>
      </c>
      <c r="Z63" s="103">
        <v>34.630000000000003</v>
      </c>
      <c r="AA63" s="103">
        <v>34.83</v>
      </c>
      <c r="AB63" s="101">
        <v>23601800</v>
      </c>
      <c r="AC63" s="100">
        <v>34.57</v>
      </c>
      <c r="AD63" s="2">
        <f t="shared" si="0"/>
        <v>0.64999999999999858</v>
      </c>
      <c r="AE63" s="138">
        <f t="shared" si="1"/>
        <v>-7.4648291702554825E-3</v>
      </c>
    </row>
    <row r="64" spans="1:31" x14ac:dyDescent="0.25">
      <c r="W64" s="99">
        <v>42577</v>
      </c>
      <c r="X64" s="103">
        <v>34.75</v>
      </c>
      <c r="Y64" s="103">
        <v>35.229999999999997</v>
      </c>
      <c r="Z64" s="103">
        <v>34.700000000000003</v>
      </c>
      <c r="AA64" s="103">
        <v>35.090000000000003</v>
      </c>
      <c r="AB64" s="101">
        <v>29644400</v>
      </c>
      <c r="AC64" s="100">
        <v>34.83</v>
      </c>
      <c r="AD64" s="2">
        <f t="shared" si="0"/>
        <v>0.52999999999999403</v>
      </c>
      <c r="AE64" s="138">
        <f t="shared" si="1"/>
        <v>1.1617775196050006E-2</v>
      </c>
    </row>
    <row r="65" spans="23:31" x14ac:dyDescent="0.25">
      <c r="W65" s="99">
        <v>42576</v>
      </c>
      <c r="X65" s="103">
        <v>34.619999999999997</v>
      </c>
      <c r="Y65" s="103">
        <v>34.76</v>
      </c>
      <c r="Z65" s="103">
        <v>34.57</v>
      </c>
      <c r="AA65" s="103">
        <v>34.69</v>
      </c>
      <c r="AB65" s="101">
        <v>20277700</v>
      </c>
      <c r="AC65" s="100">
        <v>34.43</v>
      </c>
      <c r="AD65" s="2">
        <f t="shared" si="0"/>
        <v>0.18999999999999773</v>
      </c>
      <c r="AE65" s="138">
        <f t="shared" si="1"/>
        <v>8.7209302325574889E-4</v>
      </c>
    </row>
    <row r="66" spans="23:31" x14ac:dyDescent="0.25">
      <c r="W66" s="99">
        <v>42573</v>
      </c>
      <c r="X66" s="103">
        <v>34.380000000000003</v>
      </c>
      <c r="Y66" s="103">
        <v>34.700000000000003</v>
      </c>
      <c r="Z66" s="103">
        <v>34.26</v>
      </c>
      <c r="AA66" s="103">
        <v>34.659999999999997</v>
      </c>
      <c r="AB66" s="101">
        <v>33033700</v>
      </c>
      <c r="AC66" s="100">
        <v>34.4</v>
      </c>
      <c r="AD66" s="2">
        <f t="shared" si="0"/>
        <v>0.44000000000000483</v>
      </c>
      <c r="AE66" s="138">
        <f t="shared" si="1"/>
        <v>1.1467215524845642E-2</v>
      </c>
    </row>
    <row r="67" spans="23:31" x14ac:dyDescent="0.25">
      <c r="W67" s="99">
        <v>42572</v>
      </c>
      <c r="X67" s="103">
        <v>34.33</v>
      </c>
      <c r="Y67" s="103">
        <v>34.49</v>
      </c>
      <c r="Z67" s="103">
        <v>33.86</v>
      </c>
      <c r="AA67" s="103">
        <v>34.270000000000003</v>
      </c>
      <c r="AB67" s="101">
        <v>63708600</v>
      </c>
      <c r="AC67" s="100">
        <v>34.01</v>
      </c>
      <c r="AD67" s="2">
        <f>Y67-Z67</f>
        <v>0.63000000000000256</v>
      </c>
      <c r="AE67" s="138">
        <f>AC67/AC68-1</f>
        <v>-3.9808018068887785E-2</v>
      </c>
    </row>
    <row r="68" spans="23:31" x14ac:dyDescent="0.25">
      <c r="W68" s="99">
        <v>42571</v>
      </c>
      <c r="X68" s="103">
        <v>35.299999999999997</v>
      </c>
      <c r="Y68" s="103">
        <v>35.93</v>
      </c>
      <c r="Z68" s="103">
        <v>35.06</v>
      </c>
      <c r="AA68" s="103">
        <v>35.69</v>
      </c>
      <c r="AB68" s="101">
        <v>42994200</v>
      </c>
      <c r="AC68" s="100">
        <v>35.42</v>
      </c>
      <c r="AD68" s="2">
        <f>Y68-Z68</f>
        <v>0.86999999999999744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5" priority="7">
      <formula>F21&gt;0</formula>
    </cfRule>
    <cfRule type="expression" dxfId="464" priority="8">
      <formula>F21&lt;0</formula>
    </cfRule>
  </conditionalFormatting>
  <conditionalFormatting sqref="F22">
    <cfRule type="expression" dxfId="463" priority="5">
      <formula>F22&gt;0</formula>
    </cfRule>
    <cfRule type="expression" dxfId="462" priority="6">
      <formula>F22&lt;0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42663</v>
      </c>
      <c r="X2" s="41">
        <v>51.74</v>
      </c>
      <c r="Y2" s="41">
        <v>52.77</v>
      </c>
      <c r="Z2" s="41">
        <v>51.54</v>
      </c>
      <c r="AA2" s="41">
        <v>52.65</v>
      </c>
      <c r="AB2" s="104">
        <v>2244200</v>
      </c>
      <c r="AC2" s="41">
        <v>52.65</v>
      </c>
      <c r="AD2" s="2">
        <f>Y2-Z2</f>
        <v>1.230000000000004</v>
      </c>
      <c r="AE2" s="138">
        <f>AC2/AC3-1</f>
        <v>5.3465724651517998E-3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50.26</v>
      </c>
      <c r="W3" s="110">
        <v>42662</v>
      </c>
      <c r="X3" s="41">
        <v>51.62</v>
      </c>
      <c r="Y3" s="41">
        <v>53.24</v>
      </c>
      <c r="Z3" s="41">
        <v>51.28</v>
      </c>
      <c r="AA3" s="41">
        <v>52.37</v>
      </c>
      <c r="AB3" s="104">
        <v>3695200</v>
      </c>
      <c r="AC3" s="41">
        <v>52.37</v>
      </c>
      <c r="AD3" s="2">
        <f t="shared" ref="AD3:AD66" si="0">Y3-Z3</f>
        <v>1.9600000000000009</v>
      </c>
      <c r="AE3" s="138">
        <f t="shared" ref="AE3:AE66" si="1">AC3/AC4-1</f>
        <v>2.7265594350725841E-2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50.26</v>
      </c>
      <c r="R4" s="527">
        <v>-1.26E-2</v>
      </c>
      <c r="T4" s="124"/>
      <c r="U4" s="30"/>
      <c r="V4" s="35"/>
      <c r="W4" s="110">
        <v>42661</v>
      </c>
      <c r="X4" s="41">
        <v>51.68</v>
      </c>
      <c r="Y4" s="41">
        <v>51.72</v>
      </c>
      <c r="Z4" s="41">
        <v>50.79</v>
      </c>
      <c r="AA4" s="41">
        <v>50.98</v>
      </c>
      <c r="AB4" s="104">
        <v>2453500</v>
      </c>
      <c r="AC4" s="41">
        <v>50.98</v>
      </c>
      <c r="AD4" s="2">
        <f t="shared" si="0"/>
        <v>0.92999999999999972</v>
      </c>
      <c r="AE4" s="138">
        <f t="shared" si="1"/>
        <v>3.1483667847302943E-3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42660</v>
      </c>
      <c r="X5" s="41">
        <v>51.48</v>
      </c>
      <c r="Y5" s="41">
        <v>51.81</v>
      </c>
      <c r="Z5" s="41">
        <v>50.3</v>
      </c>
      <c r="AA5" s="41">
        <v>50.82</v>
      </c>
      <c r="AB5" s="104">
        <v>2656700</v>
      </c>
      <c r="AC5" s="41">
        <v>50.82</v>
      </c>
      <c r="AD5" s="2">
        <f t="shared" si="0"/>
        <v>1.5100000000000051</v>
      </c>
      <c r="AE5" s="138">
        <f t="shared" si="1"/>
        <v>-1.7021276595744705E-2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42657</v>
      </c>
      <c r="X6" s="41">
        <v>51.89</v>
      </c>
      <c r="Y6" s="41">
        <v>52.51</v>
      </c>
      <c r="Z6" s="41">
        <v>51.02</v>
      </c>
      <c r="AA6" s="41">
        <v>51.7</v>
      </c>
      <c r="AB6" s="104">
        <v>3858900</v>
      </c>
      <c r="AC6" s="41">
        <v>51.7</v>
      </c>
      <c r="AD6" s="2">
        <f t="shared" si="0"/>
        <v>1.4899999999999949</v>
      </c>
      <c r="AE6" s="138">
        <f t="shared" si="1"/>
        <v>3.4937888198758316E-3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42656</v>
      </c>
      <c r="X7" s="41">
        <v>51.43</v>
      </c>
      <c r="Y7" s="41">
        <v>51.73</v>
      </c>
      <c r="Z7" s="41">
        <v>50.66</v>
      </c>
      <c r="AA7" s="41">
        <v>51.52</v>
      </c>
      <c r="AB7" s="104">
        <v>3104500</v>
      </c>
      <c r="AC7" s="41">
        <v>51.52</v>
      </c>
      <c r="AD7" s="2">
        <f t="shared" si="0"/>
        <v>1.0700000000000003</v>
      </c>
      <c r="AE7" s="138">
        <f t="shared" si="1"/>
        <v>-8.4680523479598868E-3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42655</v>
      </c>
      <c r="X8" s="41">
        <v>52.24</v>
      </c>
      <c r="Y8" s="41">
        <v>52.33</v>
      </c>
      <c r="Z8" s="41">
        <v>51.35</v>
      </c>
      <c r="AA8" s="41">
        <v>51.96</v>
      </c>
      <c r="AB8" s="104">
        <v>3311900</v>
      </c>
      <c r="AC8" s="41">
        <v>51.96</v>
      </c>
      <c r="AD8" s="2">
        <f t="shared" si="0"/>
        <v>0.97999999999999687</v>
      </c>
      <c r="AE8" s="138">
        <f t="shared" si="1"/>
        <v>-1.1603576184135433E-2</v>
      </c>
    </row>
    <row r="9" spans="1:40" x14ac:dyDescent="0.25">
      <c r="O9" s="11" t="s">
        <v>220</v>
      </c>
      <c r="Q9" s="138">
        <f>IF(Q2=0, 0, Q8/Q6)</f>
        <v>0</v>
      </c>
      <c r="W9" s="110">
        <v>42654</v>
      </c>
      <c r="X9" s="41">
        <v>53.78</v>
      </c>
      <c r="Y9" s="41">
        <v>53.84</v>
      </c>
      <c r="Z9" s="41">
        <v>52.52</v>
      </c>
      <c r="AA9" s="41">
        <v>52.57</v>
      </c>
      <c r="AB9" s="104">
        <v>3006800</v>
      </c>
      <c r="AC9" s="41">
        <v>52.57</v>
      </c>
      <c r="AD9" s="2">
        <f t="shared" si="0"/>
        <v>1.3200000000000003</v>
      </c>
      <c r="AE9" s="138">
        <f t="shared" si="1"/>
        <v>-2.557924003707146E-2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42653</v>
      </c>
      <c r="X10" s="41">
        <v>53.61</v>
      </c>
      <c r="Y10" s="41">
        <v>54.67</v>
      </c>
      <c r="Z10" s="41">
        <v>53.55</v>
      </c>
      <c r="AA10" s="41">
        <v>53.95</v>
      </c>
      <c r="AB10" s="104">
        <v>3298100</v>
      </c>
      <c r="AC10" s="41">
        <v>53.95</v>
      </c>
      <c r="AD10" s="2">
        <f t="shared" si="0"/>
        <v>1.1200000000000045</v>
      </c>
      <c r="AE10" s="138">
        <f t="shared" si="1"/>
        <v>1.6581872997927238E-2</v>
      </c>
    </row>
    <row r="11" spans="1:40" x14ac:dyDescent="0.25">
      <c r="O11" s="11" t="s">
        <v>181</v>
      </c>
      <c r="P11" s="34"/>
      <c r="Q11" s="138">
        <f>VALUE(TRIM(CLEAN(MID(U58, FIND("(", U58)+1, 5))))</f>
        <v>1.9599999999999999E-2</v>
      </c>
      <c r="T11" s="19"/>
      <c r="W11" s="110">
        <v>42650</v>
      </c>
      <c r="X11" s="41">
        <v>53.55</v>
      </c>
      <c r="Y11" s="41">
        <v>54.16</v>
      </c>
      <c r="Z11" s="41">
        <v>53.05</v>
      </c>
      <c r="AA11" s="41">
        <v>53.07</v>
      </c>
      <c r="AB11" s="104">
        <v>4025200</v>
      </c>
      <c r="AC11" s="41">
        <v>53.07</v>
      </c>
      <c r="AD11" s="2">
        <f t="shared" si="0"/>
        <v>1.1099999999999994</v>
      </c>
      <c r="AE11" s="138">
        <f t="shared" si="1"/>
        <v>-1.0995154677599595E-2</v>
      </c>
    </row>
    <row r="12" spans="1:40" x14ac:dyDescent="0.25">
      <c r="T12" s="19"/>
      <c r="W12" s="110">
        <v>42649</v>
      </c>
      <c r="X12" s="41">
        <v>53.73</v>
      </c>
      <c r="Y12" s="41">
        <v>54.03</v>
      </c>
      <c r="Z12" s="41">
        <v>52.7</v>
      </c>
      <c r="AA12" s="41">
        <v>53.66</v>
      </c>
      <c r="AB12" s="104">
        <v>2982300</v>
      </c>
      <c r="AC12" s="41">
        <v>53.66</v>
      </c>
      <c r="AD12" s="2">
        <f t="shared" si="0"/>
        <v>1.3299999999999983</v>
      </c>
      <c r="AE12" s="138">
        <f t="shared" si="1"/>
        <v>3.3657442034404905E-3</v>
      </c>
    </row>
    <row r="13" spans="1:40" x14ac:dyDescent="0.25">
      <c r="W13" s="110">
        <v>42648</v>
      </c>
      <c r="X13" s="41">
        <v>53.04</v>
      </c>
      <c r="Y13" s="41">
        <v>53.87</v>
      </c>
      <c r="Z13" s="41">
        <v>52.82</v>
      </c>
      <c r="AA13" s="41">
        <v>53.48</v>
      </c>
      <c r="AB13" s="104">
        <v>3427500</v>
      </c>
      <c r="AC13" s="41">
        <v>53.48</v>
      </c>
      <c r="AD13" s="2">
        <f t="shared" si="0"/>
        <v>1.0499999999999972</v>
      </c>
      <c r="AE13" s="138">
        <f t="shared" si="1"/>
        <v>2.3540669856459306E-2</v>
      </c>
    </row>
    <row r="14" spans="1:40" x14ac:dyDescent="0.25">
      <c r="W14" s="110">
        <v>42647</v>
      </c>
      <c r="X14" s="41">
        <v>54.07</v>
      </c>
      <c r="Y14" s="41">
        <v>54.23</v>
      </c>
      <c r="Z14" s="41">
        <v>51.93</v>
      </c>
      <c r="AA14" s="41">
        <v>52.25</v>
      </c>
      <c r="AB14" s="104">
        <v>4734900</v>
      </c>
      <c r="AC14" s="41">
        <v>52.25</v>
      </c>
      <c r="AD14" s="2">
        <f t="shared" si="0"/>
        <v>2.2999999999999972</v>
      </c>
      <c r="AE14" s="138">
        <f t="shared" si="1"/>
        <v>-3.0612244897959107E-2</v>
      </c>
    </row>
    <row r="15" spans="1:40" x14ac:dyDescent="0.25">
      <c r="W15" s="110">
        <v>42646</v>
      </c>
      <c r="X15" s="41">
        <v>53.57</v>
      </c>
      <c r="Y15" s="41">
        <v>54.63</v>
      </c>
      <c r="Z15" s="41">
        <v>52.75</v>
      </c>
      <c r="AA15" s="41">
        <v>53.9</v>
      </c>
      <c r="AB15" s="104">
        <v>4112600</v>
      </c>
      <c r="AC15" s="41">
        <v>53.9</v>
      </c>
      <c r="AD15" s="2">
        <f t="shared" si="0"/>
        <v>1.8800000000000026</v>
      </c>
      <c r="AE15" s="138">
        <f t="shared" si="1"/>
        <v>5.2219321148825326E-3</v>
      </c>
    </row>
    <row r="16" spans="1:40" x14ac:dyDescent="0.25">
      <c r="W16" s="110">
        <v>42643</v>
      </c>
      <c r="X16" s="41">
        <v>52.67</v>
      </c>
      <c r="Y16" s="41">
        <v>53.96</v>
      </c>
      <c r="Z16" s="41">
        <v>52.25</v>
      </c>
      <c r="AA16" s="41">
        <v>53.62</v>
      </c>
      <c r="AB16" s="104">
        <v>6963100</v>
      </c>
      <c r="AC16" s="41">
        <v>53.62</v>
      </c>
      <c r="AD16" s="2">
        <f t="shared" si="0"/>
        <v>1.7100000000000009</v>
      </c>
      <c r="AE16" s="138">
        <f t="shared" si="1"/>
        <v>2.8187919463087185E-2</v>
      </c>
    </row>
    <row r="17" spans="1:31" x14ac:dyDescent="0.25">
      <c r="C17" s="4"/>
      <c r="D17" s="240"/>
      <c r="E17" s="3"/>
      <c r="F17" s="3"/>
      <c r="W17" s="110">
        <v>42642</v>
      </c>
      <c r="X17" s="41">
        <v>49.52</v>
      </c>
      <c r="Y17" s="41">
        <v>53.39</v>
      </c>
      <c r="Z17" s="41">
        <v>49.52</v>
      </c>
      <c r="AA17" s="41">
        <v>52.15</v>
      </c>
      <c r="AB17" s="104">
        <v>9295500</v>
      </c>
      <c r="AC17" s="41">
        <v>52.15</v>
      </c>
      <c r="AD17" s="2">
        <f t="shared" si="0"/>
        <v>3.8699999999999974</v>
      </c>
      <c r="AE17" s="138">
        <f t="shared" si="1"/>
        <v>4.6348314606741381E-2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42641</v>
      </c>
      <c r="X18" s="41">
        <v>47.19</v>
      </c>
      <c r="Y18" s="41">
        <v>49.98</v>
      </c>
      <c r="Z18" s="41">
        <v>46.41</v>
      </c>
      <c r="AA18" s="41">
        <v>49.84</v>
      </c>
      <c r="AB18" s="104">
        <v>6643800</v>
      </c>
      <c r="AC18" s="41">
        <v>49.84</v>
      </c>
      <c r="AD18" s="2">
        <f t="shared" si="0"/>
        <v>3.5700000000000003</v>
      </c>
      <c r="AE18" s="138">
        <f t="shared" si="1"/>
        <v>6.4729758598589981E-2</v>
      </c>
    </row>
    <row r="19" spans="1:31" x14ac:dyDescent="0.25">
      <c r="W19" s="110">
        <v>42640</v>
      </c>
      <c r="X19" s="41">
        <v>47.09</v>
      </c>
      <c r="Y19" s="41">
        <v>47.25</v>
      </c>
      <c r="Z19" s="41">
        <v>46.33</v>
      </c>
      <c r="AA19" s="41">
        <v>46.81</v>
      </c>
      <c r="AB19" s="104">
        <v>3834500</v>
      </c>
      <c r="AC19" s="41">
        <v>46.81</v>
      </c>
      <c r="AD19" s="2">
        <f t="shared" si="0"/>
        <v>0.92000000000000171</v>
      </c>
      <c r="AE19" s="138">
        <f t="shared" si="1"/>
        <v>-1.7216040310728542E-2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42639</v>
      </c>
      <c r="X20" s="41">
        <v>47.13</v>
      </c>
      <c r="Y20" s="41">
        <v>48.22</v>
      </c>
      <c r="Z20" s="41">
        <v>47.01</v>
      </c>
      <c r="AA20" s="41">
        <v>47.63</v>
      </c>
      <c r="AB20" s="104">
        <v>5256300</v>
      </c>
      <c r="AC20" s="41">
        <v>47.63</v>
      </c>
      <c r="AD20" s="2">
        <f t="shared" si="0"/>
        <v>1.2100000000000009</v>
      </c>
      <c r="AE20" s="138">
        <f t="shared" si="1"/>
        <v>1.5348539756981472E-2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42636</v>
      </c>
      <c r="X21" s="41">
        <v>47.36</v>
      </c>
      <c r="Y21" s="41">
        <v>48.17</v>
      </c>
      <c r="Z21" s="41">
        <v>46.51</v>
      </c>
      <c r="AA21" s="41">
        <v>46.91</v>
      </c>
      <c r="AB21" s="104">
        <v>4682300</v>
      </c>
      <c r="AC21" s="41">
        <v>46.91</v>
      </c>
      <c r="AD21" s="2">
        <f t="shared" si="0"/>
        <v>1.6600000000000037</v>
      </c>
      <c r="AE21" s="138">
        <f t="shared" si="1"/>
        <v>-1.8208455420678171E-2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42635</v>
      </c>
      <c r="X22" s="41">
        <v>47.84</v>
      </c>
      <c r="Y22" s="41">
        <v>48.59</v>
      </c>
      <c r="Z22" s="41">
        <v>47.57</v>
      </c>
      <c r="AA22" s="41">
        <v>47.78</v>
      </c>
      <c r="AB22" s="104">
        <v>5406400</v>
      </c>
      <c r="AC22" s="41">
        <v>47.78</v>
      </c>
      <c r="AD22" s="2">
        <f t="shared" si="0"/>
        <v>1.0200000000000031</v>
      </c>
      <c r="AE22" s="138">
        <f t="shared" si="1"/>
        <v>1.6595744680851121E-2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42634</v>
      </c>
      <c r="X23" s="41">
        <v>46.33</v>
      </c>
      <c r="Y23" s="41">
        <v>47.01</v>
      </c>
      <c r="Z23" s="41">
        <v>45.8</v>
      </c>
      <c r="AA23" s="41">
        <v>47</v>
      </c>
      <c r="AB23" s="104">
        <v>6456400</v>
      </c>
      <c r="AC23" s="41">
        <v>47</v>
      </c>
      <c r="AD23" s="2">
        <f t="shared" si="0"/>
        <v>1.2100000000000009</v>
      </c>
      <c r="AE23" s="138">
        <f t="shared" si="1"/>
        <v>2.9121961900591131E-2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42633</v>
      </c>
      <c r="X24" s="41">
        <v>45.98</v>
      </c>
      <c r="Y24" s="41">
        <v>46.43</v>
      </c>
      <c r="Z24" s="41">
        <v>45.37</v>
      </c>
      <c r="AA24" s="41">
        <v>45.67</v>
      </c>
      <c r="AB24" s="104">
        <v>5156400</v>
      </c>
      <c r="AC24" s="41">
        <v>45.67</v>
      </c>
      <c r="AD24" s="2">
        <f t="shared" si="0"/>
        <v>1.0600000000000023</v>
      </c>
      <c r="AE24" s="138">
        <f t="shared" si="1"/>
        <v>-6.3098346388162918E-3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42632</v>
      </c>
      <c r="X25" s="41">
        <v>47</v>
      </c>
      <c r="Y25" s="41">
        <v>47.27</v>
      </c>
      <c r="Z25" s="41">
        <v>45.95</v>
      </c>
      <c r="AA25" s="41">
        <v>45.96</v>
      </c>
      <c r="AB25" s="104">
        <v>3652600</v>
      </c>
      <c r="AC25" s="41">
        <v>45.96</v>
      </c>
      <c r="AD25" s="2">
        <f t="shared" si="0"/>
        <v>1.3200000000000003</v>
      </c>
      <c r="AE25" s="138">
        <f t="shared" si="1"/>
        <v>-1.1187607573149627E-2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42629</v>
      </c>
      <c r="X26" s="41">
        <v>45.79</v>
      </c>
      <c r="Y26" s="41">
        <v>46.79</v>
      </c>
      <c r="Z26" s="41">
        <v>45.66</v>
      </c>
      <c r="AA26" s="41">
        <v>46.48</v>
      </c>
      <c r="AB26" s="104">
        <v>5518800</v>
      </c>
      <c r="AC26" s="41">
        <v>46.48</v>
      </c>
      <c r="AD26" s="2">
        <f t="shared" si="0"/>
        <v>1.1300000000000026</v>
      </c>
      <c r="AE26" s="138">
        <f t="shared" si="1"/>
        <v>-3.6441586280815397E-3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42628</v>
      </c>
      <c r="X27" s="41">
        <v>46.91</v>
      </c>
      <c r="Y27" s="41">
        <v>47.27</v>
      </c>
      <c r="Z27" s="41">
        <v>46.34</v>
      </c>
      <c r="AA27" s="41">
        <v>46.65</v>
      </c>
      <c r="AB27" s="104">
        <v>5591300</v>
      </c>
      <c r="AC27" s="41">
        <v>46.65</v>
      </c>
      <c r="AD27" s="2">
        <f t="shared" si="0"/>
        <v>0.92999999999999972</v>
      </c>
      <c r="AE27" s="138" t="e">
        <f t="shared" si="1"/>
        <v>#DIV/0!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42628</v>
      </c>
      <c r="X28" s="41" t="s">
        <v>125</v>
      </c>
      <c r="Y28" s="41"/>
      <c r="Z28" s="41"/>
      <c r="AA28" s="41"/>
      <c r="AB28" s="104"/>
      <c r="AC28" s="41"/>
      <c r="AD28" s="2">
        <f t="shared" si="0"/>
        <v>0</v>
      </c>
      <c r="AE28" s="138">
        <f t="shared" si="1"/>
        <v>-1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42627</v>
      </c>
      <c r="X29" s="41">
        <v>47.62</v>
      </c>
      <c r="Y29" s="41">
        <v>48.02</v>
      </c>
      <c r="Z29" s="41">
        <v>46.58</v>
      </c>
      <c r="AA29" s="41">
        <v>46.91</v>
      </c>
      <c r="AB29" s="104">
        <v>5682700</v>
      </c>
      <c r="AC29" s="41">
        <v>46.66</v>
      </c>
      <c r="AD29" s="2">
        <f t="shared" si="0"/>
        <v>1.4400000000000048</v>
      </c>
      <c r="AE29" s="138">
        <f t="shared" si="1"/>
        <v>-1.8097643097643279E-2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42626</v>
      </c>
      <c r="X30" s="41">
        <v>48.95</v>
      </c>
      <c r="Y30" s="41">
        <v>49.02</v>
      </c>
      <c r="Z30" s="41">
        <v>47.22</v>
      </c>
      <c r="AA30" s="41">
        <v>47.77</v>
      </c>
      <c r="AB30" s="104">
        <v>6418500</v>
      </c>
      <c r="AC30" s="41">
        <v>47.52</v>
      </c>
      <c r="AD30" s="2">
        <f t="shared" si="0"/>
        <v>1.8000000000000043</v>
      </c>
      <c r="AE30" s="138">
        <f t="shared" si="1"/>
        <v>-4.2128603104212736E-2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42625</v>
      </c>
      <c r="X31" s="197">
        <v>49.58</v>
      </c>
      <c r="Y31" s="41">
        <v>50.56</v>
      </c>
      <c r="Z31" s="41">
        <v>49.08</v>
      </c>
      <c r="AA31" s="41">
        <v>49.88</v>
      </c>
      <c r="AB31" s="104">
        <v>5132500</v>
      </c>
      <c r="AC31" s="41">
        <v>49.61</v>
      </c>
      <c r="AD31" s="2">
        <f t="shared" si="0"/>
        <v>1.480000000000004</v>
      </c>
      <c r="AE31" s="138">
        <f t="shared" si="1"/>
        <v>-8.0563947633427446E-4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42622</v>
      </c>
      <c r="X32" s="41">
        <v>51.77</v>
      </c>
      <c r="Y32" s="41">
        <v>52.02</v>
      </c>
      <c r="Z32" s="41">
        <v>49.88</v>
      </c>
      <c r="AA32" s="41">
        <v>49.92</v>
      </c>
      <c r="AB32" s="104">
        <v>5185200</v>
      </c>
      <c r="AC32" s="41">
        <v>49.65</v>
      </c>
      <c r="AD32" s="2">
        <f t="shared" si="0"/>
        <v>2.1400000000000006</v>
      </c>
      <c r="AE32" s="138">
        <f t="shared" si="1"/>
        <v>-5.0124354314138198E-2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42621</v>
      </c>
      <c r="X33" s="41">
        <v>51.39</v>
      </c>
      <c r="Y33" s="41">
        <v>52.76</v>
      </c>
      <c r="Z33" s="41">
        <v>51.08</v>
      </c>
      <c r="AA33" s="41">
        <v>52.55</v>
      </c>
      <c r="AB33" s="104">
        <v>5192000</v>
      </c>
      <c r="AC33" s="41">
        <v>52.27</v>
      </c>
      <c r="AD33" s="2">
        <f t="shared" si="0"/>
        <v>1.6799999999999997</v>
      </c>
      <c r="AE33" s="138">
        <f t="shared" si="1"/>
        <v>3.4230312623664494E-2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42620</v>
      </c>
      <c r="X34" s="41">
        <v>51.56</v>
      </c>
      <c r="Y34" s="41">
        <v>51.65</v>
      </c>
      <c r="Z34" s="41">
        <v>50.21</v>
      </c>
      <c r="AA34" s="41">
        <v>50.81</v>
      </c>
      <c r="AB34" s="104">
        <v>7258400</v>
      </c>
      <c r="AC34" s="41">
        <v>50.54</v>
      </c>
      <c r="AD34" s="2">
        <f t="shared" si="0"/>
        <v>1.4399999999999977</v>
      </c>
      <c r="AE34" s="138">
        <f t="shared" si="1"/>
        <v>-8.2417582417583235E-3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42619</v>
      </c>
      <c r="X35" s="41">
        <v>51.43</v>
      </c>
      <c r="Y35" s="41">
        <v>51.71</v>
      </c>
      <c r="Z35" s="41">
        <v>48.87</v>
      </c>
      <c r="AA35" s="41">
        <v>51.23</v>
      </c>
      <c r="AB35" s="104">
        <v>11155600</v>
      </c>
      <c r="AC35" s="41">
        <v>50.96</v>
      </c>
      <c r="AD35" s="2">
        <f t="shared" si="0"/>
        <v>2.8400000000000034</v>
      </c>
      <c r="AE35" s="138">
        <f t="shared" si="1"/>
        <v>-3.4848484848484795E-2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42615</v>
      </c>
      <c r="X36" s="41">
        <v>53.92</v>
      </c>
      <c r="Y36" s="41">
        <v>54.35</v>
      </c>
      <c r="Z36" s="41">
        <v>52.87</v>
      </c>
      <c r="AA36" s="41">
        <v>53.08</v>
      </c>
      <c r="AB36" s="104">
        <v>3916900</v>
      </c>
      <c r="AC36" s="41">
        <v>52.8</v>
      </c>
      <c r="AD36" s="2">
        <f t="shared" si="0"/>
        <v>1.480000000000004</v>
      </c>
      <c r="AE36" s="138">
        <f t="shared" si="1"/>
        <v>-4.3371676409580395E-3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42614</v>
      </c>
      <c r="X37" s="41">
        <v>53.75</v>
      </c>
      <c r="Y37" s="41">
        <v>54.22</v>
      </c>
      <c r="Z37" s="41">
        <v>52.76</v>
      </c>
      <c r="AA37" s="41">
        <v>53.31</v>
      </c>
      <c r="AB37" s="104">
        <v>3776700</v>
      </c>
      <c r="AC37" s="41">
        <v>53.03</v>
      </c>
      <c r="AD37" s="2">
        <f t="shared" si="0"/>
        <v>1.4600000000000009</v>
      </c>
      <c r="AE37" s="138">
        <f t="shared" si="1"/>
        <v>-1.8144788002221746E-2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42613</v>
      </c>
      <c r="X38" s="41">
        <v>55.56</v>
      </c>
      <c r="Y38" s="41">
        <v>56.03</v>
      </c>
      <c r="Z38" s="41">
        <v>54.01</v>
      </c>
      <c r="AA38" s="41">
        <v>54.3</v>
      </c>
      <c r="AB38" s="104">
        <v>3555400</v>
      </c>
      <c r="AC38" s="41">
        <v>54.01</v>
      </c>
      <c r="AD38" s="2">
        <f t="shared" si="0"/>
        <v>2.0200000000000031</v>
      </c>
      <c r="AE38" s="138">
        <f t="shared" si="1"/>
        <v>-3.1731803513804335E-2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42612</v>
      </c>
      <c r="X39" s="41">
        <v>56.77</v>
      </c>
      <c r="Y39" s="41">
        <v>57.62</v>
      </c>
      <c r="Z39" s="41">
        <v>55.86</v>
      </c>
      <c r="AA39" s="41">
        <v>56.08</v>
      </c>
      <c r="AB39" s="104">
        <v>1904700</v>
      </c>
      <c r="AC39" s="41">
        <v>55.78</v>
      </c>
      <c r="AD39" s="2">
        <f t="shared" si="0"/>
        <v>1.759999999999998</v>
      </c>
      <c r="AE39" s="138">
        <f t="shared" si="1"/>
        <v>-6.058446186742672E-3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42611</v>
      </c>
      <c r="X40" s="41">
        <v>56.45</v>
      </c>
      <c r="Y40" s="41">
        <v>56.58</v>
      </c>
      <c r="Z40" s="41">
        <v>55.86</v>
      </c>
      <c r="AA40" s="41">
        <v>56.42</v>
      </c>
      <c r="AB40" s="104">
        <v>2323900</v>
      </c>
      <c r="AC40" s="41">
        <v>56.12</v>
      </c>
      <c r="AD40" s="2">
        <f t="shared" si="0"/>
        <v>0.71999999999999886</v>
      </c>
      <c r="AE40" s="138">
        <f t="shared" si="1"/>
        <v>-4.4349831470640311E-3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42608</v>
      </c>
      <c r="X41" s="41">
        <v>56.98</v>
      </c>
      <c r="Y41" s="41">
        <v>57.89</v>
      </c>
      <c r="Z41" s="41">
        <v>56.16</v>
      </c>
      <c r="AA41" s="41">
        <v>56.67</v>
      </c>
      <c r="AB41" s="104">
        <v>2616400</v>
      </c>
      <c r="AC41" s="41">
        <v>56.37</v>
      </c>
      <c r="AD41" s="2">
        <f t="shared" si="0"/>
        <v>1.730000000000004</v>
      </c>
      <c r="AE41" s="138">
        <f t="shared" si="1"/>
        <v>-2.4774376216598615E-3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42607</v>
      </c>
      <c r="X42" s="41">
        <v>56.31</v>
      </c>
      <c r="Y42" s="41">
        <v>57.35</v>
      </c>
      <c r="Z42" s="41">
        <v>55.87</v>
      </c>
      <c r="AA42" s="41">
        <v>56.81</v>
      </c>
      <c r="AB42" s="104">
        <v>3464300</v>
      </c>
      <c r="AC42" s="41">
        <v>56.51</v>
      </c>
      <c r="AD42" s="2">
        <f t="shared" si="0"/>
        <v>1.480000000000004</v>
      </c>
      <c r="AE42" s="138">
        <f t="shared" si="1"/>
        <v>8.2069580731489733E-3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52.37</v>
      </c>
      <c r="W43" s="110">
        <v>42606</v>
      </c>
      <c r="X43" s="41">
        <v>56.08</v>
      </c>
      <c r="Y43" s="41">
        <v>56.93</v>
      </c>
      <c r="Z43" s="41">
        <v>55.84</v>
      </c>
      <c r="AA43" s="41">
        <v>56.35</v>
      </c>
      <c r="AB43" s="104">
        <v>3289200</v>
      </c>
      <c r="AC43" s="41">
        <v>56.05</v>
      </c>
      <c r="AD43" s="2">
        <f t="shared" si="0"/>
        <v>1.0899999999999963</v>
      </c>
      <c r="AE43" s="138">
        <f t="shared" si="1"/>
        <v>-1.2473271560941024E-3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6" t="s">
        <v>78</v>
      </c>
      <c r="P44" s="586"/>
      <c r="T44" s="108" t="s">
        <v>99</v>
      </c>
      <c r="U44" s="106">
        <v>51.74</v>
      </c>
      <c r="W44" s="110">
        <v>42605</v>
      </c>
      <c r="X44" s="41">
        <v>55.94</v>
      </c>
      <c r="Y44" s="41">
        <v>56.84</v>
      </c>
      <c r="Z44" s="41">
        <v>55.94</v>
      </c>
      <c r="AA44" s="41">
        <v>56.42</v>
      </c>
      <c r="AB44" s="104">
        <v>2289200</v>
      </c>
      <c r="AC44" s="41">
        <v>56.12</v>
      </c>
      <c r="AD44" s="2">
        <f t="shared" si="0"/>
        <v>0.90000000000000568</v>
      </c>
      <c r="AE44" s="138">
        <f t="shared" si="1"/>
        <v>3.9355992844365417E-3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55.286000000000001</v>
      </c>
      <c r="R45" s="34"/>
      <c r="T45" s="108" t="s">
        <v>100</v>
      </c>
      <c r="U45" s="106" t="s">
        <v>487</v>
      </c>
      <c r="W45" s="110">
        <v>42604</v>
      </c>
      <c r="X45" s="41">
        <v>56.25</v>
      </c>
      <c r="Y45" s="41">
        <v>56.73</v>
      </c>
      <c r="Z45" s="41">
        <v>55.28</v>
      </c>
      <c r="AA45" s="41">
        <v>56.2</v>
      </c>
      <c r="AB45" s="104">
        <v>4498500</v>
      </c>
      <c r="AC45" s="41">
        <v>55.9</v>
      </c>
      <c r="AD45" s="2">
        <f t="shared" si="0"/>
        <v>1.4499999999999957</v>
      </c>
      <c r="AE45" s="138">
        <f t="shared" si="1"/>
        <v>-1.8092394168276904E-2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54.7834</v>
      </c>
      <c r="Q46" s="2"/>
      <c r="R46" s="34"/>
      <c r="T46" s="108" t="s">
        <v>101</v>
      </c>
      <c r="U46" s="106" t="s">
        <v>488</v>
      </c>
      <c r="W46" s="110">
        <v>42601</v>
      </c>
      <c r="X46" s="41">
        <v>57.28</v>
      </c>
      <c r="Y46" s="41">
        <v>57.56</v>
      </c>
      <c r="Z46" s="41">
        <v>56.52</v>
      </c>
      <c r="AA46" s="41">
        <v>57.23</v>
      </c>
      <c r="AB46" s="104">
        <v>2887400</v>
      </c>
      <c r="AC46" s="41">
        <v>56.93</v>
      </c>
      <c r="AD46" s="2">
        <f t="shared" si="0"/>
        <v>1.0399999999999991</v>
      </c>
      <c r="AE46" s="138">
        <f t="shared" si="1"/>
        <v>-6.6306054789740942E-3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54.280799999999999</v>
      </c>
      <c r="Q47" s="2"/>
      <c r="R47" s="34"/>
      <c r="T47" s="108" t="s">
        <v>102</v>
      </c>
      <c r="U47" s="106">
        <v>64.41</v>
      </c>
      <c r="W47" s="110">
        <v>42600</v>
      </c>
      <c r="X47" s="41">
        <v>56.94</v>
      </c>
      <c r="Y47" s="41">
        <v>57.88</v>
      </c>
      <c r="Z47" s="41">
        <v>56.87</v>
      </c>
      <c r="AA47" s="41">
        <v>57.62</v>
      </c>
      <c r="AB47" s="104">
        <v>3320100</v>
      </c>
      <c r="AC47" s="41">
        <v>57.31</v>
      </c>
      <c r="AD47" s="2">
        <f t="shared" si="0"/>
        <v>1.0100000000000051</v>
      </c>
      <c r="AE47" s="138">
        <f t="shared" si="1"/>
        <v>1.6134751773049683E-2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53.778199999999998</v>
      </c>
      <c r="Q48" s="2"/>
      <c r="R48" s="34"/>
      <c r="T48" s="108" t="s">
        <v>103</v>
      </c>
      <c r="U48" s="106">
        <v>1.4907900000000001</v>
      </c>
      <c r="W48" s="110">
        <v>42599</v>
      </c>
      <c r="X48" s="41">
        <v>56.57</v>
      </c>
      <c r="Y48" s="41">
        <v>56.9</v>
      </c>
      <c r="Z48" s="41">
        <v>55.75</v>
      </c>
      <c r="AA48" s="41">
        <v>56.7</v>
      </c>
      <c r="AB48" s="104">
        <v>2609600</v>
      </c>
      <c r="AC48" s="41">
        <v>56.4</v>
      </c>
      <c r="AD48" s="2">
        <f t="shared" si="0"/>
        <v>1.1499999999999986</v>
      </c>
      <c r="AE48" s="138">
        <f t="shared" si="1"/>
        <v>5.3219797764780807E-4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53.275599999999997</v>
      </c>
      <c r="Q49" s="2"/>
      <c r="R49" s="34"/>
      <c r="T49" s="108" t="s">
        <v>104</v>
      </c>
      <c r="U49" s="106" t="s">
        <v>397</v>
      </c>
      <c r="W49" s="110">
        <v>42598</v>
      </c>
      <c r="X49" s="41">
        <v>56.46</v>
      </c>
      <c r="Y49" s="41">
        <v>56.94</v>
      </c>
      <c r="Z49" s="41">
        <v>55.55</v>
      </c>
      <c r="AA49" s="41">
        <v>56.67</v>
      </c>
      <c r="AB49" s="104">
        <v>3076300</v>
      </c>
      <c r="AC49" s="41">
        <v>56.37</v>
      </c>
      <c r="AD49" s="2">
        <f t="shared" si="0"/>
        <v>1.3900000000000006</v>
      </c>
      <c r="AE49" s="138">
        <f t="shared" si="1"/>
        <v>3.5492457852703829E-4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52.773000000000003</v>
      </c>
      <c r="Q50" s="2"/>
      <c r="R50" s="34"/>
      <c r="T50" s="108"/>
      <c r="U50" s="106"/>
      <c r="W50" s="110">
        <v>42597</v>
      </c>
      <c r="X50" s="41">
        <v>56.81</v>
      </c>
      <c r="Y50" s="41">
        <v>57.44</v>
      </c>
      <c r="Z50" s="41">
        <v>56.34</v>
      </c>
      <c r="AA50" s="41">
        <v>56.65</v>
      </c>
      <c r="AB50" s="104">
        <v>4474600</v>
      </c>
      <c r="AC50" s="41">
        <v>56.35</v>
      </c>
      <c r="AD50" s="2">
        <f t="shared" si="0"/>
        <v>1.0999999999999943</v>
      </c>
      <c r="AE50" s="138">
        <f t="shared" si="1"/>
        <v>6.6095033940694048E-3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52.270400000000002</v>
      </c>
      <c r="Q51" s="2"/>
      <c r="R51" s="34"/>
      <c r="T51" s="108" t="s">
        <v>105</v>
      </c>
      <c r="U51" s="106" t="s">
        <v>489</v>
      </c>
      <c r="W51" s="110">
        <v>42594</v>
      </c>
      <c r="X51" s="41">
        <v>56.81</v>
      </c>
      <c r="Y51" s="41">
        <v>56.98</v>
      </c>
      <c r="Z51" s="41">
        <v>55.85</v>
      </c>
      <c r="AA51" s="41">
        <v>56.28</v>
      </c>
      <c r="AB51" s="104">
        <v>3270200</v>
      </c>
      <c r="AC51" s="41">
        <v>55.98</v>
      </c>
      <c r="AD51" s="2">
        <f t="shared" si="0"/>
        <v>1.1299999999999955</v>
      </c>
      <c r="AE51" s="138">
        <f t="shared" si="1"/>
        <v>-4.6230440967284236E-3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51.767800000000001</v>
      </c>
      <c r="Q52" s="2"/>
      <c r="R52" s="34"/>
      <c r="T52" s="108" t="s">
        <v>106</v>
      </c>
      <c r="U52" s="106" t="s">
        <v>264</v>
      </c>
      <c r="W52" s="110">
        <v>42593</v>
      </c>
      <c r="X52" s="41">
        <v>55.23</v>
      </c>
      <c r="Y52" s="41">
        <v>57.28</v>
      </c>
      <c r="Z52" s="41">
        <v>54.98</v>
      </c>
      <c r="AA52" s="41">
        <v>56.54</v>
      </c>
      <c r="AB52" s="104">
        <v>3961300</v>
      </c>
      <c r="AC52" s="41">
        <v>56.24</v>
      </c>
      <c r="AD52" s="2">
        <f t="shared" si="0"/>
        <v>2.3000000000000043</v>
      </c>
      <c r="AE52" s="138">
        <f t="shared" si="1"/>
        <v>3.325372037479335E-2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51.2652</v>
      </c>
      <c r="Q53" s="2"/>
      <c r="R53" s="34"/>
      <c r="T53" s="108" t="s">
        <v>107</v>
      </c>
      <c r="U53" s="107">
        <v>2248139</v>
      </c>
      <c r="W53" s="110">
        <v>42592</v>
      </c>
      <c r="X53" s="41">
        <v>55.53</v>
      </c>
      <c r="Y53" s="41">
        <v>56.04</v>
      </c>
      <c r="Z53" s="41">
        <v>54.55</v>
      </c>
      <c r="AA53" s="41">
        <v>54.72</v>
      </c>
      <c r="AB53" s="104">
        <v>3443700</v>
      </c>
      <c r="AC53" s="41">
        <v>54.43</v>
      </c>
      <c r="AD53" s="2">
        <f t="shared" si="0"/>
        <v>1.490000000000002</v>
      </c>
      <c r="AE53" s="138">
        <f t="shared" si="1"/>
        <v>-1.2518142235123375E-2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50.762599999999999</v>
      </c>
      <c r="Q54" s="2"/>
      <c r="R54" s="34"/>
      <c r="T54" s="108" t="s">
        <v>110</v>
      </c>
      <c r="U54" s="107">
        <v>4354590</v>
      </c>
      <c r="W54" s="110">
        <v>42591</v>
      </c>
      <c r="X54" s="41">
        <v>56.09</v>
      </c>
      <c r="Y54" s="41">
        <v>56.17</v>
      </c>
      <c r="Z54" s="41">
        <v>54.83</v>
      </c>
      <c r="AA54" s="41">
        <v>55.42</v>
      </c>
      <c r="AB54" s="104">
        <v>2664400</v>
      </c>
      <c r="AC54" s="41">
        <v>55.12</v>
      </c>
      <c r="AD54" s="2">
        <f t="shared" si="0"/>
        <v>1.3400000000000034</v>
      </c>
      <c r="AE54" s="138">
        <f t="shared" si="1"/>
        <v>-8.9895720963681924E-3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50.26</v>
      </c>
      <c r="Q55" s="2"/>
      <c r="R55" s="34"/>
      <c r="T55" s="108" t="s">
        <v>108</v>
      </c>
      <c r="U55" s="106" t="s">
        <v>490</v>
      </c>
      <c r="W55" s="110">
        <v>42590</v>
      </c>
      <c r="X55" s="41">
        <v>55.44</v>
      </c>
      <c r="Y55" s="41">
        <v>56.46</v>
      </c>
      <c r="Z55" s="41">
        <v>55.28</v>
      </c>
      <c r="AA55" s="41">
        <v>55.92</v>
      </c>
      <c r="AB55" s="104">
        <v>3595200</v>
      </c>
      <c r="AC55" s="41">
        <v>55.62</v>
      </c>
      <c r="AD55" s="2">
        <f t="shared" si="0"/>
        <v>1.1799999999999997</v>
      </c>
      <c r="AE55" s="138">
        <f t="shared" si="1"/>
        <v>2.3367065317387192E-2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49.757399999999997</v>
      </c>
      <c r="Q56" s="2"/>
      <c r="R56" s="34"/>
      <c r="T56" s="108" t="s">
        <v>111</v>
      </c>
      <c r="U56" s="106" t="s">
        <v>129</v>
      </c>
      <c r="W56" s="110">
        <v>42587</v>
      </c>
      <c r="X56" s="41">
        <v>54</v>
      </c>
      <c r="Y56" s="41">
        <v>54.76</v>
      </c>
      <c r="Z56" s="41">
        <v>53.58</v>
      </c>
      <c r="AA56" s="41">
        <v>54.64</v>
      </c>
      <c r="AB56" s="104">
        <v>3479600</v>
      </c>
      <c r="AC56" s="41">
        <v>54.35</v>
      </c>
      <c r="AD56" s="2">
        <f t="shared" si="0"/>
        <v>1.1799999999999997</v>
      </c>
      <c r="AE56" s="138">
        <f t="shared" si="1"/>
        <v>1.4371033967898628E-2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49.254799999999996</v>
      </c>
      <c r="Q57" s="2"/>
      <c r="R57" s="34"/>
      <c r="T57" s="108" t="s">
        <v>112</v>
      </c>
      <c r="U57" s="106">
        <v>-10.25</v>
      </c>
      <c r="W57" s="110">
        <v>42586</v>
      </c>
      <c r="X57" s="41">
        <v>53.28</v>
      </c>
      <c r="Y57" s="41">
        <v>55.14</v>
      </c>
      <c r="Z57" s="41">
        <v>53.11</v>
      </c>
      <c r="AA57" s="41">
        <v>53.87</v>
      </c>
      <c r="AB57" s="104">
        <v>5349900</v>
      </c>
      <c r="AC57" s="41">
        <v>53.58</v>
      </c>
      <c r="AD57" s="2">
        <f t="shared" si="0"/>
        <v>2.0300000000000011</v>
      </c>
      <c r="AE57" s="138">
        <f t="shared" si="1"/>
        <v>8.8495575221239076E-3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48.752199999999995</v>
      </c>
      <c r="Q58" s="2"/>
      <c r="R58" s="34"/>
      <c r="T58" s="108" t="s">
        <v>109</v>
      </c>
      <c r="U58" s="106" t="s">
        <v>491</v>
      </c>
      <c r="W58" s="110">
        <v>42585</v>
      </c>
      <c r="X58" s="41">
        <v>51.74</v>
      </c>
      <c r="Y58" s="41">
        <v>53.73</v>
      </c>
      <c r="Z58" s="41">
        <v>51.63</v>
      </c>
      <c r="AA58" s="41">
        <v>53.39</v>
      </c>
      <c r="AB58" s="104">
        <v>6177000</v>
      </c>
      <c r="AC58" s="41">
        <v>53.11</v>
      </c>
      <c r="AD58" s="2">
        <f t="shared" si="0"/>
        <v>2.0999999999999943</v>
      </c>
      <c r="AE58" s="138">
        <f t="shared" si="1"/>
        <v>3.1863221293957578E-2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48.249599999999994</v>
      </c>
      <c r="W59" s="110">
        <v>42584</v>
      </c>
      <c r="X59" s="41">
        <v>51.48</v>
      </c>
      <c r="Y59" s="41">
        <v>51.96</v>
      </c>
      <c r="Z59" s="41">
        <v>50.31</v>
      </c>
      <c r="AA59" s="41">
        <v>51.75</v>
      </c>
      <c r="AB59" s="104">
        <v>4733200</v>
      </c>
      <c r="AC59" s="41">
        <v>51.47</v>
      </c>
      <c r="AD59" s="2">
        <f t="shared" si="0"/>
        <v>1.6499999999999986</v>
      </c>
      <c r="AE59" s="138">
        <f t="shared" si="1"/>
        <v>1.0007849293563575E-2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47.746999999999993</v>
      </c>
      <c r="W60" s="110">
        <v>42583</v>
      </c>
      <c r="X60" s="41">
        <v>52.67</v>
      </c>
      <c r="Y60" s="41">
        <v>52.73</v>
      </c>
      <c r="Z60" s="41">
        <v>51.01</v>
      </c>
      <c r="AA60" s="41">
        <v>51.23</v>
      </c>
      <c r="AB60" s="104">
        <v>5623200</v>
      </c>
      <c r="AC60" s="41">
        <v>50.96</v>
      </c>
      <c r="AD60" s="2">
        <f t="shared" si="0"/>
        <v>1.7199999999999989</v>
      </c>
      <c r="AE60" s="138">
        <f t="shared" si="1"/>
        <v>-4.4977511244377766E-2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47.244399999999999</v>
      </c>
      <c r="W61" s="110">
        <v>42580</v>
      </c>
      <c r="X61" s="41">
        <v>51.41</v>
      </c>
      <c r="Y61" s="41">
        <v>53.82</v>
      </c>
      <c r="Z61" s="41">
        <v>51.41</v>
      </c>
      <c r="AA61" s="41">
        <v>53.65</v>
      </c>
      <c r="AB61" s="104">
        <v>4098000</v>
      </c>
      <c r="AC61" s="41">
        <v>53.36</v>
      </c>
      <c r="AD61" s="2">
        <f t="shared" si="0"/>
        <v>2.4100000000000037</v>
      </c>
      <c r="AE61" s="138">
        <f t="shared" si="1"/>
        <v>2.8329157833879348E-2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46.741799999999998</v>
      </c>
      <c r="W62" s="110">
        <v>42579</v>
      </c>
      <c r="X62" s="41">
        <v>51.5</v>
      </c>
      <c r="Y62" s="41">
        <v>53</v>
      </c>
      <c r="Z62" s="41">
        <v>51.28</v>
      </c>
      <c r="AA62" s="41">
        <v>52.17</v>
      </c>
      <c r="AB62" s="104">
        <v>5308100</v>
      </c>
      <c r="AC62" s="41">
        <v>51.89</v>
      </c>
      <c r="AD62" s="2">
        <f t="shared" si="0"/>
        <v>1.7199999999999989</v>
      </c>
      <c r="AE62" s="138">
        <f t="shared" si="1"/>
        <v>1.0909799337619264E-2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46.239199999999997</v>
      </c>
      <c r="W63" s="110">
        <v>42578</v>
      </c>
      <c r="X63" s="41">
        <v>52</v>
      </c>
      <c r="Y63" s="41">
        <v>53.66</v>
      </c>
      <c r="Z63" s="41">
        <v>50.55</v>
      </c>
      <c r="AA63" s="41">
        <v>51.6</v>
      </c>
      <c r="AB63" s="104">
        <v>9367200</v>
      </c>
      <c r="AC63" s="41">
        <v>51.33</v>
      </c>
      <c r="AD63" s="2">
        <f t="shared" si="0"/>
        <v>3.1099999999999994</v>
      </c>
      <c r="AE63" s="138">
        <f t="shared" si="1"/>
        <v>-3.8584004495223811E-2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45.736600000000003</v>
      </c>
      <c r="W64" s="110">
        <v>42577</v>
      </c>
      <c r="X64" s="41">
        <v>52.46</v>
      </c>
      <c r="Y64" s="41">
        <v>53.71</v>
      </c>
      <c r="Z64" s="41">
        <v>52.16</v>
      </c>
      <c r="AA64" s="41">
        <v>53.68</v>
      </c>
      <c r="AB64" s="104">
        <v>3789100</v>
      </c>
      <c r="AC64" s="41">
        <v>53.39</v>
      </c>
      <c r="AD64" s="2">
        <f t="shared" si="0"/>
        <v>1.5500000000000043</v>
      </c>
      <c r="AE64" s="138">
        <f t="shared" si="1"/>
        <v>1.6371597182562425E-2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45.234000000000002</v>
      </c>
      <c r="W65" s="110">
        <v>42576</v>
      </c>
      <c r="X65" s="41">
        <v>53.5</v>
      </c>
      <c r="Y65" s="41">
        <v>53.78</v>
      </c>
      <c r="Z65" s="41">
        <v>52.36</v>
      </c>
      <c r="AA65" s="41">
        <v>52.81</v>
      </c>
      <c r="AB65" s="104">
        <v>4099400</v>
      </c>
      <c r="AC65" s="41">
        <v>52.53</v>
      </c>
      <c r="AD65" s="2">
        <f t="shared" si="0"/>
        <v>1.4200000000000017</v>
      </c>
      <c r="AE65" s="138">
        <f t="shared" si="1"/>
        <v>-2.4150102173509103E-2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42573</v>
      </c>
      <c r="X66" s="41">
        <v>55.26</v>
      </c>
      <c r="Y66" s="41">
        <v>55.43</v>
      </c>
      <c r="Z66" s="41">
        <v>53.66</v>
      </c>
      <c r="AA66" s="41">
        <v>54.12</v>
      </c>
      <c r="AB66" s="104">
        <v>2773400</v>
      </c>
      <c r="AC66" s="41">
        <v>53.83</v>
      </c>
      <c r="AD66" s="2">
        <f t="shared" si="0"/>
        <v>1.7700000000000031</v>
      </c>
      <c r="AE66" s="138">
        <f t="shared" si="1"/>
        <v>-1.4463566459172461E-2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42572</v>
      </c>
      <c r="X67" s="41">
        <v>56.28</v>
      </c>
      <c r="Y67" s="41">
        <v>56.93</v>
      </c>
      <c r="Z67" s="41">
        <v>54.72</v>
      </c>
      <c r="AA67" s="41">
        <v>54.91</v>
      </c>
      <c r="AB67" s="104">
        <v>1917600</v>
      </c>
      <c r="AC67" s="41">
        <v>54.62</v>
      </c>
      <c r="AD67" s="2">
        <f>Y67-Z67</f>
        <v>2.2100000000000009</v>
      </c>
      <c r="AE67" s="138">
        <f>AC67/AC68-1</f>
        <v>-2.56867641812345E-2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42571</v>
      </c>
      <c r="X68" s="41">
        <v>55.81</v>
      </c>
      <c r="Y68" s="41">
        <v>56.68</v>
      </c>
      <c r="Z68" s="41">
        <v>54.72</v>
      </c>
      <c r="AA68" s="41">
        <v>56.36</v>
      </c>
      <c r="AB68" s="104">
        <v>3171000</v>
      </c>
      <c r="AC68" s="41">
        <v>56.06</v>
      </c>
      <c r="AD68" s="2">
        <f>Y68-Z68</f>
        <v>1.9600000000000009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7" priority="17">
      <formula>F38&gt;0</formula>
    </cfRule>
    <cfRule type="expression" dxfId="456" priority="18">
      <formula>F38&lt;0</formula>
    </cfRule>
  </conditionalFormatting>
  <conditionalFormatting sqref="H38:H72">
    <cfRule type="expression" dxfId="455" priority="9">
      <formula>H38&gt;0</formula>
    </cfRule>
    <cfRule type="expression" dxfId="454" priority="10">
      <formula>H38&lt;0</formula>
    </cfRule>
  </conditionalFormatting>
  <conditionalFormatting sqref="F21:F37">
    <cfRule type="expression" dxfId="453" priority="7">
      <formula>F21&gt;0</formula>
    </cfRule>
    <cfRule type="expression" dxfId="452" priority="8">
      <formula>F21&lt;0</formula>
    </cfRule>
  </conditionalFormatting>
  <conditionalFormatting sqref="H21:H37">
    <cfRule type="expression" dxfId="451" priority="5">
      <formula>H21&gt;0</formula>
    </cfRule>
    <cfRule type="expression" dxfId="450" priority="6">
      <formula>H21&lt;0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42663</v>
      </c>
      <c r="X2" s="10">
        <v>94.4</v>
      </c>
      <c r="Y2" s="10">
        <v>95</v>
      </c>
      <c r="Z2" s="10">
        <v>89.81</v>
      </c>
      <c r="AA2" s="10">
        <v>90.64</v>
      </c>
      <c r="AB2" s="95">
        <v>16070700</v>
      </c>
      <c r="AC2" s="10">
        <v>90.64</v>
      </c>
      <c r="AD2" s="2">
        <f>Y2-Z2</f>
        <v>5.1899999999999977</v>
      </c>
      <c r="AE2" s="138">
        <f>AC2/AC3-1</f>
        <v>-6.6721581548599751E-2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89.05</v>
      </c>
      <c r="W3" s="133">
        <v>42662</v>
      </c>
      <c r="X3" s="10">
        <v>96.65</v>
      </c>
      <c r="Y3" s="10">
        <v>98.44</v>
      </c>
      <c r="Z3" s="10">
        <v>96.26</v>
      </c>
      <c r="AA3" s="10">
        <v>97.12</v>
      </c>
      <c r="AB3" s="95">
        <v>3706800</v>
      </c>
      <c r="AC3" s="10">
        <v>97.12</v>
      </c>
      <c r="AD3" s="2">
        <f t="shared" ref="AD3:AD66" si="0">Y3-Z3</f>
        <v>2.1799999999999926</v>
      </c>
      <c r="AE3" s="138">
        <f t="shared" ref="AE3:AE66" si="1">AC3/AC4-1</f>
        <v>4.1356492969397696E-3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89.05</v>
      </c>
      <c r="R4" s="557">
        <v>-1.04E-2</v>
      </c>
      <c r="W4" s="133">
        <v>42661</v>
      </c>
      <c r="X4" s="10">
        <v>97.6</v>
      </c>
      <c r="Y4" s="10">
        <v>98.07</v>
      </c>
      <c r="Z4" s="10">
        <v>96.67</v>
      </c>
      <c r="AA4" s="10">
        <v>96.72</v>
      </c>
      <c r="AB4" s="95">
        <v>3565800</v>
      </c>
      <c r="AC4" s="10">
        <v>96.72</v>
      </c>
      <c r="AD4" s="2">
        <f t="shared" si="0"/>
        <v>1.3999999999999915</v>
      </c>
      <c r="AE4" s="138">
        <f t="shared" si="1"/>
        <v>-5.1668905652579866E-4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42660</v>
      </c>
      <c r="X5" s="10">
        <v>96.71</v>
      </c>
      <c r="Y5" s="10">
        <v>97.12</v>
      </c>
      <c r="Z5" s="10">
        <v>96.44</v>
      </c>
      <c r="AA5" s="10">
        <v>96.77</v>
      </c>
      <c r="AB5" s="95">
        <v>2363300</v>
      </c>
      <c r="AC5" s="10">
        <v>96.77</v>
      </c>
      <c r="AD5" s="2">
        <f t="shared" si="0"/>
        <v>0.68000000000000682</v>
      </c>
      <c r="AE5" s="138">
        <f t="shared" si="1"/>
        <v>-7.2284180090875783E-4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97.07</v>
      </c>
      <c r="Y6" s="10">
        <v>98.26</v>
      </c>
      <c r="Z6" s="10">
        <v>96.83</v>
      </c>
      <c r="AA6" s="10">
        <v>96.84</v>
      </c>
      <c r="AB6" s="95">
        <v>4927400</v>
      </c>
      <c r="AC6" s="10">
        <v>96.84</v>
      </c>
      <c r="AD6" s="2">
        <f t="shared" si="0"/>
        <v>1.4300000000000068</v>
      </c>
      <c r="AE6" s="138">
        <f t="shared" si="1"/>
        <v>1.0336985734960003E-3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42656</v>
      </c>
      <c r="X7" s="10">
        <v>95.39</v>
      </c>
      <c r="Y7" s="10">
        <v>97.11</v>
      </c>
      <c r="Z7" s="10">
        <v>94.3</v>
      </c>
      <c r="AA7" s="10">
        <v>96.74</v>
      </c>
      <c r="AB7" s="95">
        <v>4311600</v>
      </c>
      <c r="AC7" s="10">
        <v>96.74</v>
      </c>
      <c r="AD7" s="2">
        <f t="shared" si="0"/>
        <v>2.8100000000000023</v>
      </c>
      <c r="AE7" s="138">
        <f t="shared" si="1"/>
        <v>8.6539464080908068E-3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96.74</v>
      </c>
      <c r="Y8" s="10">
        <v>96.8</v>
      </c>
      <c r="Z8" s="10">
        <v>95.57</v>
      </c>
      <c r="AA8" s="10">
        <v>95.91</v>
      </c>
      <c r="AB8" s="95">
        <v>3419700</v>
      </c>
      <c r="AC8" s="10">
        <v>95.91</v>
      </c>
      <c r="AD8" s="2">
        <f t="shared" si="0"/>
        <v>1.230000000000004</v>
      </c>
      <c r="AE8" s="138">
        <f t="shared" si="1"/>
        <v>-6.5257924176508331E-3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97.32</v>
      </c>
      <c r="Y9" s="10">
        <v>97.48</v>
      </c>
      <c r="Z9" s="10">
        <v>96.01</v>
      </c>
      <c r="AA9" s="10">
        <v>96.54</v>
      </c>
      <c r="AB9" s="95">
        <v>4202400</v>
      </c>
      <c r="AC9" s="10">
        <v>96.54</v>
      </c>
      <c r="AD9" s="2">
        <f t="shared" si="0"/>
        <v>1.4699999999999989</v>
      </c>
      <c r="AE9" s="138">
        <f t="shared" si="1"/>
        <v>-8.3204930662557075E-3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42653</v>
      </c>
      <c r="X10" s="10">
        <v>98.52</v>
      </c>
      <c r="Y10" s="10">
        <v>98.72</v>
      </c>
      <c r="Z10" s="10">
        <v>97.26</v>
      </c>
      <c r="AA10" s="10">
        <v>97.35</v>
      </c>
      <c r="AB10" s="95">
        <v>3041800</v>
      </c>
      <c r="AC10" s="10">
        <v>97.35</v>
      </c>
      <c r="AD10" s="2">
        <f t="shared" si="0"/>
        <v>1.4599999999999937</v>
      </c>
      <c r="AE10" s="138">
        <f t="shared" si="1"/>
        <v>-7.3416947078617234E-3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T11" s="43"/>
      <c r="U11" s="33"/>
      <c r="V11" s="11"/>
      <c r="W11" s="99">
        <v>42650</v>
      </c>
      <c r="X11" s="10">
        <v>98.42</v>
      </c>
      <c r="Y11" s="10">
        <v>98.64</v>
      </c>
      <c r="Z11" s="10">
        <v>97.31</v>
      </c>
      <c r="AA11" s="10">
        <v>98.07</v>
      </c>
      <c r="AB11" s="95">
        <v>3275100</v>
      </c>
      <c r="AC11" s="10">
        <v>98.07</v>
      </c>
      <c r="AD11" s="2">
        <f t="shared" si="0"/>
        <v>1.3299999999999983</v>
      </c>
      <c r="AE11" s="138">
        <f t="shared" si="1"/>
        <v>-2.846975088968029E-3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42649</v>
      </c>
      <c r="X12" s="10">
        <v>98.36</v>
      </c>
      <c r="Y12" s="10">
        <v>98.8</v>
      </c>
      <c r="Z12" s="10">
        <v>97.95</v>
      </c>
      <c r="AA12" s="10">
        <v>98.35</v>
      </c>
      <c r="AB12" s="95">
        <v>3088700</v>
      </c>
      <c r="AC12" s="10">
        <v>98.35</v>
      </c>
      <c r="AD12" s="2">
        <f t="shared" si="0"/>
        <v>0.84999999999999432</v>
      </c>
      <c r="AE12" s="138">
        <f t="shared" si="1"/>
        <v>-1.9281510046682548E-3</v>
      </c>
    </row>
    <row r="13" spans="1:31" x14ac:dyDescent="0.25">
      <c r="T13" s="67"/>
      <c r="W13" s="133">
        <v>42648</v>
      </c>
      <c r="X13" s="10">
        <v>97.21</v>
      </c>
      <c r="Y13" s="10">
        <v>98.84</v>
      </c>
      <c r="Z13" s="10">
        <v>96.99</v>
      </c>
      <c r="AA13" s="10">
        <v>98.54</v>
      </c>
      <c r="AB13" s="95">
        <v>3225300</v>
      </c>
      <c r="AC13" s="10">
        <v>98.54</v>
      </c>
      <c r="AD13" s="2">
        <f t="shared" si="0"/>
        <v>1.8500000000000085</v>
      </c>
      <c r="AE13" s="138">
        <f t="shared" si="1"/>
        <v>1.9344160546188149E-2</v>
      </c>
    </row>
    <row r="14" spans="1:31" x14ac:dyDescent="0.25">
      <c r="W14" s="133">
        <v>42647</v>
      </c>
      <c r="X14" s="10">
        <v>97.57</v>
      </c>
      <c r="Y14" s="10">
        <v>98.16</v>
      </c>
      <c r="Z14" s="10">
        <v>96.57</v>
      </c>
      <c r="AA14" s="10">
        <v>96.67</v>
      </c>
      <c r="AB14" s="95">
        <v>2626300</v>
      </c>
      <c r="AC14" s="10">
        <v>96.67</v>
      </c>
      <c r="AD14" s="2">
        <f t="shared" si="0"/>
        <v>1.5900000000000034</v>
      </c>
      <c r="AE14" s="138">
        <f t="shared" si="1"/>
        <v>-6.9851052901899191E-3</v>
      </c>
    </row>
    <row r="15" spans="1:31" x14ac:dyDescent="0.25">
      <c r="W15" s="133">
        <v>42646</v>
      </c>
      <c r="X15" s="10">
        <v>97.18</v>
      </c>
      <c r="Y15" s="10">
        <v>97.89</v>
      </c>
      <c r="Z15" s="10">
        <v>97.06</v>
      </c>
      <c r="AA15" s="10">
        <v>97.35</v>
      </c>
      <c r="AB15" s="95">
        <v>2378700</v>
      </c>
      <c r="AC15" s="10">
        <v>97.35</v>
      </c>
      <c r="AD15" s="2">
        <f t="shared" si="0"/>
        <v>0.82999999999999829</v>
      </c>
      <c r="AE15" s="138">
        <f t="shared" si="1"/>
        <v>-1.8455859735466706E-3</v>
      </c>
    </row>
    <row r="16" spans="1:31" x14ac:dyDescent="0.25">
      <c r="W16" s="133">
        <v>42643</v>
      </c>
      <c r="X16" s="10">
        <v>96.78</v>
      </c>
      <c r="Y16" s="10">
        <v>98</v>
      </c>
      <c r="Z16" s="10">
        <v>96.61</v>
      </c>
      <c r="AA16" s="10">
        <v>97.53</v>
      </c>
      <c r="AB16" s="95">
        <v>5190800</v>
      </c>
      <c r="AC16" s="10">
        <v>97.53</v>
      </c>
      <c r="AD16" s="2">
        <f t="shared" si="0"/>
        <v>1.3900000000000006</v>
      </c>
      <c r="AE16" s="138">
        <f t="shared" si="1"/>
        <v>1.6360983743226365E-2</v>
      </c>
    </row>
    <row r="17" spans="1:31" x14ac:dyDescent="0.25">
      <c r="W17" s="133">
        <v>42642</v>
      </c>
      <c r="X17" s="10">
        <v>96.24</v>
      </c>
      <c r="Y17" s="10">
        <v>96.79</v>
      </c>
      <c r="Z17" s="10">
        <v>95.5</v>
      </c>
      <c r="AA17" s="10">
        <v>95.96</v>
      </c>
      <c r="AB17" s="95">
        <v>2671900</v>
      </c>
      <c r="AC17" s="10">
        <v>95.96</v>
      </c>
      <c r="AD17" s="2">
        <f t="shared" si="0"/>
        <v>1.2900000000000063</v>
      </c>
      <c r="AE17" s="138">
        <f t="shared" si="1"/>
        <v>-2.0798668885191329E-3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42641</v>
      </c>
      <c r="X18" s="10">
        <v>94.98</v>
      </c>
      <c r="Y18" s="10">
        <v>96.23</v>
      </c>
      <c r="Z18" s="10">
        <v>94.94</v>
      </c>
      <c r="AA18" s="10">
        <v>96.16</v>
      </c>
      <c r="AB18" s="95">
        <v>2533500</v>
      </c>
      <c r="AC18" s="10">
        <v>96.16</v>
      </c>
      <c r="AD18" s="2">
        <f t="shared" si="0"/>
        <v>1.2900000000000063</v>
      </c>
      <c r="AE18" s="138">
        <f t="shared" si="1"/>
        <v>1.3811280969952655E-2</v>
      </c>
    </row>
    <row r="19" spans="1:31" x14ac:dyDescent="0.25">
      <c r="W19" s="133">
        <v>42640</v>
      </c>
      <c r="X19" s="10">
        <v>94.13</v>
      </c>
      <c r="Y19" s="10">
        <v>95.36</v>
      </c>
      <c r="Z19" s="10">
        <v>93.79</v>
      </c>
      <c r="AA19" s="10">
        <v>94.85</v>
      </c>
      <c r="AB19" s="95">
        <v>3167400</v>
      </c>
      <c r="AC19" s="10">
        <v>94.85</v>
      </c>
      <c r="AD19" s="2">
        <f t="shared" si="0"/>
        <v>1.5699999999999932</v>
      </c>
      <c r="AE19" s="138">
        <f t="shared" si="1"/>
        <v>7.1140369505200418E-3</v>
      </c>
    </row>
    <row r="20" spans="1:31" x14ac:dyDescent="0.25">
      <c r="W20" s="133">
        <v>42639</v>
      </c>
      <c r="X20" s="10">
        <v>94.11</v>
      </c>
      <c r="Y20" s="10">
        <v>94.46</v>
      </c>
      <c r="Z20" s="10">
        <v>93.53</v>
      </c>
      <c r="AA20" s="10">
        <v>94.18</v>
      </c>
      <c r="AB20" s="95">
        <v>3625100</v>
      </c>
      <c r="AC20" s="10">
        <v>94.18</v>
      </c>
      <c r="AD20" s="2">
        <f t="shared" si="0"/>
        <v>0.92999999999999261</v>
      </c>
      <c r="AE20" s="138">
        <f t="shared" si="1"/>
        <v>-1.5901621965439539E-3</v>
      </c>
    </row>
    <row r="21" spans="1:31" x14ac:dyDescent="0.25">
      <c r="W21" s="40">
        <v>42636</v>
      </c>
      <c r="X21" s="10">
        <v>94.78</v>
      </c>
      <c r="Y21" s="10">
        <v>94.93</v>
      </c>
      <c r="Z21" s="10">
        <v>94.22</v>
      </c>
      <c r="AA21" s="10">
        <v>94.33</v>
      </c>
      <c r="AB21" s="95">
        <v>2912900</v>
      </c>
      <c r="AC21" s="10">
        <v>94.33</v>
      </c>
      <c r="AD21" s="2">
        <f t="shared" si="0"/>
        <v>0.71000000000000796</v>
      </c>
      <c r="AE21" s="138">
        <f t="shared" si="1"/>
        <v>-7.8880942364324413E-3</v>
      </c>
    </row>
    <row r="22" spans="1:31" x14ac:dyDescent="0.25">
      <c r="W22" s="133">
        <v>42635</v>
      </c>
      <c r="X22" s="10">
        <v>95.78</v>
      </c>
      <c r="Y22" s="10">
        <v>96.17</v>
      </c>
      <c r="Z22" s="10">
        <v>95.03</v>
      </c>
      <c r="AA22" s="10">
        <v>95.08</v>
      </c>
      <c r="AB22" s="95">
        <v>2960900</v>
      </c>
      <c r="AC22" s="10">
        <v>95.08</v>
      </c>
      <c r="AD22" s="2">
        <f t="shared" si="0"/>
        <v>1.1400000000000006</v>
      </c>
      <c r="AE22" s="138">
        <f t="shared" si="1"/>
        <v>5.2614963695662986E-4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42634</v>
      </c>
      <c r="X23" s="10">
        <v>93.61</v>
      </c>
      <c r="Y23" s="10">
        <v>95.22</v>
      </c>
      <c r="Z23" s="10">
        <v>93.61</v>
      </c>
      <c r="AA23" s="10">
        <v>95.03</v>
      </c>
      <c r="AB23" s="95">
        <v>2524000</v>
      </c>
      <c r="AC23" s="10">
        <v>95.03</v>
      </c>
      <c r="AD23" s="2">
        <f t="shared" si="0"/>
        <v>1.6099999999999994</v>
      </c>
      <c r="AE23" s="138">
        <f t="shared" si="1"/>
        <v>2.029203349796016E-2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42633</v>
      </c>
      <c r="X24" s="10">
        <v>93.53</v>
      </c>
      <c r="Y24" s="10">
        <v>93.68</v>
      </c>
      <c r="Z24" s="10">
        <v>92.91</v>
      </c>
      <c r="AA24" s="10">
        <v>93.14</v>
      </c>
      <c r="AB24" s="95">
        <v>2477400</v>
      </c>
      <c r="AC24" s="10">
        <v>93.14</v>
      </c>
      <c r="AD24" s="2">
        <f t="shared" si="0"/>
        <v>0.77000000000001023</v>
      </c>
      <c r="AE24" s="138">
        <f t="shared" si="1"/>
        <v>5.3711462025995971E-4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42632</v>
      </c>
      <c r="X25" s="10">
        <v>92.97</v>
      </c>
      <c r="Y25" s="10">
        <v>93.68</v>
      </c>
      <c r="Z25" s="10">
        <v>92.73</v>
      </c>
      <c r="AA25" s="10">
        <v>93.09</v>
      </c>
      <c r="AB25" s="95">
        <v>3195700</v>
      </c>
      <c r="AC25" s="10">
        <v>93.09</v>
      </c>
      <c r="AD25" s="2">
        <f t="shared" si="0"/>
        <v>0.95000000000000284</v>
      </c>
      <c r="AE25" s="138">
        <f t="shared" si="1"/>
        <v>7.6856462437757678E-3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42629</v>
      </c>
      <c r="X26" s="10">
        <v>92.5</v>
      </c>
      <c r="Y26" s="10">
        <v>93.14</v>
      </c>
      <c r="Z26" s="10">
        <v>91.76</v>
      </c>
      <c r="AA26" s="10">
        <v>92.38</v>
      </c>
      <c r="AB26" s="95">
        <v>5185700</v>
      </c>
      <c r="AC26" s="10">
        <v>92.38</v>
      </c>
      <c r="AD26" s="2">
        <f t="shared" si="0"/>
        <v>1.3799999999999955</v>
      </c>
      <c r="AE26" s="138">
        <f t="shared" si="1"/>
        <v>-6.0253927264902751E-3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42628</v>
      </c>
      <c r="X27" s="10">
        <v>92.28</v>
      </c>
      <c r="Y27" s="10">
        <v>93.24</v>
      </c>
      <c r="Z27" s="10">
        <v>91.32</v>
      </c>
      <c r="AA27" s="10">
        <v>92.94</v>
      </c>
      <c r="AB27" s="95">
        <v>3383300</v>
      </c>
      <c r="AC27" s="10">
        <v>92.94</v>
      </c>
      <c r="AD27" s="2">
        <f t="shared" si="0"/>
        <v>1.9200000000000017</v>
      </c>
      <c r="AE27" s="138">
        <f t="shared" si="1"/>
        <v>2.3727351164797295E-3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42627</v>
      </c>
      <c r="X28" s="10">
        <v>92.38</v>
      </c>
      <c r="Y28" s="10">
        <v>93.33</v>
      </c>
      <c r="Z28" s="10">
        <v>92.2</v>
      </c>
      <c r="AA28" s="10">
        <v>92.72</v>
      </c>
      <c r="AB28" s="95">
        <v>2883900</v>
      </c>
      <c r="AC28" s="10">
        <v>92.72</v>
      </c>
      <c r="AD28" s="2">
        <f t="shared" si="0"/>
        <v>1.1299999999999955</v>
      </c>
      <c r="AE28" s="138">
        <f t="shared" si="1"/>
        <v>3.0289917784509512E-3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42626</v>
      </c>
      <c r="X29" s="10">
        <v>93.05</v>
      </c>
      <c r="Y29" s="10">
        <v>93.63</v>
      </c>
      <c r="Z29" s="10">
        <v>91.98</v>
      </c>
      <c r="AA29" s="10">
        <v>92.44</v>
      </c>
      <c r="AB29" s="95">
        <v>3717200</v>
      </c>
      <c r="AC29" s="10">
        <v>92.44</v>
      </c>
      <c r="AD29" s="2">
        <f t="shared" si="0"/>
        <v>1.6499999999999915</v>
      </c>
      <c r="AE29" s="138">
        <f t="shared" si="1"/>
        <v>-1.4603986781793088E-2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91.91</v>
      </c>
      <c r="Y30" s="10">
        <v>94.7</v>
      </c>
      <c r="Z30" s="10">
        <v>91.47</v>
      </c>
      <c r="AA30" s="10">
        <v>93.81</v>
      </c>
      <c r="AB30" s="95">
        <v>4670700</v>
      </c>
      <c r="AC30" s="10">
        <v>93.81</v>
      </c>
      <c r="AD30" s="2">
        <f t="shared" si="0"/>
        <v>3.230000000000004</v>
      </c>
      <c r="AE30" s="138">
        <f t="shared" si="1"/>
        <v>1.1755823986195013E-2</v>
      </c>
    </row>
    <row r="31" spans="1:31" x14ac:dyDescent="0.25">
      <c r="W31" s="133">
        <v>42622</v>
      </c>
      <c r="X31" s="10">
        <v>95.44</v>
      </c>
      <c r="Y31" s="10">
        <v>96.06</v>
      </c>
      <c r="Z31" s="10">
        <v>92.72</v>
      </c>
      <c r="AA31" s="10">
        <v>92.72</v>
      </c>
      <c r="AB31" s="95">
        <v>4321100</v>
      </c>
      <c r="AC31" s="10">
        <v>92.72</v>
      </c>
      <c r="AD31" s="2">
        <f t="shared" si="0"/>
        <v>3.3400000000000034</v>
      </c>
      <c r="AE31" s="138">
        <f t="shared" si="1"/>
        <v>-4.0463624133291853E-2</v>
      </c>
    </row>
    <row r="32" spans="1:31" x14ac:dyDescent="0.25">
      <c r="W32" s="133">
        <v>42621</v>
      </c>
      <c r="X32" s="10">
        <v>96.3</v>
      </c>
      <c r="Y32" s="10">
        <v>96.85</v>
      </c>
      <c r="Z32" s="10">
        <v>95.75</v>
      </c>
      <c r="AA32" s="10">
        <v>96.63</v>
      </c>
      <c r="AB32" s="95">
        <v>2096300</v>
      </c>
      <c r="AC32" s="10">
        <v>96.63</v>
      </c>
      <c r="AD32" s="2">
        <f t="shared" si="0"/>
        <v>1.0999999999999943</v>
      </c>
      <c r="AE32" s="138">
        <f t="shared" si="1"/>
        <v>3.6352305774822735E-3</v>
      </c>
    </row>
    <row r="33" spans="1:31" x14ac:dyDescent="0.25">
      <c r="W33" s="133">
        <v>42620</v>
      </c>
      <c r="X33" s="10">
        <v>95.69</v>
      </c>
      <c r="Y33" s="10">
        <v>97.05</v>
      </c>
      <c r="Z33" s="10">
        <v>95.69</v>
      </c>
      <c r="AA33" s="10">
        <v>96.28</v>
      </c>
      <c r="AB33" s="95">
        <v>2437500</v>
      </c>
      <c r="AC33" s="10">
        <v>96.28</v>
      </c>
      <c r="AD33" s="2">
        <f t="shared" si="0"/>
        <v>1.3599999999999994</v>
      </c>
      <c r="AE33" s="138">
        <f t="shared" si="1"/>
        <v>3.2301760966968462E-3</v>
      </c>
    </row>
    <row r="34" spans="1:31" x14ac:dyDescent="0.25">
      <c r="L34" t="s">
        <v>219</v>
      </c>
      <c r="M34" s="2">
        <f>M49+K49-F49</f>
        <v>128.08999999999833</v>
      </c>
      <c r="W34" s="133">
        <v>42619</v>
      </c>
      <c r="X34" s="10">
        <v>95.63</v>
      </c>
      <c r="Y34" s="10">
        <v>96.09</v>
      </c>
      <c r="Z34" s="10">
        <v>95.24</v>
      </c>
      <c r="AA34" s="10">
        <v>95.97</v>
      </c>
      <c r="AB34" s="95">
        <v>2269100</v>
      </c>
      <c r="AC34" s="10">
        <v>95.97</v>
      </c>
      <c r="AD34" s="2">
        <f t="shared" si="0"/>
        <v>0.85000000000000853</v>
      </c>
      <c r="AE34" s="138">
        <f t="shared" si="1"/>
        <v>7.2418136020151458E-3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42615</v>
      </c>
      <c r="X35" s="10">
        <v>95.61</v>
      </c>
      <c r="Y35" s="10">
        <v>95.95</v>
      </c>
      <c r="Z35" s="10">
        <v>94.87</v>
      </c>
      <c r="AA35" s="10">
        <v>95.28</v>
      </c>
      <c r="AB35" s="95">
        <v>2095900</v>
      </c>
      <c r="AC35" s="10">
        <v>95.28</v>
      </c>
      <c r="AD35" s="2">
        <f t="shared" si="0"/>
        <v>1.0799999999999983</v>
      </c>
      <c r="AE35" s="138">
        <f t="shared" si="1"/>
        <v>-1.0494280617068252E-4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42614</v>
      </c>
      <c r="X36" s="10">
        <v>95.64</v>
      </c>
      <c r="Y36" s="10">
        <v>95.98</v>
      </c>
      <c r="Z36" s="10">
        <v>94.68</v>
      </c>
      <c r="AA36" s="10">
        <v>95.29</v>
      </c>
      <c r="AB36" s="95">
        <v>2068100</v>
      </c>
      <c r="AC36" s="10">
        <v>95.29</v>
      </c>
      <c r="AD36" s="2">
        <f t="shared" si="0"/>
        <v>1.2999999999999972</v>
      </c>
      <c r="AE36" s="138">
        <f t="shared" si="1"/>
        <v>-2.5122998011095632E-3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42613</v>
      </c>
      <c r="X37" s="10">
        <v>95.33</v>
      </c>
      <c r="Y37" s="10">
        <v>95.88</v>
      </c>
      <c r="Z37" s="10">
        <v>94.65</v>
      </c>
      <c r="AA37" s="10">
        <v>95.53</v>
      </c>
      <c r="AB37" s="95">
        <v>2864100</v>
      </c>
      <c r="AC37" s="10">
        <v>95.53</v>
      </c>
      <c r="AD37" s="2">
        <f t="shared" si="0"/>
        <v>1.2299999999999898</v>
      </c>
      <c r="AE37" s="138">
        <f t="shared" si="1"/>
        <v>-3.3385498174229866E-3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42612</v>
      </c>
      <c r="X38" s="10">
        <v>96</v>
      </c>
      <c r="Y38" s="10">
        <v>96.28</v>
      </c>
      <c r="Z38" s="10">
        <v>95.48</v>
      </c>
      <c r="AA38" s="10">
        <v>95.85</v>
      </c>
      <c r="AB38" s="95">
        <v>2426700</v>
      </c>
      <c r="AC38" s="10">
        <v>95.85</v>
      </c>
      <c r="AD38" s="2">
        <f t="shared" si="0"/>
        <v>0.79999999999999716</v>
      </c>
      <c r="AE38" s="138">
        <f t="shared" si="1"/>
        <v>-2.1861336664585895E-3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42611</v>
      </c>
      <c r="X39" s="10">
        <v>94.86</v>
      </c>
      <c r="Y39" s="10">
        <v>96.18</v>
      </c>
      <c r="Z39" s="10">
        <v>94.41</v>
      </c>
      <c r="AA39" s="10">
        <v>96.06</v>
      </c>
      <c r="AB39" s="95">
        <v>2746200</v>
      </c>
      <c r="AC39" s="10">
        <v>96.06</v>
      </c>
      <c r="AD39" s="2">
        <f t="shared" si="0"/>
        <v>1.7700000000000102</v>
      </c>
      <c r="AE39" s="138" t="e">
        <f t="shared" si="1"/>
        <v>#DIV/0!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42611</v>
      </c>
      <c r="X40" s="10" t="s">
        <v>130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42608</v>
      </c>
      <c r="X41" s="10">
        <v>95.35</v>
      </c>
      <c r="Y41" s="10">
        <v>95.98</v>
      </c>
      <c r="Z41" s="10">
        <v>94.74</v>
      </c>
      <c r="AA41" s="10">
        <v>95.12</v>
      </c>
      <c r="AB41" s="95">
        <v>2531800</v>
      </c>
      <c r="AC41" s="10">
        <v>94.57</v>
      </c>
      <c r="AD41" s="2">
        <f t="shared" si="0"/>
        <v>1.2400000000000091</v>
      </c>
      <c r="AE41" s="138">
        <f t="shared" si="1"/>
        <v>4.2314609118787594E-4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42607</v>
      </c>
      <c r="X42" s="10">
        <v>95.32</v>
      </c>
      <c r="Y42" s="10">
        <v>95.82</v>
      </c>
      <c r="Z42" s="10">
        <v>94.96</v>
      </c>
      <c r="AA42" s="10">
        <v>95.08</v>
      </c>
      <c r="AB42" s="95">
        <v>1853000</v>
      </c>
      <c r="AC42" s="10">
        <v>94.53</v>
      </c>
      <c r="AD42" s="2">
        <f t="shared" si="0"/>
        <v>0.85999999999999943</v>
      </c>
      <c r="AE42" s="138">
        <f t="shared" si="1"/>
        <v>-4.2136310965975587E-3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95.64</v>
      </c>
      <c r="W43" s="133">
        <v>42606</v>
      </c>
      <c r="X43" s="10">
        <v>96.01</v>
      </c>
      <c r="Y43" s="10">
        <v>96.06</v>
      </c>
      <c r="Z43" s="10">
        <v>95.27</v>
      </c>
      <c r="AA43" s="10">
        <v>95.48</v>
      </c>
      <c r="AB43" s="95">
        <v>2504200</v>
      </c>
      <c r="AC43" s="10">
        <v>94.93</v>
      </c>
      <c r="AD43" s="2">
        <f t="shared" si="0"/>
        <v>0.79000000000000625</v>
      </c>
      <c r="AE43" s="138">
        <f t="shared" si="1"/>
        <v>-5.447878470403289E-3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95.01</v>
      </c>
      <c r="W44" s="133">
        <v>42605</v>
      </c>
      <c r="X44" s="10">
        <v>95.91</v>
      </c>
      <c r="Y44" s="10">
        <v>96.23</v>
      </c>
      <c r="Z44" s="10">
        <v>95.58</v>
      </c>
      <c r="AA44" s="10">
        <v>96.01</v>
      </c>
      <c r="AB44" s="95">
        <v>2300600</v>
      </c>
      <c r="AC44" s="10">
        <v>95.45</v>
      </c>
      <c r="AD44" s="2">
        <f t="shared" si="0"/>
        <v>0.65000000000000568</v>
      </c>
      <c r="AE44" s="138">
        <f t="shared" si="1"/>
        <v>7.0690018991348413E-3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492</v>
      </c>
      <c r="W45" s="133">
        <v>42604</v>
      </c>
      <c r="X45" s="10">
        <v>95.3</v>
      </c>
      <c r="Y45" s="10">
        <v>95.8</v>
      </c>
      <c r="Z45" s="10">
        <v>95.06</v>
      </c>
      <c r="AA45" s="10">
        <v>95.33</v>
      </c>
      <c r="AB45" s="95">
        <v>1947900</v>
      </c>
      <c r="AC45" s="10">
        <v>94.78</v>
      </c>
      <c r="AD45" s="2">
        <f t="shared" si="0"/>
        <v>0.73999999999999488</v>
      </c>
      <c r="AE45" s="138">
        <f t="shared" si="1"/>
        <v>-3.67917586460631E-3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6" t="s">
        <v>78</v>
      </c>
      <c r="P46" s="586"/>
      <c r="Q46" s="34"/>
      <c r="R46"/>
      <c r="T46" s="87" t="s">
        <v>101</v>
      </c>
      <c r="U46" s="130" t="s">
        <v>493</v>
      </c>
      <c r="W46" s="133">
        <v>42601</v>
      </c>
      <c r="X46" s="10">
        <v>95.69</v>
      </c>
      <c r="Y46" s="10">
        <v>95.85</v>
      </c>
      <c r="Z46" s="10">
        <v>95.27</v>
      </c>
      <c r="AA46" s="10">
        <v>95.68</v>
      </c>
      <c r="AB46" s="95">
        <v>3027100</v>
      </c>
      <c r="AC46" s="10">
        <v>95.13</v>
      </c>
      <c r="AD46" s="2">
        <f t="shared" si="0"/>
        <v>0.57999999999999829</v>
      </c>
      <c r="AE46" s="138">
        <f t="shared" si="1"/>
        <v>-1.5743073047859157E-3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97.954999999999998</v>
      </c>
      <c r="Q47" s="34"/>
      <c r="R47"/>
      <c r="T47" s="87" t="s">
        <v>102</v>
      </c>
      <c r="U47" s="130">
        <v>97.24</v>
      </c>
      <c r="W47" s="133">
        <v>42600</v>
      </c>
      <c r="X47" s="10">
        <v>94.17</v>
      </c>
      <c r="Y47" s="10">
        <v>96.05</v>
      </c>
      <c r="Z47" s="10">
        <v>93.63</v>
      </c>
      <c r="AA47" s="10">
        <v>95.83</v>
      </c>
      <c r="AB47" s="95">
        <v>5063400</v>
      </c>
      <c r="AC47" s="10">
        <v>95.28</v>
      </c>
      <c r="AD47" s="2">
        <f t="shared" si="0"/>
        <v>2.4200000000000017</v>
      </c>
      <c r="AE47" s="138">
        <f t="shared" si="1"/>
        <v>1.3401403956605051E-2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97.06450000000001</v>
      </c>
      <c r="Q48" s="34"/>
      <c r="R48"/>
      <c r="T48" s="87" t="s">
        <v>103</v>
      </c>
      <c r="U48" s="130">
        <v>1.2984899999999999</v>
      </c>
      <c r="W48" s="133">
        <v>42599</v>
      </c>
      <c r="X48" s="10">
        <v>92.77</v>
      </c>
      <c r="Y48" s="10">
        <v>94.64</v>
      </c>
      <c r="Z48" s="10">
        <v>92.65</v>
      </c>
      <c r="AA48" s="10">
        <v>94.57</v>
      </c>
      <c r="AB48" s="95">
        <v>4718400</v>
      </c>
      <c r="AC48" s="10">
        <v>94.02</v>
      </c>
      <c r="AD48" s="2">
        <f t="shared" si="0"/>
        <v>1.9899999999999949</v>
      </c>
      <c r="AE48" s="138">
        <f t="shared" si="1"/>
        <v>1.8083378451543064E-2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96.174000000000007</v>
      </c>
      <c r="Q49" s="34"/>
      <c r="R49"/>
      <c r="T49" s="87" t="s">
        <v>104</v>
      </c>
      <c r="U49" s="94" t="s">
        <v>413</v>
      </c>
      <c r="W49" s="133">
        <v>42598</v>
      </c>
      <c r="X49" s="10">
        <v>92.21</v>
      </c>
      <c r="Y49" s="10">
        <v>93</v>
      </c>
      <c r="Z49" s="10">
        <v>91.88</v>
      </c>
      <c r="AA49" s="10">
        <v>92.89</v>
      </c>
      <c r="AB49" s="95">
        <v>3787500</v>
      </c>
      <c r="AC49" s="10">
        <v>92.35</v>
      </c>
      <c r="AD49" s="2">
        <f t="shared" si="0"/>
        <v>1.1200000000000045</v>
      </c>
      <c r="AE49" s="138">
        <f t="shared" si="1"/>
        <v>4.1317821028594715E-3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95.283500000000004</v>
      </c>
      <c r="Q50" s="83"/>
      <c r="R50"/>
      <c r="T50" s="87"/>
      <c r="U50" s="130"/>
      <c r="W50" s="133">
        <v>42597</v>
      </c>
      <c r="X50" s="10">
        <v>92.46</v>
      </c>
      <c r="Y50" s="10">
        <v>93.27</v>
      </c>
      <c r="Z50" s="10">
        <v>92.28</v>
      </c>
      <c r="AA50" s="10">
        <v>92.5</v>
      </c>
      <c r="AB50" s="95">
        <v>2733900</v>
      </c>
      <c r="AC50" s="10">
        <v>91.97</v>
      </c>
      <c r="AD50" s="2">
        <f t="shared" si="0"/>
        <v>0.98999999999999488</v>
      </c>
      <c r="AE50" s="138">
        <f t="shared" si="1"/>
        <v>6.5667067965413661E-3</v>
      </c>
    </row>
    <row r="51" spans="1:31" x14ac:dyDescent="0.25">
      <c r="O51" s="83">
        <v>1.06</v>
      </c>
      <c r="P51" s="83">
        <f t="shared" si="3"/>
        <v>94.393000000000001</v>
      </c>
      <c r="Q51" s="83"/>
      <c r="R51"/>
      <c r="T51" s="87" t="s">
        <v>105</v>
      </c>
      <c r="U51" s="130" t="s">
        <v>494</v>
      </c>
      <c r="W51" s="133">
        <v>42594</v>
      </c>
      <c r="X51" s="10">
        <v>92.67</v>
      </c>
      <c r="Y51" s="10">
        <v>92.67</v>
      </c>
      <c r="Z51" s="10">
        <v>91.74</v>
      </c>
      <c r="AA51" s="10">
        <v>91.9</v>
      </c>
      <c r="AB51" s="95">
        <v>2898400</v>
      </c>
      <c r="AC51" s="10">
        <v>91.37</v>
      </c>
      <c r="AD51" s="2">
        <f t="shared" si="0"/>
        <v>0.93000000000000682</v>
      </c>
      <c r="AE51" s="138">
        <f t="shared" si="1"/>
        <v>-1.1361177234364805E-2</v>
      </c>
    </row>
    <row r="52" spans="1:31" x14ac:dyDescent="0.25">
      <c r="O52" s="83">
        <v>1.05</v>
      </c>
      <c r="P52" s="83">
        <f t="shared" si="3"/>
        <v>93.502499999999998</v>
      </c>
      <c r="Q52" s="83"/>
      <c r="R52"/>
      <c r="T52" s="87" t="s">
        <v>106</v>
      </c>
      <c r="U52" s="130" t="s">
        <v>222</v>
      </c>
      <c r="W52" s="133">
        <v>42593</v>
      </c>
      <c r="X52" s="10">
        <v>92.72</v>
      </c>
      <c r="Y52" s="10">
        <v>93.45</v>
      </c>
      <c r="Z52" s="10">
        <v>92.61</v>
      </c>
      <c r="AA52" s="10">
        <v>92.96</v>
      </c>
      <c r="AB52" s="95">
        <v>2525100</v>
      </c>
      <c r="AC52" s="10">
        <v>92.42</v>
      </c>
      <c r="AD52" s="2">
        <f t="shared" si="0"/>
        <v>0.84000000000000341</v>
      </c>
      <c r="AE52" s="138">
        <f t="shared" si="1"/>
        <v>5.548906539005527E-3</v>
      </c>
    </row>
    <row r="53" spans="1:31" x14ac:dyDescent="0.25">
      <c r="O53" s="83">
        <v>1.04</v>
      </c>
      <c r="P53" s="83">
        <f t="shared" si="3"/>
        <v>92.611999999999995</v>
      </c>
      <c r="Q53" s="83"/>
      <c r="R53"/>
      <c r="T53" s="87" t="s">
        <v>107</v>
      </c>
      <c r="U53" s="131">
        <v>1569352</v>
      </c>
      <c r="W53" s="133">
        <v>42592</v>
      </c>
      <c r="X53" s="10">
        <v>93.41</v>
      </c>
      <c r="Y53" s="10">
        <v>93.45</v>
      </c>
      <c r="Z53" s="10">
        <v>92.22</v>
      </c>
      <c r="AA53" s="10">
        <v>92.44</v>
      </c>
      <c r="AB53" s="95">
        <v>2568200</v>
      </c>
      <c r="AC53" s="10">
        <v>91.91</v>
      </c>
      <c r="AD53" s="2">
        <f t="shared" si="0"/>
        <v>1.230000000000004</v>
      </c>
      <c r="AE53" s="138">
        <f t="shared" si="1"/>
        <v>-6.7005295579812829E-3</v>
      </c>
    </row>
    <row r="54" spans="1:31" x14ac:dyDescent="0.25">
      <c r="O54" s="83">
        <v>1.03</v>
      </c>
      <c r="P54" s="83">
        <f t="shared" si="3"/>
        <v>91.721500000000006</v>
      </c>
      <c r="Q54" s="83"/>
      <c r="R54"/>
      <c r="T54" s="87" t="s">
        <v>110</v>
      </c>
      <c r="U54" s="131">
        <v>1401950</v>
      </c>
      <c r="W54" s="133">
        <v>42591</v>
      </c>
      <c r="X54" s="10">
        <v>93.75</v>
      </c>
      <c r="Y54" s="10">
        <v>94.18</v>
      </c>
      <c r="Z54" s="10">
        <v>93</v>
      </c>
      <c r="AA54" s="10">
        <v>93.07</v>
      </c>
      <c r="AB54" s="95">
        <v>2416200</v>
      </c>
      <c r="AC54" s="10">
        <v>92.53</v>
      </c>
      <c r="AD54" s="2">
        <f t="shared" si="0"/>
        <v>1.1800000000000068</v>
      </c>
      <c r="AE54" s="138">
        <f t="shared" si="1"/>
        <v>-8.4654950707242493E-3</v>
      </c>
    </row>
    <row r="55" spans="1:31" x14ac:dyDescent="0.25">
      <c r="O55" s="83">
        <v>1.02</v>
      </c>
      <c r="P55" s="83">
        <f t="shared" si="3"/>
        <v>90.831000000000003</v>
      </c>
      <c r="Q55" s="83"/>
      <c r="R55"/>
      <c r="T55" s="87" t="s">
        <v>108</v>
      </c>
      <c r="U55" s="130" t="s">
        <v>495</v>
      </c>
      <c r="W55" s="133">
        <v>42590</v>
      </c>
      <c r="X55" s="10">
        <v>93.88</v>
      </c>
      <c r="Y55" s="10">
        <v>94.95</v>
      </c>
      <c r="Z55" s="10">
        <v>93.67</v>
      </c>
      <c r="AA55" s="10">
        <v>93.86</v>
      </c>
      <c r="AB55" s="95">
        <v>2491900</v>
      </c>
      <c r="AC55" s="10">
        <v>93.32</v>
      </c>
      <c r="AD55" s="2">
        <f t="shared" si="0"/>
        <v>1.2800000000000011</v>
      </c>
      <c r="AE55" s="138">
        <f t="shared" si="1"/>
        <v>1.0716964955514996E-4</v>
      </c>
    </row>
    <row r="56" spans="1:31" x14ac:dyDescent="0.25">
      <c r="O56" s="83">
        <v>1.01</v>
      </c>
      <c r="P56" s="83">
        <f t="shared" si="3"/>
        <v>89.9405</v>
      </c>
      <c r="Q56" s="83"/>
      <c r="R56"/>
      <c r="T56" s="87" t="s">
        <v>111</v>
      </c>
      <c r="U56" s="130">
        <v>17.440000000000001</v>
      </c>
      <c r="W56" s="133">
        <v>42587</v>
      </c>
      <c r="X56" s="10">
        <v>93.17</v>
      </c>
      <c r="Y56" s="10">
        <v>94.65</v>
      </c>
      <c r="Z56" s="10">
        <v>92.62</v>
      </c>
      <c r="AA56" s="10">
        <v>93.85</v>
      </c>
      <c r="AB56" s="95">
        <v>3146700</v>
      </c>
      <c r="AC56" s="10">
        <v>93.31</v>
      </c>
      <c r="AD56" s="2">
        <f t="shared" si="0"/>
        <v>2.0300000000000011</v>
      </c>
      <c r="AE56" s="138">
        <f t="shared" si="1"/>
        <v>1.2807988711603269E-2</v>
      </c>
    </row>
    <row r="57" spans="1:31" x14ac:dyDescent="0.25">
      <c r="O57" s="83">
        <v>1</v>
      </c>
      <c r="P57" s="83">
        <f t="shared" si="3"/>
        <v>89.05</v>
      </c>
      <c r="Q57" s="83"/>
      <c r="R57"/>
      <c r="T57" s="87" t="s">
        <v>112</v>
      </c>
      <c r="U57" s="130">
        <v>5.34</v>
      </c>
      <c r="W57" s="133">
        <v>42586</v>
      </c>
      <c r="X57" s="10">
        <v>92.37</v>
      </c>
      <c r="Y57" s="10">
        <v>93.09</v>
      </c>
      <c r="Z57" s="10">
        <v>91.94</v>
      </c>
      <c r="AA57" s="10">
        <v>92.67</v>
      </c>
      <c r="AB57" s="95">
        <v>2245900</v>
      </c>
      <c r="AC57" s="10">
        <v>92.13</v>
      </c>
      <c r="AD57" s="2">
        <f t="shared" si="0"/>
        <v>1.1500000000000057</v>
      </c>
      <c r="AE57" s="138">
        <f t="shared" si="1"/>
        <v>-2.1661431820643173E-3</v>
      </c>
    </row>
    <row r="58" spans="1:31" x14ac:dyDescent="0.25">
      <c r="O58" s="83">
        <v>0.99</v>
      </c>
      <c r="P58" s="83">
        <f t="shared" si="3"/>
        <v>88.159499999999994</v>
      </c>
      <c r="Q58" s="83"/>
      <c r="R58"/>
      <c r="T58" s="87" t="s">
        <v>109</v>
      </c>
      <c r="U58" s="130" t="s">
        <v>432</v>
      </c>
      <c r="W58" s="133">
        <v>42585</v>
      </c>
      <c r="X58" s="10">
        <v>91.54</v>
      </c>
      <c r="Y58" s="10">
        <v>93.19</v>
      </c>
      <c r="Z58" s="10">
        <v>91.4</v>
      </c>
      <c r="AA58" s="10">
        <v>92.87</v>
      </c>
      <c r="AB58" s="95">
        <v>3907400</v>
      </c>
      <c r="AC58" s="10">
        <v>92.33</v>
      </c>
      <c r="AD58" s="2">
        <f t="shared" si="0"/>
        <v>1.789999999999992</v>
      </c>
      <c r="AE58" s="138">
        <f t="shared" si="1"/>
        <v>1.7186295031398124E-2</v>
      </c>
    </row>
    <row r="59" spans="1:31" x14ac:dyDescent="0.25">
      <c r="O59" s="83">
        <v>0.98</v>
      </c>
      <c r="P59" s="83">
        <f t="shared" si="3"/>
        <v>87.268999999999991</v>
      </c>
      <c r="Q59" s="83"/>
      <c r="R59"/>
      <c r="W59" s="133">
        <v>42584</v>
      </c>
      <c r="X59" s="10">
        <v>92.39</v>
      </c>
      <c r="Y59" s="10">
        <v>92.59</v>
      </c>
      <c r="Z59" s="10">
        <v>90.68</v>
      </c>
      <c r="AA59" s="10">
        <v>91.3</v>
      </c>
      <c r="AB59" s="95">
        <v>3787000</v>
      </c>
      <c r="AC59" s="10">
        <v>90.77</v>
      </c>
      <c r="AD59" s="2">
        <f t="shared" si="0"/>
        <v>1.9099999999999966</v>
      </c>
      <c r="AE59" s="138">
        <f t="shared" si="1"/>
        <v>-1.8914829226113317E-2</v>
      </c>
    </row>
    <row r="60" spans="1:31" x14ac:dyDescent="0.25">
      <c r="O60" s="83">
        <v>0.97</v>
      </c>
      <c r="P60" s="83">
        <f t="shared" si="3"/>
        <v>86.378499999999988</v>
      </c>
      <c r="Q60" s="83"/>
      <c r="R60"/>
      <c r="W60" s="133">
        <v>42583</v>
      </c>
      <c r="X60" s="10">
        <v>92.92</v>
      </c>
      <c r="Y60" s="10">
        <v>93.65</v>
      </c>
      <c r="Z60" s="10">
        <v>92.41</v>
      </c>
      <c r="AA60" s="10">
        <v>93.06</v>
      </c>
      <c r="AB60" s="95">
        <v>2797400</v>
      </c>
      <c r="AC60" s="10">
        <v>92.52</v>
      </c>
      <c r="AD60" s="2">
        <f t="shared" si="0"/>
        <v>1.2400000000000091</v>
      </c>
      <c r="AE60" s="138">
        <f t="shared" si="1"/>
        <v>1.0809642200837466E-4</v>
      </c>
    </row>
    <row r="61" spans="1:31" x14ac:dyDescent="0.25">
      <c r="O61" s="83">
        <v>0.96</v>
      </c>
      <c r="P61" s="83">
        <f t="shared" si="3"/>
        <v>85.488</v>
      </c>
      <c r="Q61" s="83"/>
      <c r="R61"/>
      <c r="W61" s="133">
        <v>42580</v>
      </c>
      <c r="X61" s="10">
        <v>92.55</v>
      </c>
      <c r="Y61" s="10">
        <v>93.31</v>
      </c>
      <c r="Z61" s="10">
        <v>92.26</v>
      </c>
      <c r="AA61" s="10">
        <v>93.05</v>
      </c>
      <c r="AB61" s="95">
        <v>2801100</v>
      </c>
      <c r="AC61" s="10">
        <v>92.51</v>
      </c>
      <c r="AD61" s="2">
        <f t="shared" si="0"/>
        <v>1.0499999999999972</v>
      </c>
      <c r="AE61" s="138">
        <f t="shared" si="1"/>
        <v>-3.2418413658963363E-4</v>
      </c>
    </row>
    <row r="62" spans="1:31" x14ac:dyDescent="0.25">
      <c r="O62" s="83">
        <v>0.95</v>
      </c>
      <c r="P62" s="83">
        <f t="shared" si="3"/>
        <v>84.597499999999997</v>
      </c>
      <c r="Q62" s="83"/>
      <c r="R62"/>
      <c r="W62" s="133">
        <v>42579</v>
      </c>
      <c r="X62" s="10">
        <v>91.44</v>
      </c>
      <c r="Y62" s="10">
        <v>93.41</v>
      </c>
      <c r="Z62" s="10">
        <v>91.07</v>
      </c>
      <c r="AA62" s="10">
        <v>93.08</v>
      </c>
      <c r="AB62" s="95">
        <v>3104100</v>
      </c>
      <c r="AC62" s="10">
        <v>92.54</v>
      </c>
      <c r="AD62" s="2">
        <f t="shared" si="0"/>
        <v>2.3400000000000034</v>
      </c>
      <c r="AE62" s="138">
        <f t="shared" si="1"/>
        <v>1.5806805708013405E-2</v>
      </c>
    </row>
    <row r="63" spans="1:31" x14ac:dyDescent="0.25">
      <c r="O63" s="83">
        <v>0.94</v>
      </c>
      <c r="P63" s="83">
        <f t="shared" si="3"/>
        <v>83.706999999999994</v>
      </c>
      <c r="Q63" s="83"/>
      <c r="R63"/>
      <c r="T63" s="86"/>
      <c r="W63" s="133">
        <v>42578</v>
      </c>
      <c r="X63" s="10">
        <v>92.73</v>
      </c>
      <c r="Y63" s="10">
        <v>92.95</v>
      </c>
      <c r="Z63" s="10">
        <v>90.94</v>
      </c>
      <c r="AA63" s="10">
        <v>91.63</v>
      </c>
      <c r="AB63" s="95">
        <v>3523100</v>
      </c>
      <c r="AC63" s="10">
        <v>91.1</v>
      </c>
      <c r="AD63" s="2">
        <f t="shared" si="0"/>
        <v>2.0100000000000051</v>
      </c>
      <c r="AE63" s="138">
        <f t="shared" si="1"/>
        <v>-1.481561587541913E-2</v>
      </c>
    </row>
    <row r="64" spans="1:31" x14ac:dyDescent="0.25">
      <c r="O64" s="83">
        <v>0.93</v>
      </c>
      <c r="P64" s="83">
        <f t="shared" si="3"/>
        <v>82.816500000000005</v>
      </c>
      <c r="Q64" s="83"/>
      <c r="R64"/>
      <c r="S64" s="86"/>
      <c r="T64"/>
      <c r="W64" s="133">
        <v>42577</v>
      </c>
      <c r="X64" s="10">
        <v>92.38</v>
      </c>
      <c r="Y64" s="10">
        <v>93.01</v>
      </c>
      <c r="Z64" s="10">
        <v>91.83</v>
      </c>
      <c r="AA64" s="10">
        <v>93.01</v>
      </c>
      <c r="AB64" s="95">
        <v>2890100</v>
      </c>
      <c r="AC64" s="10">
        <v>92.47</v>
      </c>
      <c r="AD64" s="2">
        <f t="shared" si="0"/>
        <v>1.1800000000000068</v>
      </c>
      <c r="AE64" s="138">
        <f t="shared" si="1"/>
        <v>7.8474114441415832E-3</v>
      </c>
    </row>
    <row r="65" spans="15:31" x14ac:dyDescent="0.25">
      <c r="O65" s="83">
        <v>0.92</v>
      </c>
      <c r="P65" s="83">
        <f t="shared" si="3"/>
        <v>81.926000000000002</v>
      </c>
      <c r="Q65" s="83"/>
      <c r="R65"/>
      <c r="S65" s="86"/>
      <c r="T65"/>
      <c r="W65" s="133">
        <v>42576</v>
      </c>
      <c r="X65" s="10">
        <v>92.71</v>
      </c>
      <c r="Y65" s="10">
        <v>92.76</v>
      </c>
      <c r="Z65" s="10">
        <v>91.86</v>
      </c>
      <c r="AA65" s="10">
        <v>92.28</v>
      </c>
      <c r="AB65" s="95">
        <v>2744500</v>
      </c>
      <c r="AC65" s="10">
        <v>91.75</v>
      </c>
      <c r="AD65" s="2">
        <f t="shared" si="0"/>
        <v>0.90000000000000568</v>
      </c>
      <c r="AE65" s="138">
        <f t="shared" si="1"/>
        <v>-6.0665150037916282E-3</v>
      </c>
    </row>
    <row r="66" spans="15:31" x14ac:dyDescent="0.25">
      <c r="O66" s="83">
        <v>0.91</v>
      </c>
      <c r="P66" s="83">
        <f t="shared" si="3"/>
        <v>81.035499999999999</v>
      </c>
      <c r="Q66" s="83"/>
      <c r="R66"/>
      <c r="S66" s="86"/>
      <c r="T66"/>
      <c r="W66" s="133">
        <v>42573</v>
      </c>
      <c r="X66" s="10">
        <v>90.87</v>
      </c>
      <c r="Y66" s="10">
        <v>93.02</v>
      </c>
      <c r="Z66" s="10">
        <v>90.29</v>
      </c>
      <c r="AA66" s="10">
        <v>92.85</v>
      </c>
      <c r="AB66" s="95">
        <v>4208500</v>
      </c>
      <c r="AC66" s="10">
        <v>92.31</v>
      </c>
      <c r="AD66" s="2">
        <f t="shared" si="0"/>
        <v>2.7299999999999898</v>
      </c>
      <c r="AE66" s="138">
        <f t="shared" si="1"/>
        <v>2.1128318584070716E-2</v>
      </c>
    </row>
    <row r="67" spans="15:31" x14ac:dyDescent="0.25">
      <c r="O67" s="83">
        <v>0.9</v>
      </c>
      <c r="P67" s="83">
        <f t="shared" si="3"/>
        <v>80.144999999999996</v>
      </c>
      <c r="Q67" s="83"/>
      <c r="R67"/>
      <c r="S67" s="86"/>
      <c r="T67"/>
      <c r="W67" s="133">
        <v>42572</v>
      </c>
      <c r="X67" s="10">
        <v>91</v>
      </c>
      <c r="Y67" s="10">
        <v>92.3</v>
      </c>
      <c r="Z67" s="10">
        <v>90.72</v>
      </c>
      <c r="AA67" s="10">
        <v>90.93</v>
      </c>
      <c r="AB67" s="95">
        <v>6622300</v>
      </c>
      <c r="AC67" s="10">
        <v>90.4</v>
      </c>
      <c r="AD67" s="2">
        <f>Y67-Z67</f>
        <v>1.5799999999999983</v>
      </c>
      <c r="AE67" s="138">
        <f>AC67/AC68-1</f>
        <v>-3.3981620004274293E-2</v>
      </c>
    </row>
    <row r="68" spans="15:31" x14ac:dyDescent="0.25">
      <c r="W68" s="133">
        <v>42571</v>
      </c>
      <c r="X68" s="10">
        <v>92.73</v>
      </c>
      <c r="Y68" s="10">
        <v>94.32</v>
      </c>
      <c r="Z68" s="10">
        <v>92.49</v>
      </c>
      <c r="AA68" s="10">
        <v>94.12</v>
      </c>
      <c r="AB68" s="95">
        <v>4244500</v>
      </c>
      <c r="AC68" s="10">
        <v>93.58</v>
      </c>
      <c r="AD68" s="2">
        <f>Y68-Z68</f>
        <v>1.8299999999999983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5" priority="11">
      <formula>F24&gt;0</formula>
    </cfRule>
    <cfRule type="expression" dxfId="444" priority="12">
      <formula>F24&lt;0</formula>
    </cfRule>
  </conditionalFormatting>
  <conditionalFormatting sqref="H27:H30">
    <cfRule type="expression" dxfId="443" priority="9">
      <formula>H27&gt;0</formula>
    </cfRule>
    <cfRule type="expression" dxfId="442" priority="10">
      <formula>H27&lt;0</formula>
    </cfRule>
  </conditionalFormatting>
  <conditionalFormatting sqref="F25">
    <cfRule type="expression" dxfId="441" priority="7">
      <formula>F25&gt;0</formula>
    </cfRule>
    <cfRule type="expression" dxfId="440" priority="8">
      <formula>F25&lt;0</formula>
    </cfRule>
  </conditionalFormatting>
  <conditionalFormatting sqref="H24:H26">
    <cfRule type="expression" dxfId="439" priority="5">
      <formula>H24&gt;0</formula>
    </cfRule>
    <cfRule type="expression" dxfId="438" priority="6">
      <formula>H24&lt;0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42663</v>
      </c>
      <c r="X2" s="368">
        <v>38.200000000000003</v>
      </c>
      <c r="Y2" s="40">
        <v>38.799999999999997</v>
      </c>
      <c r="Z2" s="40">
        <v>37.69</v>
      </c>
      <c r="AA2" s="368">
        <v>38.74</v>
      </c>
      <c r="AB2" s="95">
        <v>1134700</v>
      </c>
      <c r="AC2" s="243">
        <v>38.74</v>
      </c>
      <c r="AD2" s="2">
        <f>Y2-Z2</f>
        <v>1.1099999999999994</v>
      </c>
      <c r="AE2" s="138">
        <f>AC2/AC3-1</f>
        <v>1.6531094200997076E-2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37.97</v>
      </c>
      <c r="T3" s="121"/>
      <c r="W3" s="94">
        <v>42662</v>
      </c>
      <c r="X3" s="368">
        <v>37.659999999999997</v>
      </c>
      <c r="Y3" s="40">
        <v>38.22</v>
      </c>
      <c r="Z3" s="40">
        <v>37.4</v>
      </c>
      <c r="AA3" s="368">
        <v>38.11</v>
      </c>
      <c r="AB3" s="95">
        <v>1417800</v>
      </c>
      <c r="AC3" s="243">
        <v>38.11</v>
      </c>
      <c r="AD3" s="2">
        <f>Y3-Z3</f>
        <v>0.82000000000000028</v>
      </c>
      <c r="AE3" s="138">
        <f>AC3/AC4-1</f>
        <v>-3.6601307189542132E-3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37.97</v>
      </c>
      <c r="R4" s="558">
        <v>6.4000000000000003E-3</v>
      </c>
      <c r="T4" s="121"/>
      <c r="W4" s="94">
        <v>42661</v>
      </c>
      <c r="X4" s="368">
        <v>37.96</v>
      </c>
      <c r="Y4" s="40">
        <v>38.67</v>
      </c>
      <c r="Z4" s="40">
        <v>37.9</v>
      </c>
      <c r="AA4" s="368">
        <v>38.25</v>
      </c>
      <c r="AB4" s="95">
        <v>1310400</v>
      </c>
      <c r="AC4" s="243">
        <v>38.25</v>
      </c>
      <c r="AD4" s="2">
        <f t="shared" ref="AD4:AD67" si="0">Y4-Z4</f>
        <v>0.77000000000000313</v>
      </c>
      <c r="AE4" s="138">
        <f t="shared" ref="AE4:AE67" si="1">AC4/AC5-1</f>
        <v>2.0816653322658141E-2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42660</v>
      </c>
      <c r="X5" s="368">
        <v>37.44</v>
      </c>
      <c r="Y5" s="40">
        <v>37.619999999999997</v>
      </c>
      <c r="Z5" s="40">
        <v>37.21</v>
      </c>
      <c r="AA5" s="368">
        <v>37.47</v>
      </c>
      <c r="AB5" s="95">
        <v>1765100</v>
      </c>
      <c r="AC5" s="243">
        <v>37.47</v>
      </c>
      <c r="AD5" s="2">
        <f t="shared" si="0"/>
        <v>0.40999999999999659</v>
      </c>
      <c r="AE5" s="138">
        <f t="shared" si="1"/>
        <v>3.7503348513259205E-3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42657</v>
      </c>
      <c r="X6" s="368">
        <v>37.25</v>
      </c>
      <c r="Y6" s="40">
        <v>37.89</v>
      </c>
      <c r="Z6" s="40">
        <v>37.1</v>
      </c>
      <c r="AA6" s="368">
        <v>37.33</v>
      </c>
      <c r="AB6" s="95">
        <v>2125200</v>
      </c>
      <c r="AC6" s="243">
        <v>37.33</v>
      </c>
      <c r="AD6" s="2">
        <f t="shared" si="0"/>
        <v>0.78999999999999915</v>
      </c>
      <c r="AE6" s="138">
        <f t="shared" si="1"/>
        <v>-1.2172532415983039E-2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192.96000000000004</v>
      </c>
      <c r="R7">
        <v>0</v>
      </c>
      <c r="T7" s="85"/>
      <c r="W7" s="94">
        <v>42656</v>
      </c>
      <c r="X7" s="368">
        <v>37.46</v>
      </c>
      <c r="Y7" s="40">
        <v>38.049999999999997</v>
      </c>
      <c r="Z7" s="40">
        <v>37.450000000000003</v>
      </c>
      <c r="AA7" s="368">
        <v>37.79</v>
      </c>
      <c r="AB7" s="95">
        <v>1569500</v>
      </c>
      <c r="AC7" s="243">
        <v>37.79</v>
      </c>
      <c r="AD7" s="2">
        <f t="shared" si="0"/>
        <v>0.59999999999999432</v>
      </c>
      <c r="AE7" s="138">
        <f t="shared" si="1"/>
        <v>-7.6155462184873679E-3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42655</v>
      </c>
      <c r="X8" s="368">
        <v>37.950000000000003</v>
      </c>
      <c r="Y8" s="40">
        <v>38.24</v>
      </c>
      <c r="Z8" s="40">
        <v>37.6</v>
      </c>
      <c r="AA8" s="368">
        <v>38.08</v>
      </c>
      <c r="AB8" s="95">
        <v>1455400</v>
      </c>
      <c r="AC8" s="243">
        <v>38.08</v>
      </c>
      <c r="AD8" s="2">
        <f t="shared" si="0"/>
        <v>0.64000000000000057</v>
      </c>
      <c r="AE8" s="138">
        <f t="shared" si="1"/>
        <v>3.4255599472989839E-3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368">
        <v>38.51</v>
      </c>
      <c r="Y9" s="40">
        <v>38.520000000000003</v>
      </c>
      <c r="Z9" s="40">
        <v>37.69</v>
      </c>
      <c r="AA9" s="368">
        <v>37.950000000000003</v>
      </c>
      <c r="AB9" s="95">
        <v>1747800</v>
      </c>
      <c r="AC9" s="243">
        <v>37.950000000000003</v>
      </c>
      <c r="AD9" s="2">
        <f t="shared" si="0"/>
        <v>0.8300000000000054</v>
      </c>
      <c r="AE9" s="138">
        <f t="shared" si="1"/>
        <v>-1.3773388773388628E-2</v>
      </c>
      <c r="AK9" s="234"/>
      <c r="AN9" s="234"/>
    </row>
    <row r="10" spans="1:40" ht="12.75" customHeight="1" x14ac:dyDescent="0.25">
      <c r="O10" s="11" t="s">
        <v>219</v>
      </c>
      <c r="Q10" s="2">
        <f>M37</f>
        <v>192.96000000000004</v>
      </c>
      <c r="W10" s="94">
        <v>42653</v>
      </c>
      <c r="X10" s="368">
        <v>38.54</v>
      </c>
      <c r="Y10" s="40">
        <v>38.659999999999997</v>
      </c>
      <c r="Z10" s="40">
        <v>38.35</v>
      </c>
      <c r="AA10" s="368">
        <v>38.479999999999997</v>
      </c>
      <c r="AB10" s="95">
        <v>1216600</v>
      </c>
      <c r="AC10" s="243">
        <v>38.479999999999997</v>
      </c>
      <c r="AD10" s="2">
        <f t="shared" si="0"/>
        <v>0.30999999999999517</v>
      </c>
      <c r="AE10" s="138">
        <f t="shared" si="1"/>
        <v>5.2002080083202173E-4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38.590000000000003</v>
      </c>
      <c r="Y11" s="40">
        <v>38.729999999999997</v>
      </c>
      <c r="Z11" s="40">
        <v>38.31</v>
      </c>
      <c r="AA11" s="368">
        <v>38.46</v>
      </c>
      <c r="AB11" s="95">
        <v>3508000</v>
      </c>
      <c r="AC11" s="243">
        <v>38.46</v>
      </c>
      <c r="AD11" s="2">
        <f t="shared" si="0"/>
        <v>0.4199999999999946</v>
      </c>
      <c r="AE11" s="138">
        <f t="shared" si="1"/>
        <v>-4.6583850931677384E-3</v>
      </c>
      <c r="AK11" s="234"/>
      <c r="AN11" s="234"/>
    </row>
    <row r="12" spans="1:40" x14ac:dyDescent="0.25">
      <c r="W12" s="94">
        <v>42649</v>
      </c>
      <c r="X12" s="368">
        <v>38.29</v>
      </c>
      <c r="Y12" s="40">
        <v>38.68</v>
      </c>
      <c r="Z12" s="40">
        <v>37.979999999999997</v>
      </c>
      <c r="AA12" s="368">
        <v>38.64</v>
      </c>
      <c r="AB12" s="95">
        <v>2145500</v>
      </c>
      <c r="AC12" s="243">
        <v>38.64</v>
      </c>
      <c r="AD12" s="2">
        <f t="shared" si="0"/>
        <v>0.70000000000000284</v>
      </c>
      <c r="AE12" s="138">
        <f t="shared" si="1"/>
        <v>9.9320439100889502E-3</v>
      </c>
    </row>
    <row r="13" spans="1:40" x14ac:dyDescent="0.25">
      <c r="W13" s="94">
        <v>42648</v>
      </c>
      <c r="X13" s="368">
        <v>36.92</v>
      </c>
      <c r="Y13" s="40">
        <v>38.340000000000003</v>
      </c>
      <c r="Z13" s="40">
        <v>36.200000000000003</v>
      </c>
      <c r="AA13" s="368">
        <v>38.26</v>
      </c>
      <c r="AB13" s="95">
        <v>3726700</v>
      </c>
      <c r="AC13" s="243">
        <v>38.26</v>
      </c>
      <c r="AD13" s="2">
        <f t="shared" si="0"/>
        <v>2.1400000000000006</v>
      </c>
      <c r="AE13" s="138">
        <f t="shared" si="1"/>
        <v>5.5190538764784414E-3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37.31</v>
      </c>
      <c r="Y14" s="40">
        <v>38.14</v>
      </c>
      <c r="Z14" s="40">
        <v>37.25</v>
      </c>
      <c r="AA14" s="368">
        <v>38.049999999999997</v>
      </c>
      <c r="AB14" s="95">
        <v>1499600</v>
      </c>
      <c r="AC14" s="243">
        <v>38.049999999999997</v>
      </c>
      <c r="AD14" s="2">
        <f t="shared" si="0"/>
        <v>0.89000000000000057</v>
      </c>
      <c r="AE14" s="138">
        <f t="shared" si="1"/>
        <v>7.1466384330332033E-3</v>
      </c>
    </row>
    <row r="15" spans="1:40" x14ac:dyDescent="0.25">
      <c r="W15" s="94">
        <v>42646</v>
      </c>
      <c r="X15" s="368">
        <v>37.69</v>
      </c>
      <c r="Y15" s="40">
        <v>38.07</v>
      </c>
      <c r="Z15" s="40">
        <v>37.39</v>
      </c>
      <c r="AA15" s="368">
        <v>37.78</v>
      </c>
      <c r="AB15" s="95">
        <v>1243400</v>
      </c>
      <c r="AC15" s="243">
        <v>37.78</v>
      </c>
      <c r="AD15" s="2">
        <f t="shared" si="0"/>
        <v>0.67999999999999972</v>
      </c>
      <c r="AE15" s="138">
        <f t="shared" si="1"/>
        <v>2.1220159151194018E-3</v>
      </c>
      <c r="AK15" s="234"/>
      <c r="AN15" s="234"/>
    </row>
    <row r="16" spans="1:40" x14ac:dyDescent="0.25">
      <c r="W16" s="94">
        <v>42643</v>
      </c>
      <c r="X16" s="368">
        <v>37.32</v>
      </c>
      <c r="Y16" s="40">
        <v>38</v>
      </c>
      <c r="Z16" s="40">
        <v>36.93</v>
      </c>
      <c r="AA16" s="368">
        <v>37.700000000000003</v>
      </c>
      <c r="AB16" s="95">
        <v>1744000</v>
      </c>
      <c r="AC16" s="243">
        <v>37.700000000000003</v>
      </c>
      <c r="AD16" s="2">
        <f t="shared" si="0"/>
        <v>1.0700000000000003</v>
      </c>
      <c r="AE16" s="138">
        <f t="shared" si="1"/>
        <v>1.4531754574811817E-2</v>
      </c>
    </row>
    <row r="17" spans="1:40" x14ac:dyDescent="0.25">
      <c r="W17" s="94">
        <v>42642</v>
      </c>
      <c r="X17" s="368">
        <v>37.479999999999997</v>
      </c>
      <c r="Y17" s="40">
        <v>37.5</v>
      </c>
      <c r="Z17" s="40">
        <v>36.61</v>
      </c>
      <c r="AA17" s="368">
        <v>37.159999999999997</v>
      </c>
      <c r="AB17" s="95">
        <v>1723300</v>
      </c>
      <c r="AC17" s="243">
        <v>37.159999999999997</v>
      </c>
      <c r="AD17" s="2">
        <f t="shared" si="0"/>
        <v>0.89000000000000057</v>
      </c>
      <c r="AE17" s="138">
        <f t="shared" si="1"/>
        <v>-7.4786324786325631E-3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37.81</v>
      </c>
      <c r="Y18" s="40">
        <v>37.86</v>
      </c>
      <c r="Z18" s="40">
        <v>36.950000000000003</v>
      </c>
      <c r="AA18" s="368">
        <v>37.44</v>
      </c>
      <c r="AB18" s="95">
        <v>2938900</v>
      </c>
      <c r="AC18" s="243">
        <v>37.44</v>
      </c>
      <c r="AD18" s="2">
        <f t="shared" si="0"/>
        <v>0.90999999999999659</v>
      </c>
      <c r="AE18" s="138">
        <f t="shared" si="1"/>
        <v>-6.6330591668877226E-3</v>
      </c>
    </row>
    <row r="19" spans="1:40" x14ac:dyDescent="0.25">
      <c r="W19" s="94">
        <v>42640</v>
      </c>
      <c r="X19" s="368">
        <v>36.86</v>
      </c>
      <c r="Y19" s="40">
        <v>38</v>
      </c>
      <c r="Z19" s="40">
        <v>36.86</v>
      </c>
      <c r="AA19" s="368">
        <v>37.69</v>
      </c>
      <c r="AB19" s="95">
        <v>2505300</v>
      </c>
      <c r="AC19" s="243">
        <v>37.69</v>
      </c>
      <c r="AD19" s="2">
        <f t="shared" si="0"/>
        <v>1.1400000000000006</v>
      </c>
      <c r="AE19" s="138">
        <f t="shared" si="1"/>
        <v>2.6416122004357279E-2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37.340000000000003</v>
      </c>
      <c r="Y20" s="40">
        <v>38.03</v>
      </c>
      <c r="Z20" s="40">
        <v>36.03</v>
      </c>
      <c r="AA20" s="368">
        <v>36.72</v>
      </c>
      <c r="AB20" s="95">
        <v>3167000</v>
      </c>
      <c r="AC20" s="243">
        <v>36.72</v>
      </c>
      <c r="AD20" s="2">
        <f t="shared" si="0"/>
        <v>2</v>
      </c>
      <c r="AE20" s="138">
        <f t="shared" si="1"/>
        <v>-1.8706574024585865E-2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42636</v>
      </c>
      <c r="X21" s="368">
        <v>36.92</v>
      </c>
      <c r="Y21" s="40">
        <v>37.5</v>
      </c>
      <c r="Z21" s="40">
        <v>36.479999999999997</v>
      </c>
      <c r="AA21" s="368">
        <v>37.42</v>
      </c>
      <c r="AB21" s="95">
        <v>1497600</v>
      </c>
      <c r="AC21" s="243">
        <v>37.42</v>
      </c>
      <c r="AD21" s="2">
        <f t="shared" si="0"/>
        <v>1.0200000000000031</v>
      </c>
      <c r="AE21" s="138">
        <f t="shared" si="1"/>
        <v>6.7258541834813723E-3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42635</v>
      </c>
      <c r="X22" s="368">
        <v>36.43</v>
      </c>
      <c r="Y22" s="40">
        <v>37.24</v>
      </c>
      <c r="Z22" s="40">
        <v>36.43</v>
      </c>
      <c r="AA22" s="368">
        <v>37.17</v>
      </c>
      <c r="AB22" s="95">
        <v>1599600</v>
      </c>
      <c r="AC22" s="243">
        <v>37.17</v>
      </c>
      <c r="AD22" s="2">
        <f t="shared" si="0"/>
        <v>0.81000000000000227</v>
      </c>
      <c r="AE22" s="138">
        <f t="shared" si="1"/>
        <v>2.3966942148760495E-2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42634</v>
      </c>
      <c r="X23" s="368">
        <v>36.409999999999997</v>
      </c>
      <c r="Y23" s="40">
        <v>36.64</v>
      </c>
      <c r="Z23" s="40">
        <v>35.799999999999997</v>
      </c>
      <c r="AA23" s="368">
        <v>36.299999999999997</v>
      </c>
      <c r="AB23" s="95">
        <v>1829200</v>
      </c>
      <c r="AC23" s="243">
        <v>36.299999999999997</v>
      </c>
      <c r="AD23" s="2">
        <f t="shared" si="0"/>
        <v>0.84000000000000341</v>
      </c>
      <c r="AE23" s="138">
        <f t="shared" si="1"/>
        <v>-2.754062241807631E-4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42633</v>
      </c>
      <c r="X24" s="368">
        <v>35.4</v>
      </c>
      <c r="Y24" s="40">
        <v>36.43</v>
      </c>
      <c r="Z24" s="40">
        <v>35.4</v>
      </c>
      <c r="AA24" s="368">
        <v>36.31</v>
      </c>
      <c r="AB24" s="95">
        <v>1853400</v>
      </c>
      <c r="AC24" s="243">
        <v>36.31</v>
      </c>
      <c r="AD24" s="2">
        <f t="shared" si="0"/>
        <v>1.0300000000000011</v>
      </c>
      <c r="AE24" s="138">
        <f t="shared" si="1"/>
        <v>2.7447651386530714E-2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42632</v>
      </c>
      <c r="X25" s="368">
        <v>35.97</v>
      </c>
      <c r="Y25" s="40">
        <v>36.04</v>
      </c>
      <c r="Z25" s="40">
        <v>35.19</v>
      </c>
      <c r="AA25" s="368">
        <v>35.340000000000003</v>
      </c>
      <c r="AB25" s="95">
        <v>1716100</v>
      </c>
      <c r="AC25" s="243">
        <v>35.340000000000003</v>
      </c>
      <c r="AD25" s="2">
        <f t="shared" si="0"/>
        <v>0.85000000000000142</v>
      </c>
      <c r="AE25" s="138">
        <f t="shared" si="1"/>
        <v>-1.1468531468531329E-2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42629</v>
      </c>
      <c r="X26" s="368">
        <v>36.25</v>
      </c>
      <c r="Y26" s="40">
        <v>36.46</v>
      </c>
      <c r="Z26" s="40">
        <v>35.65</v>
      </c>
      <c r="AA26" s="368">
        <v>35.75</v>
      </c>
      <c r="AB26" s="95">
        <v>3015400</v>
      </c>
      <c r="AC26" s="243">
        <v>35.75</v>
      </c>
      <c r="AD26" s="2">
        <f t="shared" si="0"/>
        <v>0.81000000000000227</v>
      </c>
      <c r="AE26" s="138">
        <f t="shared" si="1"/>
        <v>-1.3520971302428353E-2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42628</v>
      </c>
      <c r="X27" s="368">
        <v>35.770000000000003</v>
      </c>
      <c r="Y27" s="40">
        <v>36.49</v>
      </c>
      <c r="Z27" s="40">
        <v>35.76</v>
      </c>
      <c r="AA27" s="368">
        <v>36.24</v>
      </c>
      <c r="AB27" s="95">
        <v>2577600</v>
      </c>
      <c r="AC27" s="243">
        <v>36.24</v>
      </c>
      <c r="AD27" s="2">
        <f t="shared" si="0"/>
        <v>0.73000000000000398</v>
      </c>
      <c r="AE27" s="138">
        <f t="shared" si="1"/>
        <v>7.7864293659621886E-3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42627</v>
      </c>
      <c r="X28" s="368">
        <v>35.32</v>
      </c>
      <c r="Y28" s="40">
        <v>35.99</v>
      </c>
      <c r="Z28" s="40">
        <v>35.020000000000003</v>
      </c>
      <c r="AA28" s="368">
        <v>35.96</v>
      </c>
      <c r="AB28" s="95">
        <v>2266700</v>
      </c>
      <c r="AC28" s="243">
        <v>35.96</v>
      </c>
      <c r="AD28" s="2">
        <f t="shared" si="0"/>
        <v>0.96999999999999886</v>
      </c>
      <c r="AE28" s="138">
        <f t="shared" si="1"/>
        <v>1.8985548313970035E-2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42626</v>
      </c>
      <c r="X29" s="368">
        <v>35.1</v>
      </c>
      <c r="Y29" s="40">
        <v>35.450000000000003</v>
      </c>
      <c r="Z29" s="40">
        <v>34.75</v>
      </c>
      <c r="AA29" s="368">
        <v>35.29</v>
      </c>
      <c r="AB29" s="95">
        <v>2021100</v>
      </c>
      <c r="AC29" s="243">
        <v>35.29</v>
      </c>
      <c r="AD29" s="2">
        <f t="shared" si="0"/>
        <v>0.70000000000000284</v>
      </c>
      <c r="AE29" s="138">
        <f t="shared" si="1"/>
        <v>1.1347517730495582E-3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42625</v>
      </c>
      <c r="X30" s="368">
        <v>34.42</v>
      </c>
      <c r="Y30" s="40">
        <v>35.32</v>
      </c>
      <c r="Z30" s="40">
        <v>34.17</v>
      </c>
      <c r="AA30" s="368">
        <v>35.25</v>
      </c>
      <c r="AB30" s="95">
        <v>1691600</v>
      </c>
      <c r="AC30" s="243">
        <v>35.25</v>
      </c>
      <c r="AD30" s="2">
        <f t="shared" si="0"/>
        <v>1.1499999999999986</v>
      </c>
      <c r="AE30" s="138">
        <f t="shared" si="1"/>
        <v>2.1739130434782705E-2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42622</v>
      </c>
      <c r="X31" s="368">
        <v>34.4</v>
      </c>
      <c r="Y31" s="40">
        <v>34.61</v>
      </c>
      <c r="Z31" s="40">
        <v>34.159999999999997</v>
      </c>
      <c r="AA31" s="368">
        <v>34.5</v>
      </c>
      <c r="AB31" s="95">
        <v>3201500</v>
      </c>
      <c r="AC31" s="243">
        <v>34.5</v>
      </c>
      <c r="AD31" s="2">
        <f t="shared" si="0"/>
        <v>0.45000000000000284</v>
      </c>
      <c r="AE31" s="138">
        <f t="shared" si="1"/>
        <v>2.9069767441860517E-3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42621</v>
      </c>
      <c r="X32" s="368">
        <v>35</v>
      </c>
      <c r="Y32" s="40">
        <v>35.03</v>
      </c>
      <c r="Z32" s="40">
        <v>34.36</v>
      </c>
      <c r="AA32" s="368">
        <v>34.4</v>
      </c>
      <c r="AB32" s="95">
        <v>1741300</v>
      </c>
      <c r="AC32" s="243">
        <v>34.4</v>
      </c>
      <c r="AD32" s="2">
        <f t="shared" si="0"/>
        <v>0.67000000000000171</v>
      </c>
      <c r="AE32" s="138">
        <f t="shared" si="1"/>
        <v>-1.6299685444666867E-2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42620</v>
      </c>
      <c r="X33" s="368">
        <v>35.270000000000003</v>
      </c>
      <c r="Y33" s="40">
        <v>35.479999999999997</v>
      </c>
      <c r="Z33" s="40">
        <v>34.83</v>
      </c>
      <c r="AA33" s="368">
        <v>34.97</v>
      </c>
      <c r="AB33" s="95">
        <v>2314300</v>
      </c>
      <c r="AC33" s="243">
        <v>34.97</v>
      </c>
      <c r="AD33" s="2">
        <f t="shared" si="0"/>
        <v>0.64999999999999858</v>
      </c>
      <c r="AE33" s="138">
        <f t="shared" si="1"/>
        <v>-9.6290002832060129E-3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42619</v>
      </c>
      <c r="X34" s="368">
        <v>35.729999999999997</v>
      </c>
      <c r="Y34" s="40">
        <v>35.81</v>
      </c>
      <c r="Z34" s="40">
        <v>35.22</v>
      </c>
      <c r="AA34" s="368">
        <v>35.31</v>
      </c>
      <c r="AB34" s="95">
        <v>1538800</v>
      </c>
      <c r="AC34" s="243">
        <v>35.31</v>
      </c>
      <c r="AD34" s="2">
        <f t="shared" si="0"/>
        <v>0.59000000000000341</v>
      </c>
      <c r="AE34" s="138">
        <f t="shared" si="1"/>
        <v>-8.4245998315078952E-3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42615</v>
      </c>
      <c r="X35" s="368">
        <v>36.270000000000003</v>
      </c>
      <c r="Y35" s="40">
        <v>36.909999999999997</v>
      </c>
      <c r="Z35" s="40">
        <v>35.36</v>
      </c>
      <c r="AA35" s="368">
        <v>35.61</v>
      </c>
      <c r="AB35" s="95">
        <v>3946400</v>
      </c>
      <c r="AC35" s="243">
        <v>35.61</v>
      </c>
      <c r="AD35" s="2">
        <f t="shared" si="0"/>
        <v>1.5499999999999972</v>
      </c>
      <c r="AE35" s="138">
        <f t="shared" si="1"/>
        <v>-3.886639676113357E-2</v>
      </c>
    </row>
    <row r="36" spans="1:31" x14ac:dyDescent="0.25">
      <c r="W36" s="94">
        <v>42614</v>
      </c>
      <c r="X36" s="368">
        <v>37.47</v>
      </c>
      <c r="Y36" s="40">
        <v>38.31</v>
      </c>
      <c r="Z36" s="40">
        <v>36.5</v>
      </c>
      <c r="AA36" s="368">
        <v>37.049999999999997</v>
      </c>
      <c r="AB36" s="95">
        <v>4218100</v>
      </c>
      <c r="AC36" s="243">
        <v>37.049999999999997</v>
      </c>
      <c r="AD36" s="2">
        <f t="shared" si="0"/>
        <v>1.8100000000000023</v>
      </c>
      <c r="AE36" s="138">
        <f t="shared" si="1"/>
        <v>3.2320980774589003E-2</v>
      </c>
    </row>
    <row r="37" spans="1:31" x14ac:dyDescent="0.25">
      <c r="L37" t="s">
        <v>219</v>
      </c>
      <c r="M37" s="2">
        <f>M55+K55-F55</f>
        <v>192.96000000000004</v>
      </c>
      <c r="W37" s="94">
        <v>42613</v>
      </c>
      <c r="X37" s="368">
        <v>35.93</v>
      </c>
      <c r="Y37" s="40">
        <v>36.36</v>
      </c>
      <c r="Z37" s="40">
        <v>35.64</v>
      </c>
      <c r="AA37" s="368">
        <v>35.89</v>
      </c>
      <c r="AB37" s="95">
        <v>1947000</v>
      </c>
      <c r="AC37" s="243">
        <v>35.89</v>
      </c>
      <c r="AD37" s="2">
        <f t="shared" si="0"/>
        <v>0.71999999999999886</v>
      </c>
      <c r="AE37" s="138">
        <f t="shared" si="1"/>
        <v>1.1157601115758808E-3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42612</v>
      </c>
      <c r="X38" s="368">
        <v>35.630000000000003</v>
      </c>
      <c r="Y38" s="40">
        <v>36</v>
      </c>
      <c r="Z38" s="40">
        <v>35.39</v>
      </c>
      <c r="AA38" s="368">
        <v>35.85</v>
      </c>
      <c r="AB38" s="95">
        <v>2066400</v>
      </c>
      <c r="AC38" s="243">
        <v>35.85</v>
      </c>
      <c r="AD38" s="2">
        <f t="shared" si="0"/>
        <v>0.60999999999999943</v>
      </c>
      <c r="AE38" s="138">
        <f t="shared" si="1"/>
        <v>9.2905405405405705E-3</v>
      </c>
    </row>
    <row r="39" spans="1:31" ht="20.25" thickBot="1" x14ac:dyDescent="0.35">
      <c r="A39" s="265" t="s">
        <v>343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42611</v>
      </c>
      <c r="X39" s="368">
        <v>36.04</v>
      </c>
      <c r="Y39" s="40">
        <v>36.619999999999997</v>
      </c>
      <c r="Z39" s="40">
        <v>35.36</v>
      </c>
      <c r="AA39" s="368">
        <v>35.520000000000003</v>
      </c>
      <c r="AB39" s="95">
        <v>2716600</v>
      </c>
      <c r="AC39" s="243">
        <v>35.520000000000003</v>
      </c>
      <c r="AD39" s="2">
        <f t="shared" si="0"/>
        <v>1.259999999999998</v>
      </c>
      <c r="AE39" s="138">
        <f t="shared" si="1"/>
        <v>-7.8212290502791548E-3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41.767000000000003</v>
      </c>
      <c r="R40" s="34"/>
      <c r="T40" s="97" t="s">
        <v>98</v>
      </c>
      <c r="U40" s="129">
        <v>38.11</v>
      </c>
      <c r="W40" s="94">
        <v>42608</v>
      </c>
      <c r="X40" s="368">
        <v>36.15</v>
      </c>
      <c r="Y40" s="40">
        <v>36.369999999999997</v>
      </c>
      <c r="Z40" s="40">
        <v>35.68</v>
      </c>
      <c r="AA40" s="368">
        <v>35.799999999999997</v>
      </c>
      <c r="AB40" s="95">
        <v>2550200</v>
      </c>
      <c r="AC40" s="243">
        <v>35.799999999999997</v>
      </c>
      <c r="AD40" s="2">
        <f t="shared" si="0"/>
        <v>0.68999999999999773</v>
      </c>
      <c r="AE40" s="138">
        <f t="shared" si="1"/>
        <v>-1.0503040353786686E-2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41.387300000000003</v>
      </c>
      <c r="R41" s="34"/>
      <c r="T41" s="87" t="s">
        <v>99</v>
      </c>
      <c r="U41" s="130">
        <v>38.200000000000003</v>
      </c>
      <c r="W41" s="94">
        <v>42607</v>
      </c>
      <c r="X41" s="368">
        <v>36.68</v>
      </c>
      <c r="Y41" s="40">
        <v>36.770000000000003</v>
      </c>
      <c r="Z41" s="40">
        <v>36.159999999999997</v>
      </c>
      <c r="AA41" s="368">
        <v>36.18</v>
      </c>
      <c r="AB41" s="95">
        <v>2279500</v>
      </c>
      <c r="AC41" s="243">
        <v>36.18</v>
      </c>
      <c r="AD41" s="2">
        <f t="shared" si="0"/>
        <v>0.61000000000000654</v>
      </c>
      <c r="AE41" s="138">
        <f t="shared" si="1"/>
        <v>-1.8448182311448735E-2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41.007600000000004</v>
      </c>
      <c r="R42" s="34"/>
      <c r="T42" s="87" t="s">
        <v>100</v>
      </c>
      <c r="U42" s="130" t="s">
        <v>656</v>
      </c>
      <c r="W42" s="94">
        <v>42606</v>
      </c>
      <c r="X42" s="368">
        <v>37.79</v>
      </c>
      <c r="Y42" s="40">
        <v>38.06</v>
      </c>
      <c r="Z42" s="40">
        <v>36.78</v>
      </c>
      <c r="AA42" s="368">
        <v>36.86</v>
      </c>
      <c r="AB42" s="95">
        <v>2587200</v>
      </c>
      <c r="AC42" s="243">
        <v>36.86</v>
      </c>
      <c r="AD42" s="2">
        <f t="shared" si="0"/>
        <v>1.2800000000000011</v>
      </c>
      <c r="AE42" s="138">
        <f t="shared" si="1"/>
        <v>-2.1762208067940603E-2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40.627900000000004</v>
      </c>
      <c r="R43" s="83"/>
      <c r="T43" s="87" t="s">
        <v>101</v>
      </c>
      <c r="U43" s="130" t="s">
        <v>657</v>
      </c>
      <c r="W43" s="94">
        <v>42605</v>
      </c>
      <c r="X43" s="368">
        <v>37.700000000000003</v>
      </c>
      <c r="Y43" s="40">
        <v>38.090000000000003</v>
      </c>
      <c r="Z43" s="40">
        <v>37.57</v>
      </c>
      <c r="AA43" s="368">
        <v>37.68</v>
      </c>
      <c r="AB43" s="95">
        <v>2937800</v>
      </c>
      <c r="AC43" s="243">
        <v>37.68</v>
      </c>
      <c r="AD43" s="2">
        <f t="shared" si="0"/>
        <v>0.52000000000000313</v>
      </c>
      <c r="AE43" s="138">
        <f t="shared" si="1"/>
        <v>0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40.248200000000004</v>
      </c>
      <c r="R44" s="83"/>
      <c r="T44" s="87" t="s">
        <v>102</v>
      </c>
      <c r="U44" s="130">
        <v>49.82</v>
      </c>
      <c r="W44" s="94">
        <v>42604</v>
      </c>
      <c r="X44" s="368">
        <v>38.19</v>
      </c>
      <c r="Y44" s="40">
        <v>38.229999999999997</v>
      </c>
      <c r="Z44" s="40">
        <v>37.53</v>
      </c>
      <c r="AA44" s="368">
        <v>37.68</v>
      </c>
      <c r="AB44" s="95">
        <v>1567600</v>
      </c>
      <c r="AC44" s="243">
        <v>37.68</v>
      </c>
      <c r="AD44" s="2">
        <f t="shared" si="0"/>
        <v>0.69999999999999574</v>
      </c>
      <c r="AE44" s="138">
        <f t="shared" si="1"/>
        <v>-1.3870714472651202E-2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39.868499999999997</v>
      </c>
      <c r="R45" s="83"/>
      <c r="T45" s="87" t="s">
        <v>103</v>
      </c>
      <c r="U45" s="130">
        <v>1.41506</v>
      </c>
      <c r="W45" s="94">
        <v>42601</v>
      </c>
      <c r="X45" s="368">
        <v>38.26</v>
      </c>
      <c r="Y45" s="40">
        <v>38.64</v>
      </c>
      <c r="Z45" s="40">
        <v>38</v>
      </c>
      <c r="AA45" s="368">
        <v>38.21</v>
      </c>
      <c r="AB45" s="95">
        <v>2124700</v>
      </c>
      <c r="AC45" s="243">
        <v>38.21</v>
      </c>
      <c r="AD45" s="2">
        <f t="shared" si="0"/>
        <v>0.64000000000000057</v>
      </c>
      <c r="AE45" s="138">
        <f t="shared" si="1"/>
        <v>-1.2661498708010366E-2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39.488799999999998</v>
      </c>
      <c r="R46" s="83"/>
      <c r="T46" s="87" t="s">
        <v>122</v>
      </c>
      <c r="U46" s="232" t="s">
        <v>300</v>
      </c>
      <c r="W46" s="94">
        <v>42600</v>
      </c>
      <c r="X46" s="368">
        <v>38.54</v>
      </c>
      <c r="Y46" s="40">
        <v>38.74</v>
      </c>
      <c r="Z46" s="40">
        <v>38.340000000000003</v>
      </c>
      <c r="AA46" s="368">
        <v>38.700000000000003</v>
      </c>
      <c r="AB46" s="95">
        <v>1626900</v>
      </c>
      <c r="AC46" s="243">
        <v>38.700000000000003</v>
      </c>
      <c r="AD46" s="2">
        <f t="shared" si="0"/>
        <v>0.39999999999999858</v>
      </c>
      <c r="AE46" s="138">
        <f t="shared" si="1"/>
        <v>1.0346611484739476E-3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39.109099999999998</v>
      </c>
      <c r="R47" s="83"/>
      <c r="T47" s="87"/>
      <c r="U47" s="130"/>
      <c r="W47" s="94">
        <v>42599</v>
      </c>
      <c r="X47" s="368">
        <v>37.799999999999997</v>
      </c>
      <c r="Y47" s="40">
        <v>38.659999999999997</v>
      </c>
      <c r="Z47" s="40">
        <v>37.5</v>
      </c>
      <c r="AA47" s="368">
        <v>38.659999999999997</v>
      </c>
      <c r="AB47" s="95">
        <v>2137200</v>
      </c>
      <c r="AC47" s="243">
        <v>38.659999999999997</v>
      </c>
      <c r="AD47" s="2">
        <f t="shared" si="0"/>
        <v>1.1599999999999966</v>
      </c>
      <c r="AE47" s="138">
        <f t="shared" si="1"/>
        <v>2.737177783683209E-2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38.729399999999998</v>
      </c>
      <c r="R48" s="83"/>
      <c r="T48" s="87" t="s">
        <v>105</v>
      </c>
      <c r="U48" s="130" t="s">
        <v>658</v>
      </c>
      <c r="W48" s="94">
        <v>42598</v>
      </c>
      <c r="X48" s="368">
        <v>38.15</v>
      </c>
      <c r="Y48" s="40">
        <v>38.299999999999997</v>
      </c>
      <c r="Z48" s="40">
        <v>37.299999999999997</v>
      </c>
      <c r="AA48" s="368">
        <v>37.630000000000003</v>
      </c>
      <c r="AB48" s="95">
        <v>2436700</v>
      </c>
      <c r="AC48" s="243">
        <v>37.630000000000003</v>
      </c>
      <c r="AD48" s="2">
        <f t="shared" si="0"/>
        <v>1</v>
      </c>
      <c r="AE48" s="138">
        <f t="shared" si="1"/>
        <v>-1.9285900443054338E-2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38.349699999999999</v>
      </c>
      <c r="R49" s="83"/>
      <c r="T49" s="87" t="s">
        <v>106</v>
      </c>
      <c r="U49" s="130" t="s">
        <v>347</v>
      </c>
      <c r="W49" s="94">
        <v>42597</v>
      </c>
      <c r="X49" s="368">
        <v>38.46</v>
      </c>
      <c r="Y49" s="40">
        <v>38.85</v>
      </c>
      <c r="Z49" s="40">
        <v>38.26</v>
      </c>
      <c r="AA49" s="368">
        <v>38.369999999999997</v>
      </c>
      <c r="AB49" s="95">
        <v>2683800</v>
      </c>
      <c r="AC49" s="243">
        <v>38.369999999999997</v>
      </c>
      <c r="AD49" s="2">
        <f t="shared" si="0"/>
        <v>0.59000000000000341</v>
      </c>
      <c r="AE49" s="138">
        <f t="shared" si="1"/>
        <v>-1.8210197710718523E-3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37.97</v>
      </c>
      <c r="R50" s="83"/>
      <c r="T50" s="87" t="s">
        <v>107</v>
      </c>
      <c r="U50" s="131">
        <v>1134885</v>
      </c>
      <c r="W50" s="94">
        <v>42594</v>
      </c>
      <c r="X50" s="368">
        <v>38.53</v>
      </c>
      <c r="Y50" s="40">
        <v>38.979999999999997</v>
      </c>
      <c r="Z50" s="40">
        <v>38.17</v>
      </c>
      <c r="AA50" s="368">
        <v>38.44</v>
      </c>
      <c r="AB50" s="95">
        <v>2401000</v>
      </c>
      <c r="AC50" s="243">
        <v>38.44</v>
      </c>
      <c r="AD50" s="2">
        <f t="shared" si="0"/>
        <v>0.80999999999999517</v>
      </c>
      <c r="AE50" s="138">
        <f t="shared" si="1"/>
        <v>-8.7674058793193455E-3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37.590299999999999</v>
      </c>
      <c r="R51" s="83"/>
      <c r="T51" s="87" t="s">
        <v>110</v>
      </c>
      <c r="U51" s="131">
        <v>2344000</v>
      </c>
      <c r="W51" s="94">
        <v>42593</v>
      </c>
      <c r="X51" s="368">
        <v>37.68</v>
      </c>
      <c r="Y51" s="40">
        <v>38.81</v>
      </c>
      <c r="Z51" s="40">
        <v>37.42</v>
      </c>
      <c r="AA51" s="368">
        <v>38.78</v>
      </c>
      <c r="AB51" s="95">
        <v>2808300</v>
      </c>
      <c r="AC51" s="243">
        <v>38.78</v>
      </c>
      <c r="AD51" s="2">
        <f t="shared" si="0"/>
        <v>1.3900000000000006</v>
      </c>
      <c r="AE51" s="138">
        <f t="shared" si="1"/>
        <v>3.967828418230579E-2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37.210599999999999</v>
      </c>
      <c r="R52" s="83"/>
      <c r="T52" s="87" t="s">
        <v>108</v>
      </c>
      <c r="U52" s="130" t="s">
        <v>659</v>
      </c>
      <c r="W52" s="94">
        <v>42592</v>
      </c>
      <c r="X52" s="368">
        <v>38.07</v>
      </c>
      <c r="Y52" s="40">
        <v>38.450000000000003</v>
      </c>
      <c r="Z52" s="40">
        <v>37.28</v>
      </c>
      <c r="AA52" s="368">
        <v>37.299999999999997</v>
      </c>
      <c r="AB52" s="95">
        <v>4066600</v>
      </c>
      <c r="AC52" s="243">
        <v>37.299999999999997</v>
      </c>
      <c r="AD52" s="2">
        <f t="shared" si="0"/>
        <v>1.1700000000000017</v>
      </c>
      <c r="AE52" s="138">
        <f t="shared" si="1"/>
        <v>-1.6090741229227157E-2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36.8309</v>
      </c>
      <c r="R53" s="83"/>
      <c r="T53" s="87" t="s">
        <v>111</v>
      </c>
      <c r="U53" s="130">
        <v>17.45</v>
      </c>
      <c r="W53" s="94">
        <v>42591</v>
      </c>
      <c r="X53" s="368">
        <v>39.549999999999997</v>
      </c>
      <c r="Y53" s="40">
        <v>40.590000000000003</v>
      </c>
      <c r="Z53" s="40">
        <v>37.659999999999997</v>
      </c>
      <c r="AA53" s="368">
        <v>37.909999999999997</v>
      </c>
      <c r="AB53" s="95">
        <v>10992300</v>
      </c>
      <c r="AC53" s="243">
        <v>37.909999999999997</v>
      </c>
      <c r="AD53" s="2">
        <f t="shared" si="0"/>
        <v>2.9300000000000068</v>
      </c>
      <c r="AE53" s="138">
        <f t="shared" si="1"/>
        <v>-0.11755121042830552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36.4512</v>
      </c>
      <c r="R54" s="83"/>
      <c r="T54" s="87" t="s">
        <v>112</v>
      </c>
      <c r="U54" s="130">
        <v>2.2200000000000002</v>
      </c>
      <c r="W54" s="94">
        <v>42590</v>
      </c>
      <c r="X54" s="368">
        <v>42.98</v>
      </c>
      <c r="Y54" s="40">
        <v>43.57</v>
      </c>
      <c r="Z54" s="40">
        <v>42.81</v>
      </c>
      <c r="AA54" s="368">
        <v>42.96</v>
      </c>
      <c r="AB54" s="95">
        <v>2551800</v>
      </c>
      <c r="AC54" s="243">
        <v>42.96</v>
      </c>
      <c r="AD54" s="2">
        <f t="shared" si="0"/>
        <v>0.75999999999999801</v>
      </c>
      <c r="AE54" s="138">
        <f t="shared" si="1"/>
        <v>-3.2482598607889157E-3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8"/>
        <v>36.0715</v>
      </c>
      <c r="R55" s="83"/>
      <c r="T55" s="87" t="s">
        <v>109</v>
      </c>
      <c r="U55" s="130" t="s">
        <v>123</v>
      </c>
      <c r="W55" s="94">
        <v>42587</v>
      </c>
      <c r="X55" s="368">
        <v>41.95</v>
      </c>
      <c r="Y55" s="40">
        <v>43.14</v>
      </c>
      <c r="Z55" s="40">
        <v>41.69</v>
      </c>
      <c r="AA55" s="368">
        <v>43.1</v>
      </c>
      <c r="AB55" s="95">
        <v>1837200</v>
      </c>
      <c r="AC55" s="243">
        <v>43.1</v>
      </c>
      <c r="AD55" s="2">
        <f t="shared" si="0"/>
        <v>1.4500000000000028</v>
      </c>
      <c r="AE55" s="138">
        <f t="shared" si="1"/>
        <v>3.456553048487776E-2</v>
      </c>
    </row>
    <row r="56" spans="1:31" x14ac:dyDescent="0.25">
      <c r="O56" s="2"/>
      <c r="P56" s="83">
        <v>0.94</v>
      </c>
      <c r="Q56" s="83">
        <f t="shared" si="8"/>
        <v>35.691799999999994</v>
      </c>
      <c r="R56" s="83"/>
      <c r="W56" s="94">
        <v>42586</v>
      </c>
      <c r="X56" s="368">
        <v>40.28</v>
      </c>
      <c r="Y56" s="40">
        <v>41.76</v>
      </c>
      <c r="Z56" s="40">
        <v>40.28</v>
      </c>
      <c r="AA56" s="368">
        <v>41.66</v>
      </c>
      <c r="AB56" s="95">
        <v>1916500</v>
      </c>
      <c r="AC56" s="243">
        <v>41.66</v>
      </c>
      <c r="AD56" s="2">
        <f t="shared" si="0"/>
        <v>1.4799999999999969</v>
      </c>
      <c r="AE56" s="138">
        <f t="shared" si="1"/>
        <v>2.9913473423980097E-2</v>
      </c>
    </row>
    <row r="57" spans="1:31" x14ac:dyDescent="0.25">
      <c r="O57" s="2"/>
      <c r="P57" s="83">
        <v>0.93</v>
      </c>
      <c r="Q57" s="83">
        <f t="shared" si="8"/>
        <v>35.312100000000001</v>
      </c>
      <c r="R57" s="83"/>
      <c r="W57" s="94">
        <v>42585</v>
      </c>
      <c r="X57" s="368">
        <v>39.75</v>
      </c>
      <c r="Y57" s="40">
        <v>40.700000000000003</v>
      </c>
      <c r="Z57" s="40">
        <v>39.54</v>
      </c>
      <c r="AA57" s="368">
        <v>40.450000000000003</v>
      </c>
      <c r="AB57" s="95">
        <v>2172800</v>
      </c>
      <c r="AC57" s="243">
        <v>40.450000000000003</v>
      </c>
      <c r="AD57" s="2">
        <f t="shared" si="0"/>
        <v>1.1600000000000037</v>
      </c>
      <c r="AE57" s="138">
        <f t="shared" si="1"/>
        <v>1.7354124748490962E-2</v>
      </c>
    </row>
    <row r="58" spans="1:31" x14ac:dyDescent="0.25">
      <c r="O58" s="2"/>
      <c r="P58" s="83">
        <v>0.92</v>
      </c>
      <c r="Q58" s="83">
        <f t="shared" si="8"/>
        <v>34.932400000000001</v>
      </c>
      <c r="R58" s="83"/>
      <c r="W58" s="94">
        <v>42584</v>
      </c>
      <c r="X58" s="368">
        <v>41.99</v>
      </c>
      <c r="Y58" s="40">
        <v>42.05</v>
      </c>
      <c r="Z58" s="40">
        <v>39.29</v>
      </c>
      <c r="AA58" s="368">
        <v>39.76</v>
      </c>
      <c r="AB58" s="95">
        <v>4858200</v>
      </c>
      <c r="AC58" s="243">
        <v>39.76</v>
      </c>
      <c r="AD58" s="2">
        <f t="shared" si="0"/>
        <v>2.759999999999998</v>
      </c>
      <c r="AE58" s="138">
        <f t="shared" si="1"/>
        <v>-6.3589260480452214E-2</v>
      </c>
    </row>
    <row r="59" spans="1:31" x14ac:dyDescent="0.25">
      <c r="O59" s="2"/>
      <c r="P59" s="83">
        <v>0.91</v>
      </c>
      <c r="Q59" s="83">
        <f t="shared" si="8"/>
        <v>34.552700000000002</v>
      </c>
      <c r="R59" s="83"/>
      <c r="W59" s="94">
        <v>42583</v>
      </c>
      <c r="X59" s="368">
        <v>42.5</v>
      </c>
      <c r="Y59" s="40">
        <v>42.68</v>
      </c>
      <c r="Z59" s="40">
        <v>42.39</v>
      </c>
      <c r="AA59" s="368">
        <v>42.46</v>
      </c>
      <c r="AB59" s="95">
        <v>2202300</v>
      </c>
      <c r="AC59" s="243">
        <v>42.46</v>
      </c>
      <c r="AD59" s="2">
        <f t="shared" si="0"/>
        <v>0.28999999999999915</v>
      </c>
      <c r="AE59" s="138">
        <f t="shared" si="1"/>
        <v>-3.2863849765257802E-3</v>
      </c>
    </row>
    <row r="60" spans="1:31" x14ac:dyDescent="0.25">
      <c r="O60" s="2"/>
      <c r="P60" s="83">
        <v>0.9</v>
      </c>
      <c r="Q60" s="83">
        <f t="shared" si="8"/>
        <v>34.173000000000002</v>
      </c>
      <c r="R60" s="83"/>
      <c r="W60" s="94">
        <v>42580</v>
      </c>
      <c r="X60" s="368">
        <v>43</v>
      </c>
      <c r="Y60" s="40">
        <v>43.21</v>
      </c>
      <c r="Z60" s="40">
        <v>42.43</v>
      </c>
      <c r="AA60" s="368">
        <v>42.6</v>
      </c>
      <c r="AB60" s="95">
        <v>2196900</v>
      </c>
      <c r="AC60" s="243">
        <v>42.6</v>
      </c>
      <c r="AD60" s="2">
        <f t="shared" si="0"/>
        <v>0.78000000000000114</v>
      </c>
      <c r="AE60" s="138">
        <f t="shared" si="1"/>
        <v>-8.379888268156388E-3</v>
      </c>
    </row>
    <row r="61" spans="1:31" x14ac:dyDescent="0.25">
      <c r="W61" s="94">
        <v>42579</v>
      </c>
      <c r="X61" s="368">
        <v>42.25</v>
      </c>
      <c r="Y61" s="40">
        <v>43.12</v>
      </c>
      <c r="Z61" s="40">
        <v>41.78</v>
      </c>
      <c r="AA61" s="368">
        <v>42.96</v>
      </c>
      <c r="AB61" s="95">
        <v>1569600</v>
      </c>
      <c r="AC61" s="243">
        <v>42.96</v>
      </c>
      <c r="AD61" s="2">
        <f t="shared" si="0"/>
        <v>1.3399999999999963</v>
      </c>
      <c r="AE61" s="138">
        <f t="shared" si="1"/>
        <v>1.9700925706147565E-2</v>
      </c>
    </row>
    <row r="62" spans="1:31" x14ac:dyDescent="0.25">
      <c r="W62" s="94">
        <v>42578</v>
      </c>
      <c r="X62" s="368">
        <v>41.93</v>
      </c>
      <c r="Y62" s="40">
        <v>42.3</v>
      </c>
      <c r="Z62" s="40">
        <v>41.32</v>
      </c>
      <c r="AA62" s="368">
        <v>42.13</v>
      </c>
      <c r="AB62" s="95">
        <v>1513600</v>
      </c>
      <c r="AC62" s="243">
        <v>42.13</v>
      </c>
      <c r="AD62" s="2">
        <f t="shared" si="0"/>
        <v>0.97999999999999687</v>
      </c>
      <c r="AE62" s="138">
        <f t="shared" si="1"/>
        <v>6.2096966802007714E-3</v>
      </c>
    </row>
    <row r="63" spans="1:31" x14ac:dyDescent="0.25">
      <c r="W63" s="94">
        <v>42577</v>
      </c>
      <c r="X63" s="368">
        <v>41.9</v>
      </c>
      <c r="Y63" s="40">
        <v>42.12</v>
      </c>
      <c r="Z63" s="40">
        <v>41.73</v>
      </c>
      <c r="AA63" s="368">
        <v>41.87</v>
      </c>
      <c r="AB63" s="95">
        <v>1164800</v>
      </c>
      <c r="AC63" s="243">
        <v>41.87</v>
      </c>
      <c r="AD63" s="2">
        <f t="shared" si="0"/>
        <v>0.39000000000000057</v>
      </c>
      <c r="AE63" s="138">
        <f t="shared" si="1"/>
        <v>4.3175821539938042E-3</v>
      </c>
    </row>
    <row r="64" spans="1:31" x14ac:dyDescent="0.25">
      <c r="W64" s="94">
        <v>42576</v>
      </c>
      <c r="X64" s="368">
        <v>41.23</v>
      </c>
      <c r="Y64" s="40">
        <v>41.8</v>
      </c>
      <c r="Z64" s="40">
        <v>41.21</v>
      </c>
      <c r="AA64" s="368">
        <v>41.69</v>
      </c>
      <c r="AB64" s="95">
        <v>1533800</v>
      </c>
      <c r="AC64" s="243">
        <v>41.69</v>
      </c>
      <c r="AD64" s="2">
        <f t="shared" si="0"/>
        <v>0.58999999999999631</v>
      </c>
      <c r="AE64" s="138">
        <f t="shared" si="1"/>
        <v>1.4108489418632963E-2</v>
      </c>
    </row>
    <row r="65" spans="23:31" x14ac:dyDescent="0.25">
      <c r="W65" s="94">
        <v>42573</v>
      </c>
      <c r="X65" s="368">
        <v>41.26</v>
      </c>
      <c r="Y65" s="40">
        <v>41.42</v>
      </c>
      <c r="Z65" s="40">
        <v>40.93</v>
      </c>
      <c r="AA65" s="368">
        <v>41.11</v>
      </c>
      <c r="AB65" s="95">
        <v>1686300</v>
      </c>
      <c r="AC65" s="243">
        <v>41.11</v>
      </c>
      <c r="AD65" s="2">
        <f t="shared" si="0"/>
        <v>0.49000000000000199</v>
      </c>
      <c r="AE65" s="138">
        <f t="shared" si="1"/>
        <v>-2.4319066147859836E-4</v>
      </c>
    </row>
    <row r="66" spans="23:31" x14ac:dyDescent="0.25">
      <c r="W66" s="94">
        <v>42572</v>
      </c>
      <c r="X66" s="368">
        <v>41.24</v>
      </c>
      <c r="Y66" s="40">
        <v>41.71</v>
      </c>
      <c r="Z66" s="40">
        <v>41</v>
      </c>
      <c r="AA66" s="368">
        <v>41.12</v>
      </c>
      <c r="AB66" s="95">
        <v>1170900</v>
      </c>
      <c r="AC66" s="243">
        <v>41.12</v>
      </c>
      <c r="AD66" s="2">
        <f t="shared" si="0"/>
        <v>0.71000000000000085</v>
      </c>
      <c r="AE66" s="138">
        <f t="shared" si="1"/>
        <v>-1.6994416120417188E-3</v>
      </c>
    </row>
    <row r="67" spans="23:31" x14ac:dyDescent="0.25">
      <c r="W67" s="94">
        <v>42571</v>
      </c>
      <c r="X67" s="368">
        <v>40.1</v>
      </c>
      <c r="Y67" s="40">
        <v>41.24</v>
      </c>
      <c r="Z67" s="40">
        <v>39.32</v>
      </c>
      <c r="AA67" s="368">
        <v>41.19</v>
      </c>
      <c r="AB67" s="95">
        <v>2150500</v>
      </c>
      <c r="AC67" s="243">
        <v>41.19</v>
      </c>
      <c r="AD67" s="2">
        <f t="shared" si="0"/>
        <v>1.9200000000000017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33" priority="11">
      <formula>F28&gt;0</formula>
    </cfRule>
    <cfRule type="expression" dxfId="432" priority="12">
      <formula>F28&lt;0</formula>
    </cfRule>
  </conditionalFormatting>
  <conditionalFormatting sqref="F28:F35">
    <cfRule type="expression" dxfId="431" priority="13">
      <formula>F28&gt;0</formula>
    </cfRule>
    <cfRule type="expression" dxfId="430" priority="14">
      <formula>F28&lt;0</formula>
    </cfRule>
  </conditionalFormatting>
  <conditionalFormatting sqref="H28:H35">
    <cfRule type="expression" dxfId="429" priority="9">
      <formula>H28&gt;0</formula>
    </cfRule>
    <cfRule type="expression" dxfId="428" priority="10">
      <formula>H28&lt;0</formula>
    </cfRule>
  </conditionalFormatting>
  <conditionalFormatting sqref="F21:F27">
    <cfRule type="expression" dxfId="427" priority="7">
      <formula>F21&gt;0</formula>
    </cfRule>
    <cfRule type="expression" dxfId="426" priority="8">
      <formula>F21&lt;0</formula>
    </cfRule>
  </conditionalFormatting>
  <conditionalFormatting sqref="H21:H27">
    <cfRule type="expression" dxfId="425" priority="5">
      <formula>H21&gt;0</formula>
    </cfRule>
    <cfRule type="expression" dxfId="424" priority="6">
      <formula>H21&lt;0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42663</v>
      </c>
      <c r="X2" s="368">
        <v>213.87</v>
      </c>
      <c r="Y2" s="40">
        <v>214.53</v>
      </c>
      <c r="Z2" s="40">
        <v>213.11</v>
      </c>
      <c r="AA2" s="368">
        <v>213.88</v>
      </c>
      <c r="AB2" s="95">
        <v>72039900</v>
      </c>
      <c r="AC2" s="243">
        <v>213.88</v>
      </c>
      <c r="AD2" s="2">
        <f>Y2-Z2</f>
        <v>1.4199999999999875</v>
      </c>
      <c r="AE2" s="138">
        <f>AC2/AC3-1</f>
        <v>-1.8667164457719654E-3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213.74</v>
      </c>
      <c r="T3" s="121"/>
      <c r="W3" s="94">
        <v>42662</v>
      </c>
      <c r="X3" s="368">
        <v>214.02</v>
      </c>
      <c r="Y3" s="40">
        <v>214.64</v>
      </c>
      <c r="Z3" s="40">
        <v>213.6</v>
      </c>
      <c r="AA3" s="368">
        <v>214.28</v>
      </c>
      <c r="AB3" s="95">
        <v>64360800</v>
      </c>
      <c r="AC3" s="243">
        <v>214.28</v>
      </c>
      <c r="AD3" s="2">
        <f>Y3-Z3</f>
        <v>1.039999999999992</v>
      </c>
      <c r="AE3" s="138">
        <f>AC3/AC4-1</f>
        <v>2.6671657854100417E-3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213.74</v>
      </c>
      <c r="R4" s="527">
        <v>-2E-3</v>
      </c>
      <c r="T4" s="121"/>
      <c r="W4" s="94">
        <v>42661</v>
      </c>
      <c r="X4" s="368">
        <v>214.24</v>
      </c>
      <c r="Y4" s="40">
        <v>214.31</v>
      </c>
      <c r="Z4" s="40">
        <v>213.27</v>
      </c>
      <c r="AA4" s="368">
        <v>213.71</v>
      </c>
      <c r="AB4" s="95">
        <v>76869700</v>
      </c>
      <c r="AC4" s="243">
        <v>213.71</v>
      </c>
      <c r="AD4" s="2">
        <f t="shared" ref="AD4:AD67" si="0">Y4-Z4</f>
        <v>1.039999999999992</v>
      </c>
      <c r="AE4" s="138">
        <f t="shared" ref="AE4:AE67" si="1">AC4/AC5-1</f>
        <v>6.2623599208966318E-3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42660</v>
      </c>
      <c r="X5" s="368">
        <v>213.09</v>
      </c>
      <c r="Y5" s="40">
        <v>213.39</v>
      </c>
      <c r="Z5" s="40">
        <v>212.17</v>
      </c>
      <c r="AA5" s="368">
        <v>212.38</v>
      </c>
      <c r="AB5" s="95">
        <v>58275700</v>
      </c>
      <c r="AC5" s="243">
        <v>212.38</v>
      </c>
      <c r="AD5" s="2">
        <f t="shared" si="0"/>
        <v>1.2199999999999989</v>
      </c>
      <c r="AE5" s="138">
        <f t="shared" si="1"/>
        <v>-3.4722222222222099E-3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42657</v>
      </c>
      <c r="X6" s="368">
        <v>214.15</v>
      </c>
      <c r="Y6" s="40">
        <v>214.69</v>
      </c>
      <c r="Z6" s="40">
        <v>213.03</v>
      </c>
      <c r="AA6" s="368">
        <v>213.12</v>
      </c>
      <c r="AB6" s="95">
        <v>93346200</v>
      </c>
      <c r="AC6" s="243">
        <v>213.12</v>
      </c>
      <c r="AD6" s="2">
        <f t="shared" si="0"/>
        <v>1.6599999999999966</v>
      </c>
      <c r="AE6" s="138">
        <f t="shared" si="1"/>
        <v>5.1640768039074025E-4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42656</v>
      </c>
      <c r="X7" s="368">
        <v>212.16</v>
      </c>
      <c r="Y7" s="40">
        <v>213.59</v>
      </c>
      <c r="Z7" s="40">
        <v>211.21</v>
      </c>
      <c r="AA7" s="368">
        <v>213.01</v>
      </c>
      <c r="AB7" s="95">
        <v>101357000</v>
      </c>
      <c r="AC7" s="243">
        <v>213.01</v>
      </c>
      <c r="AD7" s="2">
        <f t="shared" si="0"/>
        <v>2.3799999999999955</v>
      </c>
      <c r="AE7" s="138">
        <f t="shared" si="1"/>
        <v>-3.2754667540125793E-3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42655</v>
      </c>
      <c r="X8" s="368">
        <v>213.59</v>
      </c>
      <c r="Y8" s="40">
        <v>214.32</v>
      </c>
      <c r="Z8" s="40">
        <v>213.01</v>
      </c>
      <c r="AA8" s="368">
        <v>213.71</v>
      </c>
      <c r="AB8" s="95">
        <v>73866100</v>
      </c>
      <c r="AC8" s="243">
        <v>213.71</v>
      </c>
      <c r="AD8" s="2">
        <f t="shared" si="0"/>
        <v>1.3100000000000023</v>
      </c>
      <c r="AE8" s="138">
        <f t="shared" si="1"/>
        <v>1.3119055428010284E-3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368">
        <v>215.66</v>
      </c>
      <c r="Y9" s="40">
        <v>215.74</v>
      </c>
      <c r="Z9" s="40">
        <v>212.58</v>
      </c>
      <c r="AA9" s="368">
        <v>213.43</v>
      </c>
      <c r="AB9" s="95">
        <v>130367400</v>
      </c>
      <c r="AC9" s="243">
        <v>213.43</v>
      </c>
      <c r="AD9" s="2">
        <f t="shared" si="0"/>
        <v>3.1599999999999966</v>
      </c>
      <c r="AE9" s="138">
        <f t="shared" si="1"/>
        <v>-1.2629533678756411E-2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42653</v>
      </c>
      <c r="X10" s="368">
        <v>216.16</v>
      </c>
      <c r="Y10" s="40">
        <v>216.7</v>
      </c>
      <c r="Z10" s="40">
        <v>215.99</v>
      </c>
      <c r="AA10" s="368">
        <v>216.16</v>
      </c>
      <c r="AB10" s="95">
        <v>51855000</v>
      </c>
      <c r="AC10" s="243">
        <v>216.16</v>
      </c>
      <c r="AD10" s="2">
        <f t="shared" si="0"/>
        <v>0.70999999999997954</v>
      </c>
      <c r="AE10" s="138">
        <f t="shared" si="1"/>
        <v>5.2083333333332593E-3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216.1</v>
      </c>
      <c r="Y11" s="40">
        <v>216.3</v>
      </c>
      <c r="Z11" s="40">
        <v>214.19</v>
      </c>
      <c r="AA11" s="368">
        <v>215.04</v>
      </c>
      <c r="AB11" s="95">
        <v>89788300</v>
      </c>
      <c r="AC11" s="243">
        <v>215.04</v>
      </c>
      <c r="AD11" s="2">
        <f t="shared" si="0"/>
        <v>2.1100000000000136</v>
      </c>
      <c r="AE11" s="138">
        <f t="shared" si="1"/>
        <v>-3.4294188525350044E-3</v>
      </c>
      <c r="AK11" s="234"/>
      <c r="AN11" s="234"/>
    </row>
    <row r="12" spans="1:40" x14ac:dyDescent="0.25">
      <c r="W12" s="94">
        <v>42649</v>
      </c>
      <c r="X12" s="368">
        <v>215.37</v>
      </c>
      <c r="Y12" s="40">
        <v>216.04</v>
      </c>
      <c r="Z12" s="40">
        <v>214.74</v>
      </c>
      <c r="AA12" s="368">
        <v>215.78</v>
      </c>
      <c r="AB12" s="95">
        <v>62927400</v>
      </c>
      <c r="AC12" s="243">
        <v>215.78</v>
      </c>
      <c r="AD12" s="2">
        <f t="shared" si="0"/>
        <v>1.2999999999999829</v>
      </c>
      <c r="AE12" s="138">
        <f t="shared" si="1"/>
        <v>6.9563604322220307E-4</v>
      </c>
    </row>
    <row r="13" spans="1:40" x14ac:dyDescent="0.25">
      <c r="W13" s="94">
        <v>42648</v>
      </c>
      <c r="X13" s="368">
        <v>215.41</v>
      </c>
      <c r="Y13" s="40">
        <v>216.13</v>
      </c>
      <c r="Z13" s="40">
        <v>215.33</v>
      </c>
      <c r="AA13" s="368">
        <v>215.63</v>
      </c>
      <c r="AB13" s="95">
        <v>72816000</v>
      </c>
      <c r="AC13" s="243">
        <v>215.63</v>
      </c>
      <c r="AD13" s="2">
        <f t="shared" si="0"/>
        <v>0.79999999999998295</v>
      </c>
      <c r="AE13" s="138">
        <f t="shared" si="1"/>
        <v>4.4251909819266189E-3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215.91</v>
      </c>
      <c r="Y14" s="40">
        <v>216.17</v>
      </c>
      <c r="Z14" s="40">
        <v>213.99</v>
      </c>
      <c r="AA14" s="368">
        <v>214.68</v>
      </c>
      <c r="AB14" s="95">
        <v>119948100</v>
      </c>
      <c r="AC14" s="243">
        <v>214.68</v>
      </c>
      <c r="AD14" s="2">
        <f t="shared" si="0"/>
        <v>2.1799999999999784</v>
      </c>
      <c r="AE14" s="138">
        <f t="shared" si="1"/>
        <v>-5.0977847807952559E-3</v>
      </c>
    </row>
    <row r="15" spans="1:40" x14ac:dyDescent="0.25">
      <c r="W15" s="94">
        <v>42646</v>
      </c>
      <c r="X15" s="368">
        <v>215.82</v>
      </c>
      <c r="Y15" s="40">
        <v>216.04</v>
      </c>
      <c r="Z15" s="40">
        <v>215.04</v>
      </c>
      <c r="AA15" s="368">
        <v>215.78</v>
      </c>
      <c r="AB15" s="95">
        <v>83512100</v>
      </c>
      <c r="AC15" s="243">
        <v>215.78</v>
      </c>
      <c r="AD15" s="2">
        <f t="shared" si="0"/>
        <v>1</v>
      </c>
      <c r="AE15" s="138">
        <f t="shared" si="1"/>
        <v>-2.40406842348595E-3</v>
      </c>
      <c r="AK15" s="234"/>
      <c r="AN15" s="234"/>
    </row>
    <row r="16" spans="1:40" x14ac:dyDescent="0.25">
      <c r="W16" s="94">
        <v>42643</v>
      </c>
      <c r="X16" s="368">
        <v>215.65</v>
      </c>
      <c r="Y16" s="40">
        <v>217.12</v>
      </c>
      <c r="Z16" s="40">
        <v>215.36</v>
      </c>
      <c r="AA16" s="368">
        <v>216.3</v>
      </c>
      <c r="AB16" s="95">
        <v>117202900</v>
      </c>
      <c r="AC16" s="243">
        <v>216.3</v>
      </c>
      <c r="AD16" s="2">
        <f t="shared" si="0"/>
        <v>1.7599999999999909</v>
      </c>
      <c r="AE16" s="138">
        <f t="shared" si="1"/>
        <v>7.5461151481275301E-3</v>
      </c>
    </row>
    <row r="17" spans="1:40" x14ac:dyDescent="0.25">
      <c r="W17" s="94">
        <v>42642</v>
      </c>
      <c r="X17" s="368">
        <v>216.4</v>
      </c>
      <c r="Y17" s="40">
        <v>216.87</v>
      </c>
      <c r="Z17" s="40">
        <v>214.04</v>
      </c>
      <c r="AA17" s="368">
        <v>214.68</v>
      </c>
      <c r="AB17" s="95">
        <v>128070600</v>
      </c>
      <c r="AC17" s="243">
        <v>214.68</v>
      </c>
      <c r="AD17" s="2">
        <f t="shared" si="0"/>
        <v>2.8300000000000125</v>
      </c>
      <c r="AE17" s="138">
        <f t="shared" si="1"/>
        <v>-9.0472673559821581E-3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215.83</v>
      </c>
      <c r="Y18" s="40">
        <v>216.82</v>
      </c>
      <c r="Z18" s="40">
        <v>214.71</v>
      </c>
      <c r="AA18" s="368">
        <v>216.64</v>
      </c>
      <c r="AB18" s="95">
        <v>87411000</v>
      </c>
      <c r="AC18" s="243">
        <v>216.64</v>
      </c>
      <c r="AD18" s="2">
        <f t="shared" si="0"/>
        <v>2.1099999999999852</v>
      </c>
      <c r="AE18" s="138">
        <f t="shared" si="1"/>
        <v>4.9635849144129551E-3</v>
      </c>
    </row>
    <row r="19" spans="1:40" x14ac:dyDescent="0.25">
      <c r="W19" s="94">
        <v>42640</v>
      </c>
      <c r="X19" s="368">
        <v>214.05</v>
      </c>
      <c r="Y19" s="40">
        <v>215.68</v>
      </c>
      <c r="Z19" s="40">
        <v>213.62</v>
      </c>
      <c r="AA19" s="368">
        <v>215.57</v>
      </c>
      <c r="AB19" s="95">
        <v>78494800</v>
      </c>
      <c r="AC19" s="243">
        <v>215.57</v>
      </c>
      <c r="AD19" s="2">
        <f t="shared" si="0"/>
        <v>2.0600000000000023</v>
      </c>
      <c r="AE19" s="138">
        <f t="shared" si="1"/>
        <v>6.207991038088112E-3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215.02</v>
      </c>
      <c r="Y20" s="40">
        <v>215.23</v>
      </c>
      <c r="Z20" s="40">
        <v>214.01</v>
      </c>
      <c r="AA20" s="368">
        <v>214.24</v>
      </c>
      <c r="AB20" s="95">
        <v>89827300</v>
      </c>
      <c r="AC20" s="243">
        <v>214.24</v>
      </c>
      <c r="AD20" s="2">
        <f t="shared" si="0"/>
        <v>1.2199999999999989</v>
      </c>
      <c r="AE20" s="138">
        <f t="shared" si="1"/>
        <v>-8.1022269549516635E-3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42636</v>
      </c>
      <c r="X21" s="368">
        <v>216.72</v>
      </c>
      <c r="Y21" s="40">
        <v>216.88</v>
      </c>
      <c r="Z21" s="40">
        <v>215.88</v>
      </c>
      <c r="AA21" s="368">
        <v>215.99</v>
      </c>
      <c r="AB21" s="95">
        <v>73630900</v>
      </c>
      <c r="AC21" s="243">
        <v>215.99</v>
      </c>
      <c r="AD21" s="2">
        <f t="shared" si="0"/>
        <v>1</v>
      </c>
      <c r="AE21" s="138">
        <f t="shared" si="1"/>
        <v>-5.4793259047793974E-3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42635</v>
      </c>
      <c r="X22" s="368">
        <v>217</v>
      </c>
      <c r="Y22" s="40">
        <v>217.53</v>
      </c>
      <c r="Z22" s="40">
        <v>216.71</v>
      </c>
      <c r="AA22" s="368">
        <v>217.18</v>
      </c>
      <c r="AB22" s="95">
        <v>76678700</v>
      </c>
      <c r="AC22" s="243">
        <v>217.18</v>
      </c>
      <c r="AD22" s="2">
        <f t="shared" si="0"/>
        <v>0.81999999999999318</v>
      </c>
      <c r="AE22" s="138">
        <f t="shared" si="1"/>
        <v>6.3015475859513614E-3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42634</v>
      </c>
      <c r="X23" s="368">
        <v>214.24</v>
      </c>
      <c r="Y23" s="40">
        <v>216.03</v>
      </c>
      <c r="Z23" s="40">
        <v>213.44</v>
      </c>
      <c r="AA23" s="368">
        <v>215.82</v>
      </c>
      <c r="AB23" s="95">
        <v>110284400</v>
      </c>
      <c r="AC23" s="243">
        <v>215.82</v>
      </c>
      <c r="AD23" s="2">
        <f t="shared" si="0"/>
        <v>2.5900000000000034</v>
      </c>
      <c r="AE23" s="138">
        <f t="shared" si="1"/>
        <v>1.1245431543435602E-2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42633</v>
      </c>
      <c r="X24" s="368">
        <v>214.41</v>
      </c>
      <c r="Y24" s="40">
        <v>214.59</v>
      </c>
      <c r="Z24" s="40">
        <v>213.38</v>
      </c>
      <c r="AA24" s="368">
        <v>213.42</v>
      </c>
      <c r="AB24" s="95">
        <v>69665300</v>
      </c>
      <c r="AC24" s="243">
        <v>213.42</v>
      </c>
      <c r="AD24" s="2">
        <f t="shared" si="0"/>
        <v>1.210000000000008</v>
      </c>
      <c r="AE24" s="138">
        <f t="shared" si="1"/>
        <v>4.6858160348550726E-5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42632</v>
      </c>
      <c r="X25" s="368">
        <v>214.13</v>
      </c>
      <c r="Y25" s="40">
        <v>214.88</v>
      </c>
      <c r="Z25" s="40">
        <v>213.03</v>
      </c>
      <c r="AA25" s="368">
        <v>213.41</v>
      </c>
      <c r="AB25" s="95">
        <v>80250500</v>
      </c>
      <c r="AC25" s="243">
        <v>213.41</v>
      </c>
      <c r="AD25" s="2">
        <f t="shared" si="0"/>
        <v>1.8499999999999943</v>
      </c>
      <c r="AE25" s="138">
        <f t="shared" si="1"/>
        <v>1.8746777897549194E-4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42629</v>
      </c>
      <c r="X26" s="368">
        <v>213.48</v>
      </c>
      <c r="Y26" s="40">
        <v>213.69</v>
      </c>
      <c r="Z26" s="40">
        <v>212.57</v>
      </c>
      <c r="AA26" s="368">
        <v>213.37</v>
      </c>
      <c r="AB26" s="95">
        <v>155236400</v>
      </c>
      <c r="AC26" s="243">
        <v>213.37</v>
      </c>
      <c r="AD26" s="2">
        <f t="shared" si="0"/>
        <v>1.1200000000000045</v>
      </c>
      <c r="AE26" s="138" t="e">
        <f t="shared" si="1"/>
        <v>#DIV/0!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42629</v>
      </c>
      <c r="X27" s="368" t="s">
        <v>373</v>
      </c>
      <c r="Y27" s="40"/>
      <c r="Z27" s="40"/>
      <c r="AA27" s="368"/>
      <c r="AB27" s="95"/>
      <c r="AC27" s="243"/>
      <c r="AD27" s="2">
        <f t="shared" si="0"/>
        <v>0</v>
      </c>
      <c r="AE27" s="138">
        <f t="shared" si="1"/>
        <v>-1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42628</v>
      </c>
      <c r="X28" s="368">
        <v>212.96</v>
      </c>
      <c r="Y28" s="40">
        <v>215.73</v>
      </c>
      <c r="Z28" s="40">
        <v>212.75</v>
      </c>
      <c r="AA28" s="368">
        <v>215.28</v>
      </c>
      <c r="AB28" s="95">
        <v>134427900</v>
      </c>
      <c r="AC28" s="243">
        <v>214.2</v>
      </c>
      <c r="AD28" s="2">
        <f t="shared" si="0"/>
        <v>2.9799999999999898</v>
      </c>
      <c r="AE28" s="138">
        <f t="shared" si="1"/>
        <v>9.9962278385514747E-3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42627</v>
      </c>
      <c r="X29" s="368">
        <v>213.29</v>
      </c>
      <c r="Y29" s="40">
        <v>214.7</v>
      </c>
      <c r="Z29" s="40">
        <v>212.5</v>
      </c>
      <c r="AA29" s="368">
        <v>213.15</v>
      </c>
      <c r="AB29" s="95">
        <v>134185500</v>
      </c>
      <c r="AC29" s="243">
        <v>212.08</v>
      </c>
      <c r="AD29" s="2">
        <f t="shared" si="0"/>
        <v>2.1999999999999886</v>
      </c>
      <c r="AE29" s="138">
        <f t="shared" si="1"/>
        <v>-3.7707390648555883E-4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42626</v>
      </c>
      <c r="X30" s="368">
        <v>214.84</v>
      </c>
      <c r="Y30" s="40">
        <v>215.15</v>
      </c>
      <c r="Z30" s="40">
        <v>212.5</v>
      </c>
      <c r="AA30" s="368">
        <v>213.23</v>
      </c>
      <c r="AB30" s="95">
        <v>182828800</v>
      </c>
      <c r="AC30" s="243">
        <v>212.16</v>
      </c>
      <c r="AD30" s="2">
        <f t="shared" si="0"/>
        <v>2.6500000000000057</v>
      </c>
      <c r="AE30" s="138">
        <f t="shared" si="1"/>
        <v>-1.435540069686414E-2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42625</v>
      </c>
      <c r="X31" s="368">
        <v>212.39</v>
      </c>
      <c r="Y31" s="40">
        <v>216.81</v>
      </c>
      <c r="Z31" s="40">
        <v>212.31</v>
      </c>
      <c r="AA31" s="368">
        <v>216.34</v>
      </c>
      <c r="AB31" s="95">
        <v>168110900</v>
      </c>
      <c r="AC31" s="243">
        <v>215.25</v>
      </c>
      <c r="AD31" s="2">
        <f t="shared" si="0"/>
        <v>4.5</v>
      </c>
      <c r="AE31" s="138">
        <f t="shared" si="1"/>
        <v>1.4325432354742818E-2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42622</v>
      </c>
      <c r="X32" s="368">
        <v>216.97</v>
      </c>
      <c r="Y32" s="40">
        <v>217.03</v>
      </c>
      <c r="Z32" s="40">
        <v>213.25</v>
      </c>
      <c r="AA32" s="368">
        <v>213.28</v>
      </c>
      <c r="AB32" s="95">
        <v>221589100</v>
      </c>
      <c r="AC32" s="243">
        <v>212.21</v>
      </c>
      <c r="AD32" s="2">
        <f t="shared" si="0"/>
        <v>3.7800000000000011</v>
      </c>
      <c r="AE32" s="138">
        <f t="shared" si="1"/>
        <v>-2.3917943056897095E-2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42621</v>
      </c>
      <c r="X33" s="368">
        <v>218.62</v>
      </c>
      <c r="Y33" s="40">
        <v>218.94</v>
      </c>
      <c r="Z33" s="40">
        <v>218.15</v>
      </c>
      <c r="AA33" s="368">
        <v>218.51</v>
      </c>
      <c r="AB33" s="95">
        <v>74102900</v>
      </c>
      <c r="AC33" s="243">
        <v>217.41</v>
      </c>
      <c r="AD33" s="2">
        <f t="shared" si="0"/>
        <v>0.78999999999999204</v>
      </c>
      <c r="AE33" s="138">
        <f t="shared" si="1"/>
        <v>-2.2945252627231127E-3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42620</v>
      </c>
      <c r="X34" s="368">
        <v>218.84</v>
      </c>
      <c r="Y34" s="40">
        <v>219.22</v>
      </c>
      <c r="Z34" s="40">
        <v>218.3</v>
      </c>
      <c r="AA34" s="368">
        <v>219.01</v>
      </c>
      <c r="AB34" s="95">
        <v>76554900</v>
      </c>
      <c r="AC34" s="243">
        <v>217.91</v>
      </c>
      <c r="AD34" s="2">
        <f t="shared" si="0"/>
        <v>0.91999999999998749</v>
      </c>
      <c r="AE34" s="138">
        <f t="shared" si="1"/>
        <v>-9.1772587528127225E-5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42619</v>
      </c>
      <c r="X35" s="368">
        <v>218.7</v>
      </c>
      <c r="Y35" s="40">
        <v>219.12</v>
      </c>
      <c r="Z35" s="40">
        <v>217.86</v>
      </c>
      <c r="AA35" s="368">
        <v>219.03</v>
      </c>
      <c r="AB35" s="95">
        <v>56702100</v>
      </c>
      <c r="AC35" s="243">
        <v>217.93</v>
      </c>
      <c r="AD35" s="2">
        <f t="shared" si="0"/>
        <v>1.2599999999999909</v>
      </c>
      <c r="AE35" s="138">
        <f t="shared" si="1"/>
        <v>3.0376950338288911E-3</v>
      </c>
    </row>
    <row r="36" spans="1:31" x14ac:dyDescent="0.25">
      <c r="W36" s="94">
        <v>42615</v>
      </c>
      <c r="X36" s="368">
        <v>218.39</v>
      </c>
      <c r="Y36" s="40">
        <v>218.87</v>
      </c>
      <c r="Z36" s="40">
        <v>217.7</v>
      </c>
      <c r="AA36" s="368">
        <v>218.37</v>
      </c>
      <c r="AB36" s="95">
        <v>79293900</v>
      </c>
      <c r="AC36" s="243">
        <v>217.27</v>
      </c>
      <c r="AD36" s="2">
        <f t="shared" si="0"/>
        <v>1.1700000000000159</v>
      </c>
      <c r="AE36" s="138">
        <f t="shared" si="1"/>
        <v>4.4845122515024816E-3</v>
      </c>
    </row>
    <row r="37" spans="1:31" x14ac:dyDescent="0.25">
      <c r="L37" t="s">
        <v>219</v>
      </c>
      <c r="M37" s="2">
        <f>M55+K55-F55</f>
        <v>160.82999999999993</v>
      </c>
      <c r="W37" s="94">
        <v>42614</v>
      </c>
      <c r="X37" s="368">
        <v>217.37</v>
      </c>
      <c r="Y37" s="40">
        <v>217.73</v>
      </c>
      <c r="Z37" s="40">
        <v>216.03</v>
      </c>
      <c r="AA37" s="368">
        <v>217.39</v>
      </c>
      <c r="AB37" s="95">
        <v>97844200</v>
      </c>
      <c r="AC37" s="243">
        <v>216.3</v>
      </c>
      <c r="AD37" s="2">
        <f t="shared" si="0"/>
        <v>1.6999999999999886</v>
      </c>
      <c r="AE37" s="138">
        <f t="shared" si="1"/>
        <v>4.6234222571550632E-5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42613</v>
      </c>
      <c r="X38" s="368">
        <v>217.61</v>
      </c>
      <c r="Y38" s="40">
        <v>217.75</v>
      </c>
      <c r="Z38" s="40">
        <v>216.47</v>
      </c>
      <c r="AA38" s="368">
        <v>217.38</v>
      </c>
      <c r="AB38" s="95">
        <v>85269500</v>
      </c>
      <c r="AC38" s="243">
        <v>216.29</v>
      </c>
      <c r="AD38" s="2">
        <f t="shared" si="0"/>
        <v>1.2800000000000011</v>
      </c>
      <c r="AE38" s="138">
        <f t="shared" si="1"/>
        <v>-2.8123559243892204E-3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42612</v>
      </c>
      <c r="X39" s="368">
        <v>218.26</v>
      </c>
      <c r="Y39" s="40">
        <v>218.59</v>
      </c>
      <c r="Z39" s="40">
        <v>217.35</v>
      </c>
      <c r="AA39" s="368">
        <v>218</v>
      </c>
      <c r="AB39" s="95">
        <v>58114500</v>
      </c>
      <c r="AC39" s="243">
        <v>216.9</v>
      </c>
      <c r="AD39" s="2">
        <f t="shared" si="0"/>
        <v>1.2400000000000091</v>
      </c>
      <c r="AE39" s="138">
        <f t="shared" si="1"/>
        <v>-1.657000828500399E-3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235.11400000000003</v>
      </c>
      <c r="R40" s="34"/>
      <c r="T40" s="97" t="s">
        <v>98</v>
      </c>
      <c r="U40" s="129">
        <v>214.28</v>
      </c>
      <c r="W40" s="94">
        <v>42611</v>
      </c>
      <c r="X40" s="368">
        <v>217.44</v>
      </c>
      <c r="Y40" s="40">
        <v>218.67</v>
      </c>
      <c r="Z40" s="40">
        <v>217.4</v>
      </c>
      <c r="AA40" s="368">
        <v>218.36</v>
      </c>
      <c r="AB40" s="95">
        <v>70502200</v>
      </c>
      <c r="AC40" s="243">
        <v>217.26</v>
      </c>
      <c r="AD40" s="2">
        <f t="shared" si="0"/>
        <v>1.2699999999999818</v>
      </c>
      <c r="AE40" s="138">
        <f t="shared" si="1"/>
        <v>4.9028677150786404E-3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232.97660000000002</v>
      </c>
      <c r="R41" s="34"/>
      <c r="T41" s="87" t="s">
        <v>99</v>
      </c>
      <c r="U41" s="130">
        <v>213.87</v>
      </c>
      <c r="W41" s="94">
        <v>42608</v>
      </c>
      <c r="X41" s="368">
        <v>217.92</v>
      </c>
      <c r="Y41" s="40">
        <v>219.12</v>
      </c>
      <c r="Z41" s="40">
        <v>216.25</v>
      </c>
      <c r="AA41" s="368">
        <v>217.29</v>
      </c>
      <c r="AB41" s="95">
        <v>122506300</v>
      </c>
      <c r="AC41" s="243">
        <v>216.2</v>
      </c>
      <c r="AD41" s="2">
        <f t="shared" si="0"/>
        <v>2.8700000000000045</v>
      </c>
      <c r="AE41" s="138">
        <f t="shared" si="1"/>
        <v>-1.8928027330226138E-3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230.83920000000003</v>
      </c>
      <c r="R42" s="34"/>
      <c r="T42" s="87" t="s">
        <v>100</v>
      </c>
      <c r="U42" s="130" t="s">
        <v>660</v>
      </c>
      <c r="W42" s="94">
        <v>42607</v>
      </c>
      <c r="X42" s="368">
        <v>217.4</v>
      </c>
      <c r="Y42" s="40">
        <v>218.19</v>
      </c>
      <c r="Z42" s="40">
        <v>217.22</v>
      </c>
      <c r="AA42" s="368">
        <v>217.7</v>
      </c>
      <c r="AB42" s="95">
        <v>69224800</v>
      </c>
      <c r="AC42" s="243">
        <v>216.61</v>
      </c>
      <c r="AD42" s="2">
        <f t="shared" si="0"/>
        <v>0.96999999999999886</v>
      </c>
      <c r="AE42" s="138">
        <f t="shared" si="1"/>
        <v>-6.9200959586623867E-4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228.70180000000002</v>
      </c>
      <c r="R43" s="83"/>
      <c r="T43" s="87" t="s">
        <v>101</v>
      </c>
      <c r="U43" s="130" t="s">
        <v>661</v>
      </c>
      <c r="W43" s="94">
        <v>42606</v>
      </c>
      <c r="X43" s="368">
        <v>218.8</v>
      </c>
      <c r="Y43" s="40">
        <v>218.91</v>
      </c>
      <c r="Z43" s="40">
        <v>217.36</v>
      </c>
      <c r="AA43" s="368">
        <v>217.85</v>
      </c>
      <c r="AB43" s="95">
        <v>71728900</v>
      </c>
      <c r="AC43" s="243">
        <v>216.76</v>
      </c>
      <c r="AD43" s="2">
        <f t="shared" si="0"/>
        <v>1.5499999999999829</v>
      </c>
      <c r="AE43" s="138">
        <f t="shared" si="1"/>
        <v>-5.0947812915960178E-3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226.56440000000003</v>
      </c>
      <c r="R44" s="83"/>
      <c r="T44" s="87" t="s">
        <v>234</v>
      </c>
      <c r="U44" s="130">
        <v>214.22</v>
      </c>
      <c r="W44" s="94">
        <v>42605</v>
      </c>
      <c r="X44" s="368">
        <v>219.25</v>
      </c>
      <c r="Y44" s="40">
        <v>219.6</v>
      </c>
      <c r="Z44" s="40">
        <v>218.9</v>
      </c>
      <c r="AA44" s="368">
        <v>218.97</v>
      </c>
      <c r="AB44" s="95">
        <v>53399200</v>
      </c>
      <c r="AC44" s="243">
        <v>217.87</v>
      </c>
      <c r="AD44" s="2">
        <f t="shared" si="0"/>
        <v>0.69999999999998863</v>
      </c>
      <c r="AE44" s="138">
        <f t="shared" si="1"/>
        <v>2.0236397921169491E-3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224.42700000000002</v>
      </c>
      <c r="R45" s="83"/>
      <c r="T45" s="87" t="s">
        <v>235</v>
      </c>
      <c r="U45" s="130" t="s">
        <v>419</v>
      </c>
      <c r="W45" s="94">
        <v>42604</v>
      </c>
      <c r="X45" s="368">
        <v>218.26</v>
      </c>
      <c r="Y45" s="40">
        <v>218.8</v>
      </c>
      <c r="Z45" s="40">
        <v>217.83</v>
      </c>
      <c r="AA45" s="368">
        <v>218.53</v>
      </c>
      <c r="AB45" s="95">
        <v>61368800</v>
      </c>
      <c r="AC45" s="243">
        <v>217.43</v>
      </c>
      <c r="AD45" s="2">
        <f t="shared" si="0"/>
        <v>0.96999999999999886</v>
      </c>
      <c r="AE45" s="138">
        <f t="shared" si="1"/>
        <v>-4.5989698307491444E-5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222.28960000000001</v>
      </c>
      <c r="R46" s="83"/>
      <c r="T46" s="87" t="s">
        <v>236</v>
      </c>
      <c r="U46" s="232">
        <v>7.7399999999999997E-2</v>
      </c>
      <c r="W46" s="94">
        <v>42601</v>
      </c>
      <c r="X46" s="368">
        <v>218.31</v>
      </c>
      <c r="Y46" s="40">
        <v>218.75</v>
      </c>
      <c r="Z46" s="40">
        <v>217.74</v>
      </c>
      <c r="AA46" s="368">
        <v>218.54</v>
      </c>
      <c r="AB46" s="95">
        <v>75443000</v>
      </c>
      <c r="AC46" s="243">
        <v>217.44</v>
      </c>
      <c r="AD46" s="2">
        <f t="shared" si="0"/>
        <v>1.0099999999999909</v>
      </c>
      <c r="AE46" s="138">
        <f t="shared" si="1"/>
        <v>-1.4695077149154967E-3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220.15220000000002</v>
      </c>
      <c r="R47" s="83"/>
      <c r="T47" s="87"/>
      <c r="U47" s="130"/>
      <c r="W47" s="94">
        <v>42600</v>
      </c>
      <c r="X47" s="368">
        <v>218.34</v>
      </c>
      <c r="Y47" s="40">
        <v>218.9</v>
      </c>
      <c r="Z47" s="40">
        <v>218.21</v>
      </c>
      <c r="AA47" s="368">
        <v>218.86</v>
      </c>
      <c r="AB47" s="95">
        <v>52989300</v>
      </c>
      <c r="AC47" s="243">
        <v>217.76</v>
      </c>
      <c r="AD47" s="2">
        <f t="shared" si="0"/>
        <v>0.68999999999999773</v>
      </c>
      <c r="AE47" s="138">
        <f t="shared" si="1"/>
        <v>2.2552584342061532E-3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218.01480000000001</v>
      </c>
      <c r="R48" s="83"/>
      <c r="T48" s="87" t="s">
        <v>105</v>
      </c>
      <c r="U48" s="130" t="s">
        <v>662</v>
      </c>
      <c r="W48" s="94">
        <v>42599</v>
      </c>
      <c r="X48" s="368">
        <v>218</v>
      </c>
      <c r="Y48" s="40">
        <v>218.53</v>
      </c>
      <c r="Z48" s="40">
        <v>217.02</v>
      </c>
      <c r="AA48" s="368">
        <v>218.37</v>
      </c>
      <c r="AB48" s="95">
        <v>75134300</v>
      </c>
      <c r="AC48" s="243">
        <v>217.27</v>
      </c>
      <c r="AD48" s="2">
        <f t="shared" si="0"/>
        <v>1.5099999999999909</v>
      </c>
      <c r="AE48" s="138">
        <f t="shared" si="1"/>
        <v>1.8906206769344625E-3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215.87740000000002</v>
      </c>
      <c r="R49" s="83"/>
      <c r="T49" s="87" t="s">
        <v>106</v>
      </c>
      <c r="U49" s="130" t="s">
        <v>323</v>
      </c>
      <c r="W49" s="94">
        <v>42598</v>
      </c>
      <c r="X49" s="368">
        <v>218.6</v>
      </c>
      <c r="Y49" s="40">
        <v>218.68</v>
      </c>
      <c r="Z49" s="40">
        <v>217.96</v>
      </c>
      <c r="AA49" s="368">
        <v>217.96</v>
      </c>
      <c r="AB49" s="95">
        <v>53213600</v>
      </c>
      <c r="AC49" s="243">
        <v>216.86</v>
      </c>
      <c r="AD49" s="2">
        <f t="shared" si="0"/>
        <v>0.71999999999999886</v>
      </c>
      <c r="AE49" s="138">
        <f t="shared" si="1"/>
        <v>-5.1837240240377724E-3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213.74</v>
      </c>
      <c r="R50" s="83"/>
      <c r="T50" s="87" t="s">
        <v>107</v>
      </c>
      <c r="U50" s="131">
        <v>73639830</v>
      </c>
      <c r="W50" s="94">
        <v>42597</v>
      </c>
      <c r="X50" s="368">
        <v>218.89</v>
      </c>
      <c r="Y50" s="40">
        <v>219.5</v>
      </c>
      <c r="Z50" s="40">
        <v>218.88</v>
      </c>
      <c r="AA50" s="368">
        <v>219.09</v>
      </c>
      <c r="AB50" s="95">
        <v>49813500</v>
      </c>
      <c r="AC50" s="243">
        <v>217.99</v>
      </c>
      <c r="AD50" s="2">
        <f t="shared" si="0"/>
        <v>0.62000000000000455</v>
      </c>
      <c r="AE50" s="138">
        <f t="shared" si="1"/>
        <v>2.8984173721016138E-3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211.6026</v>
      </c>
      <c r="R51" s="83"/>
      <c r="T51" s="87" t="s">
        <v>110</v>
      </c>
      <c r="U51" s="131">
        <v>83857600</v>
      </c>
      <c r="W51" s="94">
        <v>42594</v>
      </c>
      <c r="X51" s="368">
        <v>218.29</v>
      </c>
      <c r="Y51" s="40">
        <v>218.71</v>
      </c>
      <c r="Z51" s="40">
        <v>217.99</v>
      </c>
      <c r="AA51" s="368">
        <v>218.46</v>
      </c>
      <c r="AB51" s="95">
        <v>61313500</v>
      </c>
      <c r="AC51" s="243">
        <v>217.36</v>
      </c>
      <c r="AD51" s="2">
        <f t="shared" si="0"/>
        <v>0.71999999999999886</v>
      </c>
      <c r="AE51" s="138">
        <f t="shared" si="1"/>
        <v>-8.7336244541480479E-4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209.46520000000001</v>
      </c>
      <c r="R52" s="83"/>
      <c r="T52" s="87" t="s">
        <v>237</v>
      </c>
      <c r="U52" s="130">
        <v>19</v>
      </c>
      <c r="W52" s="94">
        <v>42593</v>
      </c>
      <c r="X52" s="368">
        <v>218.26</v>
      </c>
      <c r="Y52" s="40">
        <v>218.94</v>
      </c>
      <c r="Z52" s="40">
        <v>217.95</v>
      </c>
      <c r="AA52" s="368">
        <v>218.65</v>
      </c>
      <c r="AB52" s="95">
        <v>72504300</v>
      </c>
      <c r="AC52" s="243">
        <v>217.55</v>
      </c>
      <c r="AD52" s="2">
        <f t="shared" si="0"/>
        <v>0.99000000000000909</v>
      </c>
      <c r="AE52" s="138">
        <f t="shared" si="1"/>
        <v>4.617871161394671E-3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207.3278</v>
      </c>
      <c r="R53" s="83"/>
      <c r="T53" s="87" t="s">
        <v>238</v>
      </c>
      <c r="U53" s="130">
        <v>2.04</v>
      </c>
      <c r="W53" s="94">
        <v>42592</v>
      </c>
      <c r="X53" s="368">
        <v>218.31</v>
      </c>
      <c r="Y53" s="40">
        <v>218.4</v>
      </c>
      <c r="Z53" s="40">
        <v>217.23</v>
      </c>
      <c r="AA53" s="368">
        <v>217.64</v>
      </c>
      <c r="AB53" s="95">
        <v>57941100</v>
      </c>
      <c r="AC53" s="243">
        <v>216.55</v>
      </c>
      <c r="AD53" s="2">
        <f t="shared" si="0"/>
        <v>1.1700000000000159</v>
      </c>
      <c r="AE53" s="138">
        <f t="shared" si="1"/>
        <v>-2.4414962225907111E-3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205.19040000000001</v>
      </c>
      <c r="R54" s="83"/>
      <c r="T54" s="87"/>
      <c r="U54" s="130"/>
      <c r="W54" s="94">
        <v>42591</v>
      </c>
      <c r="X54" s="368">
        <v>218.13</v>
      </c>
      <c r="Y54" s="40">
        <v>218.76</v>
      </c>
      <c r="Z54" s="40">
        <v>217.8</v>
      </c>
      <c r="AA54" s="368">
        <v>218.18</v>
      </c>
      <c r="AB54" s="95">
        <v>51251700</v>
      </c>
      <c r="AC54" s="243">
        <v>217.08</v>
      </c>
      <c r="AD54" s="2">
        <f t="shared" si="0"/>
        <v>0.95999999999997954</v>
      </c>
      <c r="AE54" s="138">
        <f t="shared" si="1"/>
        <v>5.9921640931093201E-4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203.053</v>
      </c>
      <c r="R55" s="83"/>
      <c r="T55" s="87"/>
      <c r="U55" s="130"/>
      <c r="W55" s="94">
        <v>42590</v>
      </c>
      <c r="X55" s="368">
        <v>218.4</v>
      </c>
      <c r="Y55" s="40">
        <v>218.52</v>
      </c>
      <c r="Z55" s="40">
        <v>217.74</v>
      </c>
      <c r="AA55" s="368">
        <v>218.05</v>
      </c>
      <c r="AB55" s="95">
        <v>39906500</v>
      </c>
      <c r="AC55" s="243">
        <v>216.95</v>
      </c>
      <c r="AD55" s="2">
        <f t="shared" si="0"/>
        <v>0.78000000000000114</v>
      </c>
      <c r="AE55" s="138">
        <f t="shared" si="1"/>
        <v>-5.9885756403177393E-4</v>
      </c>
    </row>
    <row r="56" spans="1:31" x14ac:dyDescent="0.25">
      <c r="O56" s="2"/>
      <c r="P56" s="83">
        <v>0.94</v>
      </c>
      <c r="Q56" s="83">
        <f t="shared" si="5"/>
        <v>200.91559999999998</v>
      </c>
      <c r="R56" s="83"/>
      <c r="W56" s="94">
        <v>42587</v>
      </c>
      <c r="X56" s="368">
        <v>216.41</v>
      </c>
      <c r="Y56" s="40">
        <v>218.23</v>
      </c>
      <c r="Z56" s="40">
        <v>216.41</v>
      </c>
      <c r="AA56" s="368">
        <v>218.18</v>
      </c>
      <c r="AB56" s="95">
        <v>71892200</v>
      </c>
      <c r="AC56" s="243">
        <v>217.08</v>
      </c>
      <c r="AD56" s="2">
        <f t="shared" si="0"/>
        <v>1.8199999999999932</v>
      </c>
      <c r="AE56" s="138">
        <f t="shared" si="1"/>
        <v>8.173880735649286E-3</v>
      </c>
    </row>
    <row r="57" spans="1:31" x14ac:dyDescent="0.25">
      <c r="O57" s="2"/>
      <c r="P57" s="83">
        <v>0.93</v>
      </c>
      <c r="Q57" s="83">
        <f t="shared" si="5"/>
        <v>198.77820000000003</v>
      </c>
      <c r="R57" s="83"/>
      <c r="W57" s="94">
        <v>42586</v>
      </c>
      <c r="X57" s="368">
        <v>216.31</v>
      </c>
      <c r="Y57" s="40">
        <v>216.78</v>
      </c>
      <c r="Z57" s="40">
        <v>214.25</v>
      </c>
      <c r="AA57" s="368">
        <v>216.41</v>
      </c>
      <c r="AB57" s="95">
        <v>46585500</v>
      </c>
      <c r="AC57" s="243">
        <v>215.32</v>
      </c>
      <c r="AD57" s="2">
        <f t="shared" si="0"/>
        <v>2.5300000000000011</v>
      </c>
      <c r="AE57" s="138">
        <f t="shared" si="1"/>
        <v>1.0693198196103371E-3</v>
      </c>
    </row>
    <row r="58" spans="1:31" x14ac:dyDescent="0.25">
      <c r="O58" s="2"/>
      <c r="P58" s="83">
        <v>0.92</v>
      </c>
      <c r="Q58" s="83">
        <f t="shared" si="5"/>
        <v>196.64080000000001</v>
      </c>
      <c r="R58" s="83"/>
      <c r="W58" s="94">
        <v>42585</v>
      </c>
      <c r="X58" s="368">
        <v>215.48</v>
      </c>
      <c r="Y58" s="40">
        <v>216.25</v>
      </c>
      <c r="Z58" s="40">
        <v>215.13</v>
      </c>
      <c r="AA58" s="368">
        <v>216.18</v>
      </c>
      <c r="AB58" s="95">
        <v>53993600</v>
      </c>
      <c r="AC58" s="243">
        <v>215.09</v>
      </c>
      <c r="AD58" s="2">
        <f t="shared" si="0"/>
        <v>1.1200000000000045</v>
      </c>
      <c r="AE58" s="138">
        <f t="shared" si="1"/>
        <v>2.8908472047373124E-3</v>
      </c>
    </row>
    <row r="59" spans="1:31" x14ac:dyDescent="0.25">
      <c r="O59" s="2"/>
      <c r="P59" s="83">
        <v>0.91</v>
      </c>
      <c r="Q59" s="83">
        <f t="shared" si="5"/>
        <v>194.50340000000003</v>
      </c>
      <c r="R59" s="83"/>
      <c r="W59" s="94">
        <v>42584</v>
      </c>
      <c r="X59" s="368">
        <v>216.65</v>
      </c>
      <c r="Y59" s="40">
        <v>216.83</v>
      </c>
      <c r="Z59" s="40">
        <v>214.57</v>
      </c>
      <c r="AA59" s="368">
        <v>215.55</v>
      </c>
      <c r="AB59" s="95">
        <v>92295500</v>
      </c>
      <c r="AC59" s="243">
        <v>214.47</v>
      </c>
      <c r="AD59" s="2">
        <f t="shared" si="0"/>
        <v>2.2600000000000193</v>
      </c>
      <c r="AE59" s="138">
        <f t="shared" si="1"/>
        <v>-6.3933287004864781E-3</v>
      </c>
    </row>
    <row r="60" spans="1:31" x14ac:dyDescent="0.25">
      <c r="O60" s="2"/>
      <c r="P60" s="83">
        <v>0.9</v>
      </c>
      <c r="Q60" s="83">
        <f t="shared" si="5"/>
        <v>192.36600000000001</v>
      </c>
      <c r="R60" s="83"/>
      <c r="W60" s="94">
        <v>42583</v>
      </c>
      <c r="X60" s="368">
        <v>217.19</v>
      </c>
      <c r="Y60" s="40">
        <v>217.65</v>
      </c>
      <c r="Z60" s="40">
        <v>216.41</v>
      </c>
      <c r="AA60" s="368">
        <v>216.94</v>
      </c>
      <c r="AB60" s="95">
        <v>73311400</v>
      </c>
      <c r="AC60" s="243">
        <v>215.85</v>
      </c>
      <c r="AD60" s="2">
        <f t="shared" si="0"/>
        <v>1.2400000000000091</v>
      </c>
      <c r="AE60" s="138">
        <f t="shared" si="1"/>
        <v>-8.3321760866550409E-4</v>
      </c>
    </row>
    <row r="61" spans="1:31" x14ac:dyDescent="0.25">
      <c r="W61" s="94">
        <v>42580</v>
      </c>
      <c r="X61" s="368">
        <v>216.46</v>
      </c>
      <c r="Y61" s="40">
        <v>217.54</v>
      </c>
      <c r="Z61" s="40">
        <v>216.13</v>
      </c>
      <c r="AA61" s="368">
        <v>217.12</v>
      </c>
      <c r="AB61" s="95">
        <v>79519400</v>
      </c>
      <c r="AC61" s="243">
        <v>216.03</v>
      </c>
      <c r="AD61" s="2">
        <f t="shared" si="0"/>
        <v>1.4099999999999966</v>
      </c>
      <c r="AE61" s="138">
        <f t="shared" si="1"/>
        <v>1.6227744807122413E-3</v>
      </c>
    </row>
    <row r="62" spans="1:31" x14ac:dyDescent="0.25">
      <c r="W62" s="94">
        <v>42579</v>
      </c>
      <c r="X62" s="368">
        <v>216.29</v>
      </c>
      <c r="Y62" s="40">
        <v>217.11</v>
      </c>
      <c r="Z62" s="40">
        <v>215.75</v>
      </c>
      <c r="AA62" s="368">
        <v>216.77</v>
      </c>
      <c r="AB62" s="95">
        <v>65035700</v>
      </c>
      <c r="AC62" s="243">
        <v>215.68</v>
      </c>
      <c r="AD62" s="2">
        <f t="shared" si="0"/>
        <v>1.3600000000000136</v>
      </c>
      <c r="AE62" s="138">
        <f t="shared" si="1"/>
        <v>1.1604697581582002E-3</v>
      </c>
    </row>
    <row r="63" spans="1:31" x14ac:dyDescent="0.25">
      <c r="W63" s="94">
        <v>42578</v>
      </c>
      <c r="X63" s="368">
        <v>217.19</v>
      </c>
      <c r="Y63" s="40">
        <v>217.27</v>
      </c>
      <c r="Z63" s="40">
        <v>215.62</v>
      </c>
      <c r="AA63" s="368">
        <v>216.52</v>
      </c>
      <c r="AB63" s="95">
        <v>84083900</v>
      </c>
      <c r="AC63" s="243">
        <v>215.43</v>
      </c>
      <c r="AD63" s="2">
        <f t="shared" si="0"/>
        <v>1.6500000000000057</v>
      </c>
      <c r="AE63" s="138">
        <f t="shared" si="1"/>
        <v>-1.0664935546693677E-3</v>
      </c>
    </row>
    <row r="64" spans="1:31" x14ac:dyDescent="0.25">
      <c r="W64" s="94">
        <v>42577</v>
      </c>
      <c r="X64" s="368">
        <v>216.53</v>
      </c>
      <c r="Y64" s="40">
        <v>217.17</v>
      </c>
      <c r="Z64" s="40">
        <v>215.76</v>
      </c>
      <c r="AA64" s="368">
        <v>216.75</v>
      </c>
      <c r="AB64" s="95">
        <v>70080500</v>
      </c>
      <c r="AC64" s="243">
        <v>215.66</v>
      </c>
      <c r="AD64" s="2">
        <f t="shared" si="0"/>
        <v>1.4099999999999966</v>
      </c>
      <c r="AE64" s="138">
        <f t="shared" si="1"/>
        <v>4.6390796066053674E-4</v>
      </c>
    </row>
    <row r="65" spans="23:31" x14ac:dyDescent="0.25">
      <c r="W65" s="94">
        <v>42576</v>
      </c>
      <c r="X65" s="368">
        <v>217</v>
      </c>
      <c r="Y65" s="40">
        <v>217.06</v>
      </c>
      <c r="Z65" s="40">
        <v>215.97</v>
      </c>
      <c r="AA65" s="368">
        <v>216.65</v>
      </c>
      <c r="AB65" s="95">
        <v>55873100</v>
      </c>
      <c r="AC65" s="243">
        <v>215.56</v>
      </c>
      <c r="AD65" s="2">
        <f t="shared" si="0"/>
        <v>1.0900000000000034</v>
      </c>
      <c r="AE65" s="138">
        <f t="shared" si="1"/>
        <v>-2.7295859356928354E-3</v>
      </c>
    </row>
    <row r="66" spans="23:31" x14ac:dyDescent="0.25">
      <c r="W66" s="94">
        <v>42573</v>
      </c>
      <c r="X66" s="368">
        <v>216.41</v>
      </c>
      <c r="Y66" s="40">
        <v>217.3</v>
      </c>
      <c r="Z66" s="40">
        <v>216.1</v>
      </c>
      <c r="AA66" s="368">
        <v>217.24</v>
      </c>
      <c r="AB66" s="95">
        <v>62787500</v>
      </c>
      <c r="AC66" s="243">
        <v>216.15</v>
      </c>
      <c r="AD66" s="2">
        <f t="shared" si="0"/>
        <v>1.2000000000000171</v>
      </c>
      <c r="AE66" s="138">
        <f t="shared" si="1"/>
        <v>4.5078538897667109E-3</v>
      </c>
    </row>
    <row r="67" spans="23:31" x14ac:dyDescent="0.25">
      <c r="W67" s="94">
        <v>42572</v>
      </c>
      <c r="X67" s="368">
        <v>216.96</v>
      </c>
      <c r="Y67" s="40">
        <v>217.22</v>
      </c>
      <c r="Z67" s="40">
        <v>215.75</v>
      </c>
      <c r="AA67" s="368">
        <v>216.27</v>
      </c>
      <c r="AB67" s="95">
        <v>67777300</v>
      </c>
      <c r="AC67" s="243">
        <v>215.18</v>
      </c>
      <c r="AD67" s="2">
        <f t="shared" si="0"/>
        <v>1.4699999999999989</v>
      </c>
      <c r="AE67" s="138">
        <f t="shared" si="1"/>
        <v>-3.7962962962962976E-3</v>
      </c>
    </row>
    <row r="68" spans="23:31" x14ac:dyDescent="0.25">
      <c r="W68" s="94">
        <v>42571</v>
      </c>
      <c r="X68" s="10">
        <v>216.19</v>
      </c>
      <c r="Y68" s="40">
        <v>217.37</v>
      </c>
      <c r="Z68" s="40">
        <v>216.19</v>
      </c>
      <c r="AA68" s="10">
        <v>217.09</v>
      </c>
      <c r="AB68" s="95">
        <v>58159500</v>
      </c>
      <c r="AC68" s="243">
        <v>216</v>
      </c>
      <c r="AD68" s="2">
        <f>Y68-Z68</f>
        <v>1.1800000000000068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8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42663</v>
      </c>
      <c r="X2" s="10">
        <v>77.72</v>
      </c>
      <c r="Y2" s="40">
        <v>78.5</v>
      </c>
      <c r="Z2" s="40">
        <v>77.05</v>
      </c>
      <c r="AA2" s="10">
        <v>78.09</v>
      </c>
      <c r="AB2" s="95">
        <v>1257500</v>
      </c>
      <c r="AC2" s="243">
        <v>78.09</v>
      </c>
      <c r="AD2" s="2">
        <f>Y2-Z2</f>
        <v>1.4500000000000028</v>
      </c>
      <c r="AE2" s="138">
        <f>AC2/AC3-1</f>
        <v>2.3103581055063938E-3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77.540000000000006</v>
      </c>
      <c r="T3" s="121"/>
      <c r="W3" s="94">
        <v>42662</v>
      </c>
      <c r="X3" s="10">
        <v>77.19</v>
      </c>
      <c r="Y3" s="40">
        <v>78.03</v>
      </c>
      <c r="Z3" s="40">
        <v>76.77</v>
      </c>
      <c r="AA3" s="10">
        <v>77.91</v>
      </c>
      <c r="AB3" s="95">
        <v>1071900</v>
      </c>
      <c r="AC3" s="243">
        <v>77.91</v>
      </c>
      <c r="AD3" s="2">
        <f>Y3-Z3</f>
        <v>1.2600000000000051</v>
      </c>
      <c r="AE3" s="138">
        <f>AC3/AC4-1</f>
        <v>3.3483580167417148E-3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77.540000000000006</v>
      </c>
      <c r="R4" s="527">
        <v>-6.8999999999999999E-3</v>
      </c>
      <c r="T4" s="121"/>
      <c r="W4" s="94">
        <v>42661</v>
      </c>
      <c r="X4" s="10">
        <v>78.099999999999994</v>
      </c>
      <c r="Y4" s="40">
        <v>78.37</v>
      </c>
      <c r="Z4" s="40">
        <v>77.53</v>
      </c>
      <c r="AA4" s="10">
        <v>77.650000000000006</v>
      </c>
      <c r="AB4" s="95">
        <v>1112200</v>
      </c>
      <c r="AC4" s="243">
        <v>77.650000000000006</v>
      </c>
      <c r="AD4" s="2">
        <f t="shared" ref="AD4:AD67" si="0">Y4-Z4</f>
        <v>0.84000000000000341</v>
      </c>
      <c r="AE4" s="138">
        <f t="shared" ref="AE4:AE67" si="1">AC4/AC5-1</f>
        <v>1.2385919165580184E-2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42660</v>
      </c>
      <c r="X5" s="10">
        <v>77.63</v>
      </c>
      <c r="Y5" s="40">
        <v>78.14</v>
      </c>
      <c r="Z5" s="40">
        <v>76.48</v>
      </c>
      <c r="AA5" s="10">
        <v>76.7</v>
      </c>
      <c r="AB5" s="95">
        <v>1726900</v>
      </c>
      <c r="AC5" s="243">
        <v>76.7</v>
      </c>
      <c r="AD5" s="2">
        <f t="shared" si="0"/>
        <v>1.6599999999999966</v>
      </c>
      <c r="AE5" s="138">
        <f t="shared" si="1"/>
        <v>-1.1979904676027164E-2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42657</v>
      </c>
      <c r="X6" s="10">
        <v>77.86</v>
      </c>
      <c r="Y6" s="40">
        <v>79.489999999999995</v>
      </c>
      <c r="Z6" s="40">
        <v>77.44</v>
      </c>
      <c r="AA6" s="10">
        <v>77.63</v>
      </c>
      <c r="AB6" s="95">
        <v>2067900</v>
      </c>
      <c r="AC6" s="243">
        <v>77.63</v>
      </c>
      <c r="AD6" s="2">
        <f t="shared" si="0"/>
        <v>2.0499999999999972</v>
      </c>
      <c r="AE6" s="138">
        <f t="shared" si="1"/>
        <v>2.8420100762174272E-3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42656</v>
      </c>
      <c r="X7" s="10">
        <v>77.98</v>
      </c>
      <c r="Y7" s="40">
        <v>78.03</v>
      </c>
      <c r="Z7" s="40">
        <v>76.2</v>
      </c>
      <c r="AA7" s="10">
        <v>77.41</v>
      </c>
      <c r="AB7" s="95">
        <v>2204700</v>
      </c>
      <c r="AC7" s="243">
        <v>77.41</v>
      </c>
      <c r="AD7" s="2">
        <f t="shared" si="0"/>
        <v>1.8299999999999983</v>
      </c>
      <c r="AE7" s="138">
        <f t="shared" si="1"/>
        <v>-1.7888860695254971E-2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42655</v>
      </c>
      <c r="X8" s="10">
        <v>79.459999999999994</v>
      </c>
      <c r="Y8" s="40">
        <v>79.510000000000005</v>
      </c>
      <c r="Z8" s="40">
        <v>78.150000000000006</v>
      </c>
      <c r="AA8" s="10">
        <v>78.819999999999993</v>
      </c>
      <c r="AB8" s="95">
        <v>2056100</v>
      </c>
      <c r="AC8" s="243">
        <v>78.819999999999993</v>
      </c>
      <c r="AD8" s="2">
        <f t="shared" si="0"/>
        <v>1.3599999999999994</v>
      </c>
      <c r="AE8" s="138">
        <f t="shared" si="1"/>
        <v>-7.6797179906837876E-3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42654</v>
      </c>
      <c r="X9" s="10">
        <v>80.709999999999994</v>
      </c>
      <c r="Y9" s="40">
        <v>82.28</v>
      </c>
      <c r="Z9" s="40">
        <v>78.66</v>
      </c>
      <c r="AA9" s="10">
        <v>79.430000000000007</v>
      </c>
      <c r="AB9" s="95">
        <v>5012700</v>
      </c>
      <c r="AC9" s="243">
        <v>79.430000000000007</v>
      </c>
      <c r="AD9" s="2">
        <f t="shared" si="0"/>
        <v>3.6200000000000045</v>
      </c>
      <c r="AE9" s="138">
        <f t="shared" si="1"/>
        <v>-8.9831565814098013E-3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42653</v>
      </c>
      <c r="X10" s="10">
        <v>79.78</v>
      </c>
      <c r="Y10" s="40">
        <v>81.19</v>
      </c>
      <c r="Z10" s="40">
        <v>79.61</v>
      </c>
      <c r="AA10" s="10">
        <v>80.150000000000006</v>
      </c>
      <c r="AB10" s="95">
        <v>2327500</v>
      </c>
      <c r="AC10" s="243">
        <v>80.150000000000006</v>
      </c>
      <c r="AD10" s="2">
        <f t="shared" si="0"/>
        <v>1.5799999999999983</v>
      </c>
      <c r="AE10" s="138">
        <f t="shared" si="1"/>
        <v>9.8273907017765172E-3</v>
      </c>
    </row>
    <row r="11" spans="1:40" x14ac:dyDescent="0.25">
      <c r="H11" s="72"/>
      <c r="O11" s="11" t="s">
        <v>181</v>
      </c>
      <c r="Q11" s="138">
        <f>VALUE(TRIM(CLEAN(MID(U55, FIND("(", U55)+1, 5))))</f>
        <v>1.44E-2</v>
      </c>
      <c r="W11" s="94">
        <v>42650</v>
      </c>
      <c r="X11" s="10">
        <v>79.36</v>
      </c>
      <c r="Y11" s="40">
        <v>79.569999999999993</v>
      </c>
      <c r="Z11" s="40">
        <v>77.63</v>
      </c>
      <c r="AA11" s="10">
        <v>79.37</v>
      </c>
      <c r="AB11" s="95">
        <v>2984800</v>
      </c>
      <c r="AC11" s="243">
        <v>79.37</v>
      </c>
      <c r="AD11" s="2">
        <f t="shared" si="0"/>
        <v>1.9399999999999977</v>
      </c>
      <c r="AE11" s="138">
        <f t="shared" si="1"/>
        <v>3.7811948575749987E-4</v>
      </c>
      <c r="AK11" s="234"/>
      <c r="AN11" s="234"/>
    </row>
    <row r="12" spans="1:40" x14ac:dyDescent="0.25">
      <c r="H12" s="72"/>
      <c r="W12" s="94">
        <v>42649</v>
      </c>
      <c r="X12" s="10">
        <v>78.180000000000007</v>
      </c>
      <c r="Y12" s="40">
        <v>79.42</v>
      </c>
      <c r="Z12" s="40">
        <v>77.709999999999994</v>
      </c>
      <c r="AA12" s="10">
        <v>79.34</v>
      </c>
      <c r="AB12" s="95">
        <v>2603900</v>
      </c>
      <c r="AC12" s="243">
        <v>79.34</v>
      </c>
      <c r="AD12" s="2">
        <f t="shared" si="0"/>
        <v>1.710000000000008</v>
      </c>
      <c r="AE12" s="138">
        <f t="shared" si="1"/>
        <v>2.0450160771704251E-2</v>
      </c>
    </row>
    <row r="13" spans="1:40" x14ac:dyDescent="0.25">
      <c r="H13" s="72"/>
      <c r="W13" s="94">
        <v>42648</v>
      </c>
      <c r="X13" s="10">
        <v>77.150000000000006</v>
      </c>
      <c r="Y13" s="40">
        <v>78.19</v>
      </c>
      <c r="Z13" s="40">
        <v>76.81</v>
      </c>
      <c r="AA13" s="10">
        <v>77.75</v>
      </c>
      <c r="AB13" s="95">
        <v>2111300</v>
      </c>
      <c r="AC13" s="243">
        <v>77.75</v>
      </c>
      <c r="AD13" s="2">
        <f t="shared" si="0"/>
        <v>1.3799999999999955</v>
      </c>
      <c r="AE13" s="138">
        <f t="shared" si="1"/>
        <v>1.5145580362971645E-2</v>
      </c>
      <c r="AK13" s="234"/>
      <c r="AN13" s="234"/>
    </row>
    <row r="14" spans="1:40" x14ac:dyDescent="0.25">
      <c r="H14" s="72"/>
      <c r="T14" s="84"/>
      <c r="U14" s="11"/>
      <c r="W14" s="94">
        <v>42647</v>
      </c>
      <c r="X14" s="10">
        <v>75.400000000000006</v>
      </c>
      <c r="Y14" s="40">
        <v>77.17</v>
      </c>
      <c r="Z14" s="40">
        <v>75.400000000000006</v>
      </c>
      <c r="AA14" s="10">
        <v>76.59</v>
      </c>
      <c r="AB14" s="95">
        <v>2962000</v>
      </c>
      <c r="AC14" s="243">
        <v>76.59</v>
      </c>
      <c r="AD14" s="2">
        <f t="shared" si="0"/>
        <v>1.769999999999996</v>
      </c>
      <c r="AE14" s="138">
        <f t="shared" si="1"/>
        <v>1.6726403823178027E-2</v>
      </c>
    </row>
    <row r="15" spans="1:40" x14ac:dyDescent="0.25">
      <c r="H15" s="72"/>
      <c r="W15" s="94">
        <v>42646</v>
      </c>
      <c r="X15" s="10">
        <v>75.760000000000005</v>
      </c>
      <c r="Y15" s="40">
        <v>76.77</v>
      </c>
      <c r="Z15" s="40">
        <v>75.16</v>
      </c>
      <c r="AA15" s="10">
        <v>75.33</v>
      </c>
      <c r="AB15" s="95">
        <v>2286000</v>
      </c>
      <c r="AC15" s="243">
        <v>75.33</v>
      </c>
      <c r="AD15" s="2">
        <f t="shared" si="0"/>
        <v>1.6099999999999994</v>
      </c>
      <c r="AE15" s="138">
        <f t="shared" si="1"/>
        <v>-1.0638297872340496E-2</v>
      </c>
      <c r="AK15" s="234"/>
      <c r="AN15" s="234"/>
    </row>
    <row r="16" spans="1:40" x14ac:dyDescent="0.25">
      <c r="H16" s="72"/>
      <c r="W16" s="94">
        <v>42643</v>
      </c>
      <c r="X16" s="10">
        <v>73.91</v>
      </c>
      <c r="Y16" s="40">
        <v>76.319999999999993</v>
      </c>
      <c r="Z16" s="40">
        <v>73.88</v>
      </c>
      <c r="AA16" s="10">
        <v>76.14</v>
      </c>
      <c r="AB16" s="95">
        <v>4110200</v>
      </c>
      <c r="AC16" s="243">
        <v>76.14</v>
      </c>
      <c r="AD16" s="2">
        <f t="shared" si="0"/>
        <v>2.4399999999999977</v>
      </c>
      <c r="AE16" s="138">
        <f t="shared" si="1"/>
        <v>3.9312039312039193E-2</v>
      </c>
    </row>
    <row r="17" spans="1:40" x14ac:dyDescent="0.25">
      <c r="H17" s="72"/>
      <c r="W17" s="94">
        <v>42642</v>
      </c>
      <c r="X17" s="10">
        <v>73.790000000000006</v>
      </c>
      <c r="Y17" s="40">
        <v>74.430000000000007</v>
      </c>
      <c r="Z17" s="40">
        <v>72.06</v>
      </c>
      <c r="AA17" s="10">
        <v>73.260000000000005</v>
      </c>
      <c r="AB17" s="95">
        <v>3419800</v>
      </c>
      <c r="AC17" s="243">
        <v>73.260000000000005</v>
      </c>
      <c r="AD17" s="2">
        <f t="shared" si="0"/>
        <v>2.3700000000000045</v>
      </c>
      <c r="AE17" s="138">
        <f t="shared" si="1"/>
        <v>-1.3599030564157677E-2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42641</v>
      </c>
      <c r="X18" s="10">
        <v>74.84</v>
      </c>
      <c r="Y18" s="40">
        <v>75.64</v>
      </c>
      <c r="Z18" s="40">
        <v>73.849999999999994</v>
      </c>
      <c r="AA18" s="10">
        <v>74.27</v>
      </c>
      <c r="AB18" s="95">
        <v>1938100</v>
      </c>
      <c r="AC18" s="243">
        <v>74.27</v>
      </c>
      <c r="AD18" s="2">
        <f t="shared" si="0"/>
        <v>1.7900000000000063</v>
      </c>
      <c r="AE18" s="138">
        <f t="shared" si="1"/>
        <v>4.7348484848483974E-3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42640</v>
      </c>
      <c r="X19" s="10">
        <v>72.95</v>
      </c>
      <c r="Y19" s="40">
        <v>73.97</v>
      </c>
      <c r="Z19" s="40">
        <v>72.349999999999994</v>
      </c>
      <c r="AA19" s="10">
        <v>73.92</v>
      </c>
      <c r="AB19" s="95">
        <v>2408600</v>
      </c>
      <c r="AC19" s="243">
        <v>73.92</v>
      </c>
      <c r="AD19" s="2">
        <f t="shared" si="0"/>
        <v>1.6200000000000045</v>
      </c>
      <c r="AE19" s="138">
        <f t="shared" si="1"/>
        <v>1.5105740181269089E-2</v>
      </c>
      <c r="AK19" s="234"/>
      <c r="AN19" s="234"/>
    </row>
    <row r="20" spans="1:40" x14ac:dyDescent="0.25">
      <c r="W20" s="94">
        <v>42639</v>
      </c>
      <c r="X20" s="10">
        <v>73.94</v>
      </c>
      <c r="Y20" s="40">
        <v>74.42</v>
      </c>
      <c r="Z20" s="40">
        <v>72.73</v>
      </c>
      <c r="AA20" s="10">
        <v>72.819999999999993</v>
      </c>
      <c r="AB20" s="95">
        <v>3044600</v>
      </c>
      <c r="AC20" s="243">
        <v>72.819999999999993</v>
      </c>
      <c r="AD20" s="2">
        <f t="shared" si="0"/>
        <v>1.6899999999999977</v>
      </c>
      <c r="AE20" s="138">
        <f t="shared" si="1"/>
        <v>-2.6079978601043274E-2</v>
      </c>
    </row>
    <row r="21" spans="1:40" x14ac:dyDescent="0.25">
      <c r="W21" s="94">
        <v>42636</v>
      </c>
      <c r="X21" s="10">
        <v>76.680000000000007</v>
      </c>
      <c r="Y21" s="40">
        <v>76.91</v>
      </c>
      <c r="Z21" s="40">
        <v>74.06</v>
      </c>
      <c r="AA21" s="10">
        <v>74.77</v>
      </c>
      <c r="AB21" s="95">
        <v>3570300</v>
      </c>
      <c r="AC21" s="243">
        <v>74.77</v>
      </c>
      <c r="AD21" s="2">
        <f t="shared" si="0"/>
        <v>2.8499999999999943</v>
      </c>
      <c r="AE21" s="138">
        <f t="shared" si="1"/>
        <v>-2.7698309492848017E-2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42635</v>
      </c>
      <c r="X22" s="10">
        <v>77.28</v>
      </c>
      <c r="Y22" s="40">
        <v>77.44</v>
      </c>
      <c r="Z22" s="40">
        <v>76.37</v>
      </c>
      <c r="AA22" s="10">
        <v>76.900000000000006</v>
      </c>
      <c r="AB22" s="95">
        <v>1736500</v>
      </c>
      <c r="AC22" s="243">
        <v>76.900000000000006</v>
      </c>
      <c r="AD22" s="2">
        <f t="shared" si="0"/>
        <v>1.0699999999999932</v>
      </c>
      <c r="AE22" s="138">
        <f t="shared" si="1"/>
        <v>2.0849622100600484E-3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42634</v>
      </c>
      <c r="X23" s="10">
        <v>76.19</v>
      </c>
      <c r="Y23" s="40">
        <v>77</v>
      </c>
      <c r="Z23" s="40">
        <v>75.7</v>
      </c>
      <c r="AA23" s="10">
        <v>76.739999999999995</v>
      </c>
      <c r="AB23" s="95">
        <v>2552400</v>
      </c>
      <c r="AC23" s="243">
        <v>76.739999999999995</v>
      </c>
      <c r="AD23" s="2">
        <f t="shared" si="0"/>
        <v>1.2999999999999972</v>
      </c>
      <c r="AE23" s="138">
        <f t="shared" si="1"/>
        <v>1.3470681458003009E-2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42633</v>
      </c>
      <c r="X24" s="10">
        <v>76.3</v>
      </c>
      <c r="Y24" s="40">
        <v>76.36</v>
      </c>
      <c r="Z24" s="40">
        <v>75.02</v>
      </c>
      <c r="AA24" s="10">
        <v>75.72</v>
      </c>
      <c r="AB24" s="95">
        <v>2729000</v>
      </c>
      <c r="AC24" s="243">
        <v>75.72</v>
      </c>
      <c r="AD24" s="2">
        <f t="shared" si="0"/>
        <v>1.3400000000000034</v>
      </c>
      <c r="AE24" s="138">
        <f t="shared" si="1"/>
        <v>-4.8626626363517111E-3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42632</v>
      </c>
      <c r="X25" s="10">
        <v>76.739999999999995</v>
      </c>
      <c r="Y25" s="40">
        <v>77.88</v>
      </c>
      <c r="Z25" s="40">
        <v>75.790000000000006</v>
      </c>
      <c r="AA25" s="10">
        <v>76.09</v>
      </c>
      <c r="AB25" s="95">
        <v>2554500</v>
      </c>
      <c r="AC25" s="243">
        <v>76.09</v>
      </c>
      <c r="AD25" s="2">
        <f t="shared" si="0"/>
        <v>2.0899999999999892</v>
      </c>
      <c r="AE25" s="138">
        <f t="shared" si="1"/>
        <v>2.6291573550696334E-4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42629</v>
      </c>
      <c r="X26" s="10">
        <v>77.150000000000006</v>
      </c>
      <c r="Y26" s="40">
        <v>77.239999999999995</v>
      </c>
      <c r="Z26" s="40">
        <v>75</v>
      </c>
      <c r="AA26" s="10">
        <v>76.069999999999993</v>
      </c>
      <c r="AB26" s="95">
        <v>5447700</v>
      </c>
      <c r="AC26" s="243">
        <v>76.069999999999993</v>
      </c>
      <c r="AD26" s="2">
        <f t="shared" si="0"/>
        <v>2.2399999999999949</v>
      </c>
      <c r="AE26" s="138">
        <f t="shared" si="1"/>
        <v>-1.2334458582186514E-2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42628</v>
      </c>
      <c r="X27" s="10">
        <v>73</v>
      </c>
      <c r="Y27" s="40">
        <v>77.25</v>
      </c>
      <c r="Z27" s="40">
        <v>72.98</v>
      </c>
      <c r="AA27" s="10">
        <v>77.02</v>
      </c>
      <c r="AB27" s="95">
        <v>7839200</v>
      </c>
      <c r="AC27" s="243">
        <v>77.02</v>
      </c>
      <c r="AD27" s="2">
        <f t="shared" si="0"/>
        <v>4.269999999999996</v>
      </c>
      <c r="AE27" s="138">
        <f t="shared" si="1"/>
        <v>6.381215469613255E-2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42627</v>
      </c>
      <c r="X28" s="10">
        <v>69.73</v>
      </c>
      <c r="Y28" s="40">
        <v>72.430000000000007</v>
      </c>
      <c r="Z28" s="40">
        <v>69.510000000000005</v>
      </c>
      <c r="AA28" s="10">
        <v>72.400000000000006</v>
      </c>
      <c r="AB28" s="95">
        <v>5304900</v>
      </c>
      <c r="AC28" s="243">
        <v>72.400000000000006</v>
      </c>
      <c r="AD28" s="2">
        <f t="shared" si="0"/>
        <v>2.9200000000000017</v>
      </c>
      <c r="AE28" s="138">
        <f t="shared" si="1"/>
        <v>4.3829296424452213E-2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42626</v>
      </c>
      <c r="X29" s="10">
        <v>68.5</v>
      </c>
      <c r="Y29" s="40">
        <v>70.45</v>
      </c>
      <c r="Z29" s="40">
        <v>68.25</v>
      </c>
      <c r="AA29" s="10">
        <v>69.36</v>
      </c>
      <c r="AB29" s="95">
        <v>4815800</v>
      </c>
      <c r="AC29" s="243">
        <v>69.36</v>
      </c>
      <c r="AD29" s="2">
        <f t="shared" si="0"/>
        <v>2.2000000000000028</v>
      </c>
      <c r="AE29" s="138">
        <f t="shared" si="1"/>
        <v>1.4925373134328401E-2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42625</v>
      </c>
      <c r="X30" s="10">
        <v>66</v>
      </c>
      <c r="Y30" s="40">
        <v>68.58</v>
      </c>
      <c r="Z30" s="40">
        <v>65.760000000000005</v>
      </c>
      <c r="AA30" s="10">
        <v>68.34</v>
      </c>
      <c r="AB30" s="95">
        <v>4484100</v>
      </c>
      <c r="AC30" s="243">
        <v>68.34</v>
      </c>
      <c r="AD30" s="2">
        <f t="shared" si="0"/>
        <v>2.8199999999999932</v>
      </c>
      <c r="AE30" s="138">
        <f t="shared" si="1"/>
        <v>2.3666866387058061E-2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42622</v>
      </c>
      <c r="X31" s="10">
        <v>70.510000000000005</v>
      </c>
      <c r="Y31" s="40">
        <v>70.69</v>
      </c>
      <c r="Z31" s="40">
        <v>66.06</v>
      </c>
      <c r="AA31" s="10">
        <v>66.760000000000005</v>
      </c>
      <c r="AB31" s="95">
        <v>7590700</v>
      </c>
      <c r="AC31" s="243">
        <v>66.760000000000005</v>
      </c>
      <c r="AD31" s="2">
        <f t="shared" si="0"/>
        <v>4.6299999999999955</v>
      </c>
      <c r="AE31" s="138">
        <f t="shared" si="1"/>
        <v>-6.5378692426151463E-2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42621</v>
      </c>
      <c r="X32" s="10">
        <v>71.930000000000007</v>
      </c>
      <c r="Y32" s="40">
        <v>71.94</v>
      </c>
      <c r="Z32" s="40">
        <v>70.84</v>
      </c>
      <c r="AA32" s="10">
        <v>71.430000000000007</v>
      </c>
      <c r="AB32" s="95">
        <v>3039400</v>
      </c>
      <c r="AC32" s="243">
        <v>71.430000000000007</v>
      </c>
      <c r="AD32" s="2">
        <f t="shared" si="0"/>
        <v>1.0999999999999943</v>
      </c>
      <c r="AE32" s="138">
        <f t="shared" si="1"/>
        <v>-8.6051353226924698E-3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42620</v>
      </c>
      <c r="X33" s="10">
        <v>73.180000000000007</v>
      </c>
      <c r="Y33" s="40">
        <v>73.77</v>
      </c>
      <c r="Z33" s="40">
        <v>71.569999999999993</v>
      </c>
      <c r="AA33" s="10">
        <v>72.05</v>
      </c>
      <c r="AB33" s="95">
        <v>3401000</v>
      </c>
      <c r="AC33" s="243">
        <v>72.05</v>
      </c>
      <c r="AD33" s="2">
        <f t="shared" si="0"/>
        <v>2.2000000000000028</v>
      </c>
      <c r="AE33" s="138">
        <f t="shared" si="1"/>
        <v>-1.31488837145598E-2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42619</v>
      </c>
      <c r="X34" s="10">
        <v>74.290000000000006</v>
      </c>
      <c r="Y34" s="40">
        <v>74.52</v>
      </c>
      <c r="Z34" s="40">
        <v>72.25</v>
      </c>
      <c r="AA34" s="10">
        <v>73.010000000000005</v>
      </c>
      <c r="AB34" s="95">
        <v>4263600</v>
      </c>
      <c r="AC34" s="243">
        <v>73.010000000000005</v>
      </c>
      <c r="AD34" s="2">
        <f t="shared" si="0"/>
        <v>2.269999999999996</v>
      </c>
      <c r="AE34" s="138">
        <f t="shared" si="1"/>
        <v>-2.1575984990619079E-2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42615</v>
      </c>
      <c r="X35" s="10">
        <v>75.25</v>
      </c>
      <c r="Y35" s="40">
        <v>75.430000000000007</v>
      </c>
      <c r="Z35" s="40">
        <v>74.209999999999994</v>
      </c>
      <c r="AA35" s="10">
        <v>74.62</v>
      </c>
      <c r="AB35" s="95">
        <v>1508800</v>
      </c>
      <c r="AC35" s="243">
        <v>74.62</v>
      </c>
      <c r="AD35" s="2">
        <f t="shared" si="0"/>
        <v>1.2200000000000131</v>
      </c>
      <c r="AE35" s="138">
        <f t="shared" si="1"/>
        <v>-6.259155679850803E-3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285</v>
      </c>
      <c r="O36" s="11"/>
      <c r="P36" s="259" t="s">
        <v>78</v>
      </c>
      <c r="Q36" s="259"/>
      <c r="R36" s="34"/>
      <c r="W36" s="94">
        <v>42614</v>
      </c>
      <c r="X36" s="10">
        <v>74.790000000000006</v>
      </c>
      <c r="Y36" s="40">
        <v>75.19</v>
      </c>
      <c r="Z36" s="40">
        <v>74.209999999999994</v>
      </c>
      <c r="AA36" s="10">
        <v>75.09</v>
      </c>
      <c r="AB36" s="95">
        <v>2094400</v>
      </c>
      <c r="AC36" s="243">
        <v>75.09</v>
      </c>
      <c r="AD36" s="2">
        <f t="shared" si="0"/>
        <v>0.98000000000000398</v>
      </c>
      <c r="AE36" s="138">
        <f t="shared" si="1"/>
        <v>3.0724018167245237E-3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85.294000000000011</v>
      </c>
      <c r="R37" s="34"/>
      <c r="W37" s="94">
        <v>42613</v>
      </c>
      <c r="X37" s="10">
        <v>74.13</v>
      </c>
      <c r="Y37" s="40">
        <v>75.239999999999995</v>
      </c>
      <c r="Z37" s="40">
        <v>73.900000000000006</v>
      </c>
      <c r="AA37" s="10">
        <v>74.86</v>
      </c>
      <c r="AB37" s="95">
        <v>2113900</v>
      </c>
      <c r="AC37" s="243">
        <v>74.86</v>
      </c>
      <c r="AD37" s="2">
        <f t="shared" si="0"/>
        <v>1.3399999999999892</v>
      </c>
      <c r="AE37" s="138">
        <f t="shared" si="1"/>
        <v>8.8948787061993162E-3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290</v>
      </c>
      <c r="O38" s="2"/>
      <c r="P38" s="83">
        <v>1.0900000000000001</v>
      </c>
      <c r="Q38" s="83">
        <f t="shared" ref="Q38:Q57" si="48">P38*$Q$4</f>
        <v>84.518600000000006</v>
      </c>
      <c r="R38" s="34"/>
      <c r="W38" s="94">
        <v>42612</v>
      </c>
      <c r="X38" s="10">
        <v>74.400000000000006</v>
      </c>
      <c r="Y38" s="40">
        <v>75.790000000000006</v>
      </c>
      <c r="Z38" s="40">
        <v>73.84</v>
      </c>
      <c r="AA38" s="10">
        <v>74.2</v>
      </c>
      <c r="AB38" s="95">
        <v>3899200</v>
      </c>
      <c r="AC38" s="243">
        <v>74.2</v>
      </c>
      <c r="AD38" s="2">
        <f t="shared" si="0"/>
        <v>1.9500000000000028</v>
      </c>
      <c r="AE38" s="138">
        <f t="shared" si="1"/>
        <v>-1.3560223344855071E-2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83.743200000000016</v>
      </c>
      <c r="R39" s="34"/>
      <c r="T39" s="91" t="s">
        <v>113</v>
      </c>
      <c r="W39" s="94">
        <v>42611</v>
      </c>
      <c r="X39" s="10">
        <v>74.790000000000006</v>
      </c>
      <c r="Y39" s="40">
        <v>75.650000000000006</v>
      </c>
      <c r="Z39" s="40">
        <v>74.5</v>
      </c>
      <c r="AA39" s="10">
        <v>75.22</v>
      </c>
      <c r="AB39" s="95">
        <v>2021900</v>
      </c>
      <c r="AC39" s="243">
        <v>75.22</v>
      </c>
      <c r="AD39" s="2">
        <f t="shared" si="0"/>
        <v>1.1500000000000057</v>
      </c>
      <c r="AE39" s="138">
        <f t="shared" si="1"/>
        <v>5.0774986638160158E-3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82.967800000000011</v>
      </c>
      <c r="R40" s="83"/>
      <c r="T40" s="97" t="s">
        <v>98</v>
      </c>
      <c r="U40" s="129">
        <v>77.91</v>
      </c>
      <c r="W40" s="94">
        <v>42608</v>
      </c>
      <c r="X40" s="10">
        <v>74.349999999999994</v>
      </c>
      <c r="Y40" s="40">
        <v>75</v>
      </c>
      <c r="Z40" s="40">
        <v>73.739999999999995</v>
      </c>
      <c r="AA40" s="10">
        <v>74.84</v>
      </c>
      <c r="AB40" s="95">
        <v>2630300</v>
      </c>
      <c r="AC40" s="243">
        <v>74.84</v>
      </c>
      <c r="AD40" s="2">
        <f t="shared" si="0"/>
        <v>1.2600000000000051</v>
      </c>
      <c r="AE40" s="138">
        <f t="shared" si="1"/>
        <v>6.8612942284407286E-3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82.192400000000006</v>
      </c>
      <c r="R41" s="83"/>
      <c r="T41" s="87" t="s">
        <v>99</v>
      </c>
      <c r="U41" s="130">
        <v>77.72</v>
      </c>
      <c r="W41" s="94">
        <v>42607</v>
      </c>
      <c r="X41" s="10">
        <v>73.16</v>
      </c>
      <c r="Y41" s="40">
        <v>74.75</v>
      </c>
      <c r="Z41" s="40">
        <v>73.11</v>
      </c>
      <c r="AA41" s="10">
        <v>74.33</v>
      </c>
      <c r="AB41" s="95">
        <v>2791300</v>
      </c>
      <c r="AC41" s="243">
        <v>74.33</v>
      </c>
      <c r="AD41" s="2">
        <f t="shared" si="0"/>
        <v>1.6400000000000006</v>
      </c>
      <c r="AE41" s="138">
        <f t="shared" si="1"/>
        <v>1.4190203301950977E-2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81.417000000000016</v>
      </c>
      <c r="R42" s="83"/>
      <c r="T42" s="87" t="s">
        <v>100</v>
      </c>
      <c r="U42" s="130" t="s">
        <v>496</v>
      </c>
      <c r="W42" s="94">
        <v>42606</v>
      </c>
      <c r="X42" s="10">
        <v>73.95</v>
      </c>
      <c r="Y42" s="40">
        <v>74.31</v>
      </c>
      <c r="Z42" s="40">
        <v>72.98</v>
      </c>
      <c r="AA42" s="10">
        <v>73.290000000000006</v>
      </c>
      <c r="AB42" s="95">
        <v>2138500</v>
      </c>
      <c r="AC42" s="243">
        <v>73.290000000000006</v>
      </c>
      <c r="AD42" s="2">
        <f t="shared" si="0"/>
        <v>1.3299999999999983</v>
      </c>
      <c r="AE42" s="138">
        <f t="shared" si="1"/>
        <v>-6.6413662239088733E-3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80.641600000000011</v>
      </c>
      <c r="R43" s="83"/>
      <c r="T43" s="87" t="s">
        <v>101</v>
      </c>
      <c r="U43" s="130" t="s">
        <v>497</v>
      </c>
      <c r="W43" s="94">
        <v>42605</v>
      </c>
      <c r="X43" s="10">
        <v>73.13</v>
      </c>
      <c r="Y43" s="40">
        <v>73.900000000000006</v>
      </c>
      <c r="Z43" s="40">
        <v>72.89</v>
      </c>
      <c r="AA43" s="10">
        <v>73.78</v>
      </c>
      <c r="AB43" s="95">
        <v>1771300</v>
      </c>
      <c r="AC43" s="243">
        <v>73.78</v>
      </c>
      <c r="AD43" s="2">
        <f t="shared" si="0"/>
        <v>1.0100000000000051</v>
      </c>
      <c r="AE43" s="138">
        <f t="shared" si="1"/>
        <v>1.5973561002478709E-2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79.866200000000006</v>
      </c>
      <c r="R44" s="83"/>
      <c r="T44" s="87" t="s">
        <v>102</v>
      </c>
      <c r="U44" s="130">
        <v>84.22</v>
      </c>
      <c r="W44" s="94">
        <v>42604</v>
      </c>
      <c r="X44" s="10">
        <v>72.34</v>
      </c>
      <c r="Y44" s="40">
        <v>72.89</v>
      </c>
      <c r="Z44" s="40">
        <v>71.94</v>
      </c>
      <c r="AA44" s="10">
        <v>72.62</v>
      </c>
      <c r="AB44" s="95">
        <v>1735700</v>
      </c>
      <c r="AC44" s="243">
        <v>72.62</v>
      </c>
      <c r="AD44" s="2">
        <f t="shared" si="0"/>
        <v>0.95000000000000284</v>
      </c>
      <c r="AE44" s="138">
        <f t="shared" si="1"/>
        <v>4.564946742287912E-3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79.090800000000002</v>
      </c>
      <c r="R45" s="83"/>
      <c r="T45" s="87" t="s">
        <v>103</v>
      </c>
      <c r="U45" s="130">
        <v>0.771231</v>
      </c>
      <c r="W45" s="94">
        <v>42601</v>
      </c>
      <c r="X45" s="10">
        <v>71.56</v>
      </c>
      <c r="Y45" s="40">
        <v>73.400000000000006</v>
      </c>
      <c r="Z45" s="40">
        <v>71.56</v>
      </c>
      <c r="AA45" s="10">
        <v>72.290000000000006</v>
      </c>
      <c r="AB45" s="95">
        <v>3110000</v>
      </c>
      <c r="AC45" s="243">
        <v>72.290000000000006</v>
      </c>
      <c r="AD45" s="2">
        <f t="shared" si="0"/>
        <v>1.8400000000000034</v>
      </c>
      <c r="AE45" s="138">
        <f t="shared" si="1"/>
        <v>6.8245125348189717E-3</v>
      </c>
    </row>
    <row r="46" spans="1:31" x14ac:dyDescent="0.25">
      <c r="O46" s="2"/>
      <c r="P46" s="83">
        <v>1.01</v>
      </c>
      <c r="Q46" s="83">
        <f t="shared" si="48"/>
        <v>78.315400000000011</v>
      </c>
      <c r="R46" s="83"/>
      <c r="T46" s="87" t="s">
        <v>104</v>
      </c>
      <c r="U46" s="94" t="s">
        <v>433</v>
      </c>
      <c r="W46" s="94">
        <v>42600</v>
      </c>
      <c r="X46" s="10">
        <v>70.48</v>
      </c>
      <c r="Y46" s="40">
        <v>72.06</v>
      </c>
      <c r="Z46" s="40">
        <v>70.290000000000006</v>
      </c>
      <c r="AA46" s="10">
        <v>71.8</v>
      </c>
      <c r="AB46" s="95">
        <v>3745500</v>
      </c>
      <c r="AC46" s="243">
        <v>71.8</v>
      </c>
      <c r="AD46" s="2">
        <f t="shared" si="0"/>
        <v>1.769999999999996</v>
      </c>
      <c r="AE46" s="138">
        <f t="shared" si="1"/>
        <v>2.2937740418863095E-2</v>
      </c>
    </row>
    <row r="47" spans="1:31" x14ac:dyDescent="0.25">
      <c r="O47" s="2"/>
      <c r="P47" s="83">
        <v>1</v>
      </c>
      <c r="Q47" s="83">
        <f t="shared" si="48"/>
        <v>77.540000000000006</v>
      </c>
      <c r="R47" s="83"/>
      <c r="T47" s="87"/>
      <c r="U47" s="130"/>
      <c r="W47" s="94">
        <v>42599</v>
      </c>
      <c r="X47" s="10">
        <v>69.7</v>
      </c>
      <c r="Y47" s="40">
        <v>70.42</v>
      </c>
      <c r="Z47" s="40">
        <v>69.2</v>
      </c>
      <c r="AA47" s="10">
        <v>70.19</v>
      </c>
      <c r="AB47" s="95">
        <v>3107200</v>
      </c>
      <c r="AC47" s="243">
        <v>70.19</v>
      </c>
      <c r="AD47" s="2">
        <f t="shared" si="0"/>
        <v>1.2199999999999989</v>
      </c>
      <c r="AE47" s="138">
        <f t="shared" si="1"/>
        <v>8.4770114942529506E-3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76.764600000000002</v>
      </c>
      <c r="R48" s="83"/>
      <c r="T48" s="87" t="s">
        <v>105</v>
      </c>
      <c r="U48" s="130" t="s">
        <v>498</v>
      </c>
      <c r="W48" s="94">
        <v>42598</v>
      </c>
      <c r="X48" s="10">
        <v>69.349999999999994</v>
      </c>
      <c r="Y48" s="40">
        <v>69.81</v>
      </c>
      <c r="Z48" s="40">
        <v>68.599999999999994</v>
      </c>
      <c r="AA48" s="10">
        <v>69.599999999999994</v>
      </c>
      <c r="AB48" s="95">
        <v>2404300</v>
      </c>
      <c r="AC48" s="243">
        <v>69.599999999999994</v>
      </c>
      <c r="AD48" s="2">
        <f t="shared" si="0"/>
        <v>1.210000000000008</v>
      </c>
      <c r="AE48" s="138">
        <f t="shared" si="1"/>
        <v>1.4388489208632116E-3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75.989200000000011</v>
      </c>
      <c r="R49" s="83"/>
      <c r="T49" s="87" t="s">
        <v>106</v>
      </c>
      <c r="U49" s="130" t="s">
        <v>381</v>
      </c>
      <c r="W49" s="94">
        <v>42597</v>
      </c>
      <c r="X49" s="10">
        <v>67.61</v>
      </c>
      <c r="Y49" s="40">
        <v>69.59</v>
      </c>
      <c r="Z49" s="40">
        <v>67.55</v>
      </c>
      <c r="AA49" s="10">
        <v>69.5</v>
      </c>
      <c r="AB49" s="95">
        <v>2218300</v>
      </c>
      <c r="AC49" s="243">
        <v>69.5</v>
      </c>
      <c r="AD49" s="2">
        <f t="shared" si="0"/>
        <v>2.0400000000000063</v>
      </c>
      <c r="AE49" s="138">
        <f t="shared" si="1"/>
        <v>2.9172219754183271E-2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75.213800000000006</v>
      </c>
      <c r="R50" s="83"/>
      <c r="T50" s="87" t="s">
        <v>107</v>
      </c>
      <c r="U50" s="131">
        <v>1264733</v>
      </c>
      <c r="W50" s="94">
        <v>42594</v>
      </c>
      <c r="X50" s="10">
        <v>67.45</v>
      </c>
      <c r="Y50" s="40">
        <v>67.849999999999994</v>
      </c>
      <c r="Z50" s="40">
        <v>67.010000000000005</v>
      </c>
      <c r="AA50" s="10">
        <v>67.53</v>
      </c>
      <c r="AB50" s="95">
        <v>1452200</v>
      </c>
      <c r="AC50" s="243">
        <v>67.53</v>
      </c>
      <c r="AD50" s="2">
        <f t="shared" si="0"/>
        <v>0.8399999999999892</v>
      </c>
      <c r="AE50" s="138">
        <f t="shared" si="1"/>
        <v>1.7801513128616886E-3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74.438400000000001</v>
      </c>
      <c r="R51" s="83"/>
      <c r="T51" s="87" t="s">
        <v>110</v>
      </c>
      <c r="U51" s="131">
        <v>3063370</v>
      </c>
      <c r="W51" s="94">
        <v>42593</v>
      </c>
      <c r="X51" s="10">
        <v>66.38</v>
      </c>
      <c r="Y51" s="40">
        <v>67.58</v>
      </c>
      <c r="Z51" s="40">
        <v>66.22</v>
      </c>
      <c r="AA51" s="10">
        <v>67.41</v>
      </c>
      <c r="AB51" s="95">
        <v>1580000</v>
      </c>
      <c r="AC51" s="243">
        <v>67.41</v>
      </c>
      <c r="AD51" s="2">
        <f t="shared" si="0"/>
        <v>1.3599999999999994</v>
      </c>
      <c r="AE51" s="138">
        <f t="shared" si="1"/>
        <v>1.5057973196807684E-2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73.662999999999997</v>
      </c>
      <c r="R52" s="83"/>
      <c r="T52" s="87" t="s">
        <v>108</v>
      </c>
      <c r="U52" s="130" t="s">
        <v>499</v>
      </c>
      <c r="W52" s="94">
        <v>42592</v>
      </c>
      <c r="X52" s="10">
        <v>67.03</v>
      </c>
      <c r="Y52" s="40">
        <v>67.040000000000006</v>
      </c>
      <c r="Z52" s="40">
        <v>65.7</v>
      </c>
      <c r="AA52" s="10">
        <v>66.41</v>
      </c>
      <c r="AB52" s="95">
        <v>1385400</v>
      </c>
      <c r="AC52" s="243">
        <v>66.41</v>
      </c>
      <c r="AD52" s="2">
        <f t="shared" si="0"/>
        <v>1.3400000000000034</v>
      </c>
      <c r="AE52" s="138">
        <f t="shared" si="1"/>
        <v>-8.8059701492537723E-3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72.887600000000006</v>
      </c>
      <c r="R53" s="83"/>
      <c r="T53" s="87" t="s">
        <v>111</v>
      </c>
      <c r="U53" s="130">
        <v>15.47</v>
      </c>
      <c r="W53" s="94">
        <v>42591</v>
      </c>
      <c r="X53" s="10">
        <v>66.45</v>
      </c>
      <c r="Y53" s="40">
        <v>67.64</v>
      </c>
      <c r="Z53" s="40">
        <v>66.33</v>
      </c>
      <c r="AA53" s="10">
        <v>67</v>
      </c>
      <c r="AB53" s="95">
        <v>1724800</v>
      </c>
      <c r="AC53" s="243">
        <v>67</v>
      </c>
      <c r="AD53" s="2">
        <f t="shared" si="0"/>
        <v>1.3100000000000023</v>
      </c>
      <c r="AE53" s="138">
        <f t="shared" si="1"/>
        <v>1.6075219896875881E-2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72.112200000000016</v>
      </c>
      <c r="R54" s="83"/>
      <c r="T54" s="87" t="s">
        <v>112</v>
      </c>
      <c r="U54" s="130">
        <v>5.05</v>
      </c>
      <c r="W54" s="94">
        <v>42590</v>
      </c>
      <c r="X54" s="10">
        <v>66.569999999999993</v>
      </c>
      <c r="Y54" s="40">
        <v>67.22</v>
      </c>
      <c r="Z54" s="40">
        <v>65.72</v>
      </c>
      <c r="AA54" s="10">
        <v>65.94</v>
      </c>
      <c r="AB54" s="95">
        <v>1236300</v>
      </c>
      <c r="AC54" s="243">
        <v>65.94</v>
      </c>
      <c r="AD54" s="2">
        <f t="shared" si="0"/>
        <v>1.5</v>
      </c>
      <c r="AE54" s="138">
        <f t="shared" si="1"/>
        <v>-9.1660405709992343E-3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71.336800000000011</v>
      </c>
      <c r="R55" s="83"/>
      <c r="T55" s="87" t="s">
        <v>109</v>
      </c>
      <c r="U55" s="130" t="s">
        <v>434</v>
      </c>
      <c r="W55" s="94">
        <v>42587</v>
      </c>
      <c r="X55" s="10">
        <v>65.59</v>
      </c>
      <c r="Y55" s="40">
        <v>66.569999999999993</v>
      </c>
      <c r="Z55" s="40">
        <v>65.14</v>
      </c>
      <c r="AA55" s="10">
        <v>66.55</v>
      </c>
      <c r="AB55" s="95">
        <v>2178500</v>
      </c>
      <c r="AC55" s="243">
        <v>66.55</v>
      </c>
      <c r="AD55" s="2">
        <f t="shared" si="0"/>
        <v>1.4299999999999926</v>
      </c>
      <c r="AE55" s="138">
        <f t="shared" si="1"/>
        <v>2.1332105586249206E-2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70.561400000000006</v>
      </c>
      <c r="R56" s="83"/>
      <c r="W56" s="94">
        <v>42586</v>
      </c>
      <c r="X56" s="10">
        <v>64.45</v>
      </c>
      <c r="Y56" s="40">
        <v>65.260000000000005</v>
      </c>
      <c r="Z56" s="40">
        <v>64.02</v>
      </c>
      <c r="AA56" s="10">
        <v>65.16</v>
      </c>
      <c r="AB56" s="95">
        <v>3069800</v>
      </c>
      <c r="AC56" s="243">
        <v>65.16</v>
      </c>
      <c r="AD56" s="2">
        <f t="shared" si="0"/>
        <v>1.2400000000000091</v>
      </c>
      <c r="AE56" s="138">
        <f t="shared" si="1"/>
        <v>1.1958378630221977E-2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69.786000000000001</v>
      </c>
      <c r="R57" s="83"/>
      <c r="W57" s="94">
        <v>42585</v>
      </c>
      <c r="X57" s="10">
        <v>63.33</v>
      </c>
      <c r="Y57" s="40">
        <v>65.03</v>
      </c>
      <c r="Z57" s="40">
        <v>63.3</v>
      </c>
      <c r="AA57" s="10">
        <v>64.39</v>
      </c>
      <c r="AB57" s="95">
        <v>3477200</v>
      </c>
      <c r="AC57" s="243">
        <v>64.39</v>
      </c>
      <c r="AD57" s="2">
        <f t="shared" si="0"/>
        <v>1.730000000000004</v>
      </c>
      <c r="AE57" s="138">
        <f t="shared" si="1"/>
        <v>-9.9938499384994994E-3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42584</v>
      </c>
      <c r="X58" s="10">
        <v>65.569999999999993</v>
      </c>
      <c r="Y58" s="40">
        <v>65.959999999999994</v>
      </c>
      <c r="Z58" s="40">
        <v>64.430000000000007</v>
      </c>
      <c r="AA58" s="10">
        <v>65.040000000000006</v>
      </c>
      <c r="AB58" s="95">
        <v>2304100</v>
      </c>
      <c r="AC58" s="243">
        <v>65.040000000000006</v>
      </c>
      <c r="AD58" s="2">
        <f t="shared" si="0"/>
        <v>1.5299999999999869</v>
      </c>
      <c r="AE58" s="138" t="e">
        <f t="shared" si="1"/>
        <v>#DIV/0!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42584</v>
      </c>
      <c r="X59" s="10" t="s">
        <v>301</v>
      </c>
      <c r="Y59" s="40"/>
      <c r="Z59" s="40"/>
      <c r="AA59" s="10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W60" s="94">
        <v>42583</v>
      </c>
      <c r="X60" s="10">
        <v>65.92</v>
      </c>
      <c r="Y60" s="40">
        <v>66.87</v>
      </c>
      <c r="Z60" s="40">
        <v>65.8</v>
      </c>
      <c r="AA60" s="10">
        <v>66.14</v>
      </c>
      <c r="AB60" s="95">
        <v>2073400</v>
      </c>
      <c r="AC60" s="243">
        <v>65.86</v>
      </c>
      <c r="AD60" s="2">
        <f t="shared" si="0"/>
        <v>1.0700000000000074</v>
      </c>
      <c r="AE60" s="138">
        <f t="shared" si="1"/>
        <v>1.8253726802557324E-3</v>
      </c>
    </row>
    <row r="61" spans="1:31" x14ac:dyDescent="0.25">
      <c r="L61" t="s">
        <v>65</v>
      </c>
      <c r="M61" s="467">
        <f>K79+M79-F79</f>
        <v>954.30999999999767</v>
      </c>
      <c r="W61" s="94">
        <v>42580</v>
      </c>
      <c r="X61" s="10">
        <v>66.48</v>
      </c>
      <c r="Y61" s="40">
        <v>66.7</v>
      </c>
      <c r="Z61" s="40">
        <v>65.5</v>
      </c>
      <c r="AA61" s="10">
        <v>66.02</v>
      </c>
      <c r="AB61" s="95">
        <v>1577000</v>
      </c>
      <c r="AC61" s="243">
        <v>65.739999999999995</v>
      </c>
      <c r="AD61" s="2">
        <f t="shared" si="0"/>
        <v>1.2000000000000028</v>
      </c>
      <c r="AE61" s="138">
        <f t="shared" si="1"/>
        <v>-6.7986100619429335E-3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42579</v>
      </c>
      <c r="X62" s="10">
        <v>66.17</v>
      </c>
      <c r="Y62" s="40">
        <v>66.59</v>
      </c>
      <c r="Z62" s="40">
        <v>65.2</v>
      </c>
      <c r="AA62" s="10">
        <v>66.47</v>
      </c>
      <c r="AB62" s="95">
        <v>2332100</v>
      </c>
      <c r="AC62" s="243">
        <v>66.19</v>
      </c>
      <c r="AD62" s="2">
        <f t="shared" si="0"/>
        <v>1.3900000000000006</v>
      </c>
      <c r="AE62" s="138">
        <f t="shared" si="1"/>
        <v>0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42578</v>
      </c>
      <c r="X63" s="10">
        <v>68.14</v>
      </c>
      <c r="Y63" s="40">
        <v>68.19</v>
      </c>
      <c r="Z63" s="40">
        <v>66.22</v>
      </c>
      <c r="AA63" s="10">
        <v>66.47</v>
      </c>
      <c r="AB63" s="95">
        <v>4701500</v>
      </c>
      <c r="AC63" s="243">
        <v>66.19</v>
      </c>
      <c r="AD63" s="2">
        <f t="shared" si="0"/>
        <v>1.9699999999999989</v>
      </c>
      <c r="AE63" s="138">
        <f t="shared" si="1"/>
        <v>9.147735935356005E-3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42577</v>
      </c>
      <c r="X64" s="10">
        <v>65.36</v>
      </c>
      <c r="Y64" s="40">
        <v>66.38</v>
      </c>
      <c r="Z64" s="40">
        <v>64.05</v>
      </c>
      <c r="AA64" s="10">
        <v>65.87</v>
      </c>
      <c r="AB64" s="95">
        <v>4316900</v>
      </c>
      <c r="AC64" s="243">
        <v>65.59</v>
      </c>
      <c r="AD64" s="2">
        <f t="shared" si="0"/>
        <v>2.3299999999999983</v>
      </c>
      <c r="AE64" s="138">
        <f t="shared" si="1"/>
        <v>1.422607082109173E-2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42576</v>
      </c>
      <c r="X65" s="10">
        <v>64.989999999999995</v>
      </c>
      <c r="Y65" s="40">
        <v>65.52</v>
      </c>
      <c r="Z65" s="40">
        <v>64.680000000000007</v>
      </c>
      <c r="AA65" s="10">
        <v>64.94</v>
      </c>
      <c r="AB65" s="95">
        <v>4223700</v>
      </c>
      <c r="AC65" s="243">
        <v>64.67</v>
      </c>
      <c r="AD65" s="2">
        <f t="shared" si="0"/>
        <v>0.8399999999999892</v>
      </c>
      <c r="AE65" s="138">
        <f t="shared" si="1"/>
        <v>2.014254725751341E-3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42573</v>
      </c>
      <c r="X66" s="10">
        <v>66.739999999999995</v>
      </c>
      <c r="Y66" s="40">
        <v>67.150000000000006</v>
      </c>
      <c r="Z66" s="40">
        <v>62.4</v>
      </c>
      <c r="AA66" s="10">
        <v>64.81</v>
      </c>
      <c r="AB66" s="95">
        <v>12772200</v>
      </c>
      <c r="AC66" s="243">
        <v>64.540000000000006</v>
      </c>
      <c r="AD66" s="2">
        <f t="shared" si="0"/>
        <v>4.7500000000000071</v>
      </c>
      <c r="AE66" s="138">
        <f t="shared" si="1"/>
        <v>-8.6094590767487933E-2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42572</v>
      </c>
      <c r="X67" s="10">
        <v>70</v>
      </c>
      <c r="Y67" s="40">
        <v>71.33</v>
      </c>
      <c r="Z67" s="40">
        <v>69.760000000000005</v>
      </c>
      <c r="AA67" s="10">
        <v>70.92</v>
      </c>
      <c r="AB67" s="95">
        <v>5387400</v>
      </c>
      <c r="AC67" s="243">
        <v>70.62</v>
      </c>
      <c r="AD67" s="2">
        <f t="shared" si="0"/>
        <v>1.5699999999999932</v>
      </c>
      <c r="AE67" s="138">
        <f t="shared" si="1"/>
        <v>2.0520231213872808E-2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42571</v>
      </c>
      <c r="X68" s="10">
        <v>68.47</v>
      </c>
      <c r="Y68" s="40">
        <v>69.8</v>
      </c>
      <c r="Z68" s="40">
        <v>67.959999999999994</v>
      </c>
      <c r="AA68" s="10">
        <v>69.489999999999995</v>
      </c>
      <c r="AB68" s="95">
        <v>3220800</v>
      </c>
      <c r="AC68" s="243">
        <v>69.2</v>
      </c>
      <c r="AD68" s="2">
        <f>Y68-Z68</f>
        <v>1.8400000000000034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42663</v>
      </c>
      <c r="X2" s="41">
        <v>66.31</v>
      </c>
      <c r="Y2" s="41">
        <v>66.510000000000005</v>
      </c>
      <c r="Z2" s="41">
        <v>65.5</v>
      </c>
      <c r="AA2" s="41">
        <v>65.67</v>
      </c>
      <c r="AB2" s="104">
        <v>1204300</v>
      </c>
      <c r="AC2" s="9">
        <v>65.67</v>
      </c>
      <c r="AD2" s="2">
        <f>Y2-Z2</f>
        <v>1.0100000000000051</v>
      </c>
      <c r="AE2" s="138">
        <f>AC2/AC3-1</f>
        <v>-1.6768977391825146E-2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63.09</v>
      </c>
      <c r="W3" s="123">
        <v>42662</v>
      </c>
      <c r="X3" s="41">
        <v>66.5</v>
      </c>
      <c r="Y3" s="41">
        <v>67.48</v>
      </c>
      <c r="Z3" s="41">
        <v>66.040000000000006</v>
      </c>
      <c r="AA3" s="41">
        <v>66.790000000000006</v>
      </c>
      <c r="AB3" s="104">
        <v>1077100</v>
      </c>
      <c r="AC3" s="9">
        <v>66.790000000000006</v>
      </c>
      <c r="AD3" s="2">
        <f t="shared" ref="AD3:AD66" si="0">Y3-Z3</f>
        <v>1.4399999999999977</v>
      </c>
      <c r="AE3" s="138">
        <f t="shared" ref="AE3:AE66" si="1">AC3/AC4-1</f>
        <v>-2.389843166542116E-3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63.09</v>
      </c>
      <c r="R4" s="527">
        <v>-3.9600000000000003E-2</v>
      </c>
      <c r="T4" s="1"/>
      <c r="W4" s="123">
        <v>42661</v>
      </c>
      <c r="X4" s="41">
        <v>66.97</v>
      </c>
      <c r="Y4" s="41">
        <v>67.33</v>
      </c>
      <c r="Z4" s="41">
        <v>66.42</v>
      </c>
      <c r="AA4" s="41">
        <v>66.95</v>
      </c>
      <c r="AB4" s="104">
        <v>1106400</v>
      </c>
      <c r="AC4" s="9">
        <v>66.95</v>
      </c>
      <c r="AD4" s="2">
        <f t="shared" si="0"/>
        <v>0.90999999999999659</v>
      </c>
      <c r="AE4" s="138">
        <f t="shared" si="1"/>
        <v>9.6516362539587064E-3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42660</v>
      </c>
      <c r="X5" s="41">
        <v>65.95</v>
      </c>
      <c r="Y5" s="41">
        <v>66.400000000000006</v>
      </c>
      <c r="Z5" s="41">
        <v>65.849999999999994</v>
      </c>
      <c r="AA5" s="41">
        <v>66.31</v>
      </c>
      <c r="AB5" s="104">
        <v>1093100</v>
      </c>
      <c r="AC5" s="9">
        <v>66.31</v>
      </c>
      <c r="AD5" s="2">
        <f t="shared" si="0"/>
        <v>0.55000000000001137</v>
      </c>
      <c r="AE5" s="138">
        <f t="shared" si="1"/>
        <v>-1.507840772012603E-4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42657</v>
      </c>
      <c r="X6" s="41">
        <v>67.12</v>
      </c>
      <c r="Y6" s="41">
        <v>67.45</v>
      </c>
      <c r="Z6" s="41">
        <v>66.3</v>
      </c>
      <c r="AA6" s="41">
        <v>66.319999999999993</v>
      </c>
      <c r="AB6" s="104">
        <v>978300</v>
      </c>
      <c r="AC6" s="9">
        <v>66.319999999999993</v>
      </c>
      <c r="AD6" s="2">
        <f t="shared" si="0"/>
        <v>1.1500000000000057</v>
      </c>
      <c r="AE6" s="138">
        <f t="shared" si="1"/>
        <v>-2.5567754549556954E-3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42656</v>
      </c>
      <c r="X7" s="41">
        <v>65.709999999999994</v>
      </c>
      <c r="Y7" s="41">
        <v>66.709999999999994</v>
      </c>
      <c r="Z7" s="41">
        <v>65.42</v>
      </c>
      <c r="AA7" s="41">
        <v>66.489999999999995</v>
      </c>
      <c r="AB7" s="104">
        <v>861300</v>
      </c>
      <c r="AC7" s="9">
        <v>66.489999999999995</v>
      </c>
      <c r="AD7" s="2">
        <f t="shared" si="0"/>
        <v>1.289999999999992</v>
      </c>
      <c r="AE7" s="138">
        <f t="shared" si="1"/>
        <v>3.7741545893719142E-3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42655</v>
      </c>
      <c r="X8" s="41">
        <v>66.36</v>
      </c>
      <c r="Y8" s="41">
        <v>66.47</v>
      </c>
      <c r="Z8" s="41">
        <v>65.989999999999995</v>
      </c>
      <c r="AA8" s="41">
        <v>66.239999999999995</v>
      </c>
      <c r="AB8" s="104">
        <v>806100</v>
      </c>
      <c r="AC8" s="9">
        <v>66.239999999999995</v>
      </c>
      <c r="AD8" s="2">
        <f t="shared" si="0"/>
        <v>0.48000000000000398</v>
      </c>
      <c r="AE8" s="138">
        <f t="shared" si="1"/>
        <v>-5.1066386302193179E-3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42654</v>
      </c>
      <c r="X9" s="41">
        <v>66.86</v>
      </c>
      <c r="Y9" s="41">
        <v>67.66</v>
      </c>
      <c r="Z9" s="41">
        <v>66.38</v>
      </c>
      <c r="AA9" s="41">
        <v>66.58</v>
      </c>
      <c r="AB9" s="104">
        <v>1392300</v>
      </c>
      <c r="AC9" s="9">
        <v>66.58</v>
      </c>
      <c r="AD9" s="2">
        <f t="shared" si="0"/>
        <v>1.2800000000000011</v>
      </c>
      <c r="AE9" s="138">
        <f t="shared" si="1"/>
        <v>-6.4169526936279642E-3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42653</v>
      </c>
      <c r="X10" s="41">
        <v>66.87</v>
      </c>
      <c r="Y10" s="41">
        <v>67.099999999999994</v>
      </c>
      <c r="Z10" s="41">
        <v>66.84</v>
      </c>
      <c r="AA10" s="41">
        <v>67.010000000000005</v>
      </c>
      <c r="AB10" s="104">
        <v>594900</v>
      </c>
      <c r="AC10" s="9">
        <v>67.010000000000005</v>
      </c>
      <c r="AD10" s="2">
        <f t="shared" si="0"/>
        <v>0.25999999999999091</v>
      </c>
      <c r="AE10" s="138">
        <f t="shared" si="1"/>
        <v>8.5791691751957444E-3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1.7100000000000001E-2</v>
      </c>
      <c r="T11" s="11"/>
      <c r="W11" s="123">
        <v>42650</v>
      </c>
      <c r="X11" s="41">
        <v>66.930000000000007</v>
      </c>
      <c r="Y11" s="41">
        <v>67.180000000000007</v>
      </c>
      <c r="Z11" s="41">
        <v>65.95</v>
      </c>
      <c r="AA11" s="41">
        <v>66.44</v>
      </c>
      <c r="AB11" s="104">
        <v>688200</v>
      </c>
      <c r="AC11" s="9">
        <v>66.44</v>
      </c>
      <c r="AD11" s="2">
        <f t="shared" si="0"/>
        <v>1.230000000000004</v>
      </c>
      <c r="AE11" s="138">
        <f t="shared" si="1"/>
        <v>-8.0621080919678345E-3</v>
      </c>
      <c r="AL11" s="234"/>
      <c r="AO11" s="234"/>
    </row>
    <row r="12" spans="1:42" x14ac:dyDescent="0.25">
      <c r="W12" s="123">
        <v>42649</v>
      </c>
      <c r="X12" s="41">
        <v>67.03</v>
      </c>
      <c r="Y12" s="41">
        <v>67.3</v>
      </c>
      <c r="Z12" s="41">
        <v>66.7</v>
      </c>
      <c r="AA12" s="41">
        <v>66.98</v>
      </c>
      <c r="AB12" s="104">
        <v>629100</v>
      </c>
      <c r="AC12" s="9">
        <v>66.98</v>
      </c>
      <c r="AD12" s="2">
        <f t="shared" si="0"/>
        <v>0.59999999999999432</v>
      </c>
      <c r="AE12" s="138">
        <f t="shared" si="1"/>
        <v>-2.9850746268655914E-4</v>
      </c>
      <c r="AL12" s="234"/>
      <c r="AO12" s="234"/>
    </row>
    <row r="13" spans="1:42" x14ac:dyDescent="0.25">
      <c r="W13" s="123">
        <v>42648</v>
      </c>
      <c r="X13" s="41">
        <v>66.17</v>
      </c>
      <c r="Y13" s="41">
        <v>67.22</v>
      </c>
      <c r="Z13" s="41">
        <v>66.13</v>
      </c>
      <c r="AA13" s="41">
        <v>67</v>
      </c>
      <c r="AB13" s="104">
        <v>1395200</v>
      </c>
      <c r="AC13" s="9">
        <v>67</v>
      </c>
      <c r="AD13" s="2">
        <f t="shared" si="0"/>
        <v>1.0900000000000034</v>
      </c>
      <c r="AE13" s="138">
        <f t="shared" si="1"/>
        <v>1.6229334142271901E-2</v>
      </c>
    </row>
    <row r="14" spans="1:42" x14ac:dyDescent="0.25">
      <c r="W14" s="123">
        <v>42647</v>
      </c>
      <c r="X14" s="41">
        <v>65.819999999999993</v>
      </c>
      <c r="Y14" s="41">
        <v>66.72</v>
      </c>
      <c r="Z14" s="41">
        <v>65.819999999999993</v>
      </c>
      <c r="AA14" s="41">
        <v>65.930000000000007</v>
      </c>
      <c r="AB14" s="104">
        <v>2005700</v>
      </c>
      <c r="AC14" s="9">
        <v>65.930000000000007</v>
      </c>
      <c r="AD14" s="2">
        <f t="shared" si="0"/>
        <v>0.90000000000000568</v>
      </c>
      <c r="AE14" s="138">
        <f t="shared" si="1"/>
        <v>-1.5165301789488161E-4</v>
      </c>
    </row>
    <row r="15" spans="1:42" x14ac:dyDescent="0.25">
      <c r="V15" s="2"/>
      <c r="W15" s="123">
        <v>42646</v>
      </c>
      <c r="X15" s="41">
        <v>65.22</v>
      </c>
      <c r="Y15" s="41">
        <v>66.03</v>
      </c>
      <c r="Z15" s="41">
        <v>64.930000000000007</v>
      </c>
      <c r="AA15" s="41">
        <v>65.94</v>
      </c>
      <c r="AB15" s="104">
        <v>1006300</v>
      </c>
      <c r="AC15" s="9">
        <v>65.94</v>
      </c>
      <c r="AD15" s="2">
        <f t="shared" si="0"/>
        <v>1.0999999999999943</v>
      </c>
      <c r="AE15" s="138">
        <f t="shared" si="1"/>
        <v>8.2568807339449268E-3</v>
      </c>
      <c r="AL15" s="234"/>
      <c r="AO15" s="234"/>
      <c r="AP15" s="234"/>
    </row>
    <row r="16" spans="1:42" x14ac:dyDescent="0.25">
      <c r="V16" s="2"/>
      <c r="W16" s="123">
        <v>42643</v>
      </c>
      <c r="X16" s="41">
        <v>65.12</v>
      </c>
      <c r="Y16" s="41">
        <v>65.67</v>
      </c>
      <c r="Z16" s="41">
        <v>64.7</v>
      </c>
      <c r="AA16" s="41">
        <v>65.400000000000006</v>
      </c>
      <c r="AB16" s="104">
        <v>891800</v>
      </c>
      <c r="AC16" s="9">
        <v>65.400000000000006</v>
      </c>
      <c r="AD16" s="2">
        <f t="shared" si="0"/>
        <v>0.96999999999999886</v>
      </c>
      <c r="AE16" s="138">
        <f t="shared" si="1"/>
        <v>1.3168086754454134E-2</v>
      </c>
    </row>
    <row r="17" spans="1:42" x14ac:dyDescent="0.25">
      <c r="V17" s="2"/>
      <c r="W17" s="123">
        <v>42642</v>
      </c>
      <c r="X17" s="41">
        <v>64.5</v>
      </c>
      <c r="Y17" s="41">
        <v>64.84</v>
      </c>
      <c r="Z17" s="41">
        <v>64.2</v>
      </c>
      <c r="AA17" s="41">
        <v>64.55</v>
      </c>
      <c r="AB17" s="104">
        <v>773300</v>
      </c>
      <c r="AC17" s="9">
        <v>64.55</v>
      </c>
      <c r="AD17" s="2">
        <f t="shared" si="0"/>
        <v>0.64000000000000057</v>
      </c>
      <c r="AE17" s="138">
        <f t="shared" si="1"/>
        <v>1.3962147067949626E-3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42641</v>
      </c>
      <c r="X18" s="41">
        <v>64.150000000000006</v>
      </c>
      <c r="Y18" s="41">
        <v>64.489999999999995</v>
      </c>
      <c r="Z18" s="41">
        <v>63.94</v>
      </c>
      <c r="AA18" s="41">
        <v>64.459999999999994</v>
      </c>
      <c r="AB18" s="104">
        <v>1255800</v>
      </c>
      <c r="AC18" s="9">
        <v>64.459999999999994</v>
      </c>
      <c r="AD18" s="2">
        <f t="shared" si="0"/>
        <v>0.54999999999999716</v>
      </c>
      <c r="AE18" s="138">
        <f t="shared" si="1"/>
        <v>7.1874999999999023E-3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42640</v>
      </c>
      <c r="X19" s="41">
        <v>63.45</v>
      </c>
      <c r="Y19" s="41">
        <v>64.150000000000006</v>
      </c>
      <c r="Z19" s="41">
        <v>63.17</v>
      </c>
      <c r="AA19" s="41">
        <v>64</v>
      </c>
      <c r="AB19" s="104">
        <v>920100</v>
      </c>
      <c r="AC19" s="9">
        <v>64</v>
      </c>
      <c r="AD19" s="2">
        <f t="shared" si="0"/>
        <v>0.98000000000000398</v>
      </c>
      <c r="AE19" s="138">
        <f t="shared" si="1"/>
        <v>4.3942247332078299E-3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42639</v>
      </c>
      <c r="X20" s="41">
        <v>63.81</v>
      </c>
      <c r="Y20" s="41">
        <v>64.040000000000006</v>
      </c>
      <c r="Z20" s="41">
        <v>63.5</v>
      </c>
      <c r="AA20" s="41">
        <v>63.72</v>
      </c>
      <c r="AB20" s="104">
        <v>670700</v>
      </c>
      <c r="AC20" s="9">
        <v>63.72</v>
      </c>
      <c r="AD20" s="2">
        <f t="shared" si="0"/>
        <v>0.54000000000000625</v>
      </c>
      <c r="AE20" s="138">
        <f t="shared" si="1"/>
        <v>-6.0832943378568149E-3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42636</v>
      </c>
      <c r="X21" s="41">
        <v>64.66</v>
      </c>
      <c r="Y21" s="41">
        <v>64.790000000000006</v>
      </c>
      <c r="Z21" s="41">
        <v>63.99</v>
      </c>
      <c r="AA21" s="41">
        <v>64.11</v>
      </c>
      <c r="AB21" s="104">
        <v>726700</v>
      </c>
      <c r="AC21" s="9">
        <v>64.11</v>
      </c>
      <c r="AD21" s="2">
        <f t="shared" si="0"/>
        <v>0.80000000000000426</v>
      </c>
      <c r="AE21" s="138">
        <f t="shared" si="1"/>
        <v>-1.2628985060834874E-2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42635</v>
      </c>
      <c r="X22" s="41">
        <v>65.010000000000005</v>
      </c>
      <c r="Y22" s="41">
        <v>65.239999999999995</v>
      </c>
      <c r="Z22" s="41">
        <v>64.849999999999994</v>
      </c>
      <c r="AA22" s="41">
        <v>64.930000000000007</v>
      </c>
      <c r="AB22" s="104">
        <v>1245200</v>
      </c>
      <c r="AC22" s="9">
        <v>64.930000000000007</v>
      </c>
      <c r="AD22" s="2">
        <f t="shared" si="0"/>
        <v>0.39000000000000057</v>
      </c>
      <c r="AE22" s="138">
        <f t="shared" si="1"/>
        <v>9.9548918960958854E-3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42634</v>
      </c>
      <c r="X23" s="41">
        <v>63.2</v>
      </c>
      <c r="Y23" s="41">
        <v>64.37</v>
      </c>
      <c r="Z23" s="41">
        <v>63.13</v>
      </c>
      <c r="AA23" s="41">
        <v>64.290000000000006</v>
      </c>
      <c r="AB23" s="104">
        <v>1177800</v>
      </c>
      <c r="AC23" s="9">
        <v>64.290000000000006</v>
      </c>
      <c r="AD23" s="2">
        <f t="shared" si="0"/>
        <v>1.240000000000002</v>
      </c>
      <c r="AE23" s="138">
        <f t="shared" si="1"/>
        <v>2.3726114649681662E-2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42633</v>
      </c>
      <c r="X24" s="41">
        <v>63.25</v>
      </c>
      <c r="Y24" s="41">
        <v>63.62</v>
      </c>
      <c r="Z24" s="41">
        <v>62.66</v>
      </c>
      <c r="AA24" s="41">
        <v>62.8</v>
      </c>
      <c r="AB24" s="104">
        <v>892200</v>
      </c>
      <c r="AC24" s="9">
        <v>62.8</v>
      </c>
      <c r="AD24" s="2">
        <f t="shared" si="0"/>
        <v>0.96000000000000085</v>
      </c>
      <c r="AE24" s="138">
        <f t="shared" si="1"/>
        <v>-2.0657873828063833E-3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42632</v>
      </c>
      <c r="X25" s="41">
        <v>62.86</v>
      </c>
      <c r="Y25" s="41">
        <v>63.22</v>
      </c>
      <c r="Z25" s="41">
        <v>62.79</v>
      </c>
      <c r="AA25" s="41">
        <v>62.93</v>
      </c>
      <c r="AB25" s="104">
        <v>1130900</v>
      </c>
      <c r="AC25" s="9">
        <v>62.93</v>
      </c>
      <c r="AD25" s="2">
        <f t="shared" si="0"/>
        <v>0.42999999999999972</v>
      </c>
      <c r="AE25" s="138">
        <f t="shared" si="1"/>
        <v>4.1487154938566473E-3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42629</v>
      </c>
      <c r="X26" s="41">
        <v>62.29</v>
      </c>
      <c r="Y26" s="41">
        <v>62.93</v>
      </c>
      <c r="Z26" s="41">
        <v>61.9</v>
      </c>
      <c r="AA26" s="41">
        <v>62.67</v>
      </c>
      <c r="AB26" s="104">
        <v>785200</v>
      </c>
      <c r="AC26" s="9">
        <v>62.67</v>
      </c>
      <c r="AD26" s="2">
        <f t="shared" si="0"/>
        <v>1.0300000000000011</v>
      </c>
      <c r="AE26" s="138">
        <f t="shared" si="1"/>
        <v>7.9846694346863423E-4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42628</v>
      </c>
      <c r="X27" s="41">
        <v>61.23</v>
      </c>
      <c r="Y27" s="41">
        <v>62.69</v>
      </c>
      <c r="Z27" s="41">
        <v>61.23</v>
      </c>
      <c r="AA27" s="41">
        <v>62.62</v>
      </c>
      <c r="AB27" s="104">
        <v>1026400</v>
      </c>
      <c r="AC27" s="9">
        <v>62.62</v>
      </c>
      <c r="AD27" s="2">
        <f t="shared" si="0"/>
        <v>1.4600000000000009</v>
      </c>
      <c r="AE27" s="138">
        <f t="shared" si="1"/>
        <v>2.1366824335344869E-2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42627</v>
      </c>
      <c r="X28" s="41">
        <v>61.19</v>
      </c>
      <c r="Y28" s="41">
        <v>61.9</v>
      </c>
      <c r="Z28" s="41">
        <v>61.11</v>
      </c>
      <c r="AA28" s="41">
        <v>61.31</v>
      </c>
      <c r="AB28" s="104">
        <v>849400</v>
      </c>
      <c r="AC28" s="9">
        <v>61.31</v>
      </c>
      <c r="AD28" s="2">
        <f t="shared" si="0"/>
        <v>0.78999999999999915</v>
      </c>
      <c r="AE28" s="138">
        <f t="shared" si="1"/>
        <v>-1.4657980456025399E-3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42626</v>
      </c>
      <c r="X29" s="41">
        <v>62.05</v>
      </c>
      <c r="Y29" s="41">
        <v>62.55</v>
      </c>
      <c r="Z29" s="41">
        <v>61.37</v>
      </c>
      <c r="AA29" s="41">
        <v>61.4</v>
      </c>
      <c r="AB29" s="104">
        <v>819700</v>
      </c>
      <c r="AC29" s="9">
        <v>61.4</v>
      </c>
      <c r="AD29" s="2">
        <f t="shared" si="0"/>
        <v>1.1799999999999997</v>
      </c>
      <c r="AE29" s="138">
        <f t="shared" si="1"/>
        <v>-2.2759828107591917E-2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42625</v>
      </c>
      <c r="X30" s="41">
        <v>61.81</v>
      </c>
      <c r="Y30" s="41">
        <v>63.35</v>
      </c>
      <c r="Z30" s="41">
        <v>61.56</v>
      </c>
      <c r="AA30" s="41">
        <v>62.83</v>
      </c>
      <c r="AB30" s="104">
        <v>1160200</v>
      </c>
      <c r="AC30" s="9">
        <v>62.83</v>
      </c>
      <c r="AD30" s="2">
        <f t="shared" si="0"/>
        <v>1.7899999999999991</v>
      </c>
      <c r="AE30" s="138">
        <f t="shared" si="1"/>
        <v>1.0453522032807916E-2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42622</v>
      </c>
      <c r="X31" s="41">
        <v>63.88</v>
      </c>
      <c r="Y31" s="41">
        <v>63.94</v>
      </c>
      <c r="Z31" s="41">
        <v>62.18</v>
      </c>
      <c r="AA31" s="41">
        <v>62.18</v>
      </c>
      <c r="AB31" s="104">
        <v>1121100</v>
      </c>
      <c r="AC31" s="9">
        <v>62.18</v>
      </c>
      <c r="AD31" s="2">
        <f t="shared" si="0"/>
        <v>1.759999999999998</v>
      </c>
      <c r="AE31" s="138">
        <f t="shared" si="1"/>
        <v>-4.058015738311993E-2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42621</v>
      </c>
      <c r="X32" s="41">
        <v>65.03</v>
      </c>
      <c r="Y32" s="41">
        <v>65.099999999999994</v>
      </c>
      <c r="Z32" s="41">
        <v>64.37</v>
      </c>
      <c r="AA32" s="41">
        <v>64.81</v>
      </c>
      <c r="AB32" s="104">
        <v>409500</v>
      </c>
      <c r="AC32" s="9">
        <v>64.81</v>
      </c>
      <c r="AD32" s="2">
        <f t="shared" si="0"/>
        <v>0.72999999999998977</v>
      </c>
      <c r="AE32" s="138">
        <f t="shared" si="1"/>
        <v>-3.6894696387393955E-3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42620</v>
      </c>
      <c r="X33" s="41">
        <v>65.260000000000005</v>
      </c>
      <c r="Y33" s="41">
        <v>65.73</v>
      </c>
      <c r="Z33" s="41">
        <v>64.95</v>
      </c>
      <c r="AA33" s="41">
        <v>65.05</v>
      </c>
      <c r="AB33" s="104">
        <v>747000</v>
      </c>
      <c r="AC33" s="9">
        <v>65.05</v>
      </c>
      <c r="AD33" s="2">
        <f t="shared" si="0"/>
        <v>0.78000000000000114</v>
      </c>
      <c r="AE33" s="138" t="e">
        <f t="shared" si="1"/>
        <v>#DIV/0!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42620</v>
      </c>
      <c r="X34" s="41" t="s">
        <v>341</v>
      </c>
      <c r="Y34" s="41"/>
      <c r="Z34" s="41"/>
      <c r="AA34" s="41"/>
      <c r="AB34" s="104"/>
      <c r="AC34" s="9"/>
      <c r="AD34" s="2">
        <f t="shared" si="0"/>
        <v>0</v>
      </c>
      <c r="AE34" s="138">
        <f t="shared" si="1"/>
        <v>-1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42619</v>
      </c>
      <c r="X35" s="41">
        <v>65.73</v>
      </c>
      <c r="Y35" s="41">
        <v>65.790000000000006</v>
      </c>
      <c r="Z35" s="41">
        <v>65.349999999999994</v>
      </c>
      <c r="AA35" s="41">
        <v>65.44</v>
      </c>
      <c r="AB35" s="104">
        <v>685700</v>
      </c>
      <c r="AC35" s="9">
        <v>65.150000000000006</v>
      </c>
      <c r="AD35" s="2">
        <f t="shared" si="0"/>
        <v>0.44000000000001194</v>
      </c>
      <c r="AE35" s="138">
        <f t="shared" si="1"/>
        <v>-3.0688967316239157E-4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42615</v>
      </c>
      <c r="X36" s="41">
        <v>65.12</v>
      </c>
      <c r="Y36" s="41">
        <v>65.81</v>
      </c>
      <c r="Z36" s="41">
        <v>64.900000000000006</v>
      </c>
      <c r="AA36" s="41">
        <v>65.459999999999994</v>
      </c>
      <c r="AB36" s="104">
        <v>897400</v>
      </c>
      <c r="AC36" s="9">
        <v>65.17</v>
      </c>
      <c r="AD36" s="2">
        <f t="shared" si="0"/>
        <v>0.90999999999999659</v>
      </c>
      <c r="AE36" s="138">
        <f t="shared" si="1"/>
        <v>1.2270891581236398E-2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42614</v>
      </c>
      <c r="X37" s="41">
        <v>64.19</v>
      </c>
      <c r="Y37" s="41">
        <v>64.67</v>
      </c>
      <c r="Z37" s="41">
        <v>63.98</v>
      </c>
      <c r="AA37" s="41">
        <v>64.67</v>
      </c>
      <c r="AB37" s="104">
        <v>637700</v>
      </c>
      <c r="AC37" s="9">
        <v>64.38</v>
      </c>
      <c r="AD37" s="2">
        <f t="shared" si="0"/>
        <v>0.69000000000000483</v>
      </c>
      <c r="AE37" s="138">
        <f t="shared" si="1"/>
        <v>5.623242736644718E-3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42613</v>
      </c>
      <c r="X38" s="41">
        <v>64.63</v>
      </c>
      <c r="Y38" s="41">
        <v>64.72</v>
      </c>
      <c r="Z38" s="41">
        <v>63.99</v>
      </c>
      <c r="AA38" s="41">
        <v>64.31</v>
      </c>
      <c r="AB38" s="104">
        <v>692300</v>
      </c>
      <c r="AC38" s="9">
        <v>64.02</v>
      </c>
      <c r="AD38" s="2">
        <f t="shared" si="0"/>
        <v>0.72999999999999687</v>
      </c>
      <c r="AE38" s="138">
        <f t="shared" si="1"/>
        <v>-9.5915841584158779E-3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42612</v>
      </c>
      <c r="X39" s="41">
        <v>65.150000000000006</v>
      </c>
      <c r="Y39" s="41">
        <v>65.53</v>
      </c>
      <c r="Z39" s="41">
        <v>64.790000000000006</v>
      </c>
      <c r="AA39" s="41">
        <v>64.930000000000007</v>
      </c>
      <c r="AB39" s="104">
        <v>479700</v>
      </c>
      <c r="AC39" s="9">
        <v>64.64</v>
      </c>
      <c r="AD39" s="2">
        <f t="shared" si="0"/>
        <v>0.73999999999999488</v>
      </c>
      <c r="AE39" s="138">
        <f t="shared" si="1"/>
        <v>-6.9135043785528705E-3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42611</v>
      </c>
      <c r="X40" s="41">
        <v>64.98</v>
      </c>
      <c r="Y40" s="41">
        <v>65.73</v>
      </c>
      <c r="Z40" s="41">
        <v>64.86</v>
      </c>
      <c r="AA40" s="41">
        <v>65.38</v>
      </c>
      <c r="AB40" s="104">
        <v>798800</v>
      </c>
      <c r="AC40" s="9">
        <v>65.09</v>
      </c>
      <c r="AD40" s="2">
        <f t="shared" si="0"/>
        <v>0.87000000000000455</v>
      </c>
      <c r="AE40" s="138">
        <f t="shared" si="1"/>
        <v>4.3203209381268426E-3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42608</v>
      </c>
      <c r="X41" s="41">
        <v>65.2</v>
      </c>
      <c r="Y41" s="41">
        <v>65.8</v>
      </c>
      <c r="Z41" s="41">
        <v>64.63</v>
      </c>
      <c r="AA41" s="41">
        <v>65.099999999999994</v>
      </c>
      <c r="AB41" s="104">
        <v>804500</v>
      </c>
      <c r="AC41" s="9">
        <v>64.81</v>
      </c>
      <c r="AD41" s="2">
        <f t="shared" si="0"/>
        <v>1.1700000000000017</v>
      </c>
      <c r="AE41" s="138">
        <f t="shared" si="1"/>
        <v>2.1648368640792004E-3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42607</v>
      </c>
      <c r="X42" s="41">
        <v>64.760000000000005</v>
      </c>
      <c r="Y42" s="41">
        <v>65.16</v>
      </c>
      <c r="Z42" s="41">
        <v>64.510000000000005</v>
      </c>
      <c r="AA42" s="41">
        <v>64.959999999999994</v>
      </c>
      <c r="AB42" s="104">
        <v>528300</v>
      </c>
      <c r="AC42" s="9">
        <v>64.67</v>
      </c>
      <c r="AD42" s="2">
        <f t="shared" si="0"/>
        <v>0.64999999999999147</v>
      </c>
      <c r="AE42" s="138">
        <f t="shared" si="1"/>
        <v>0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69.399000000000015</v>
      </c>
      <c r="T43" s="139" t="s">
        <v>98</v>
      </c>
      <c r="U43" s="140">
        <v>66.790000000000006</v>
      </c>
      <c r="W43" s="123">
        <v>42606</v>
      </c>
      <c r="X43" s="41">
        <v>64.95</v>
      </c>
      <c r="Y43" s="41">
        <v>65.489999999999995</v>
      </c>
      <c r="Z43" s="41">
        <v>64.88</v>
      </c>
      <c r="AA43" s="41">
        <v>64.959999999999994</v>
      </c>
      <c r="AB43" s="104">
        <v>501800</v>
      </c>
      <c r="AC43" s="9">
        <v>64.67</v>
      </c>
      <c r="AD43" s="2">
        <f t="shared" si="0"/>
        <v>0.60999999999999943</v>
      </c>
      <c r="AE43" s="138">
        <f t="shared" si="1"/>
        <v>-3.0830892554339906E-3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68.768100000000004</v>
      </c>
      <c r="T44" s="108" t="s">
        <v>99</v>
      </c>
      <c r="U44" s="106">
        <v>66.31</v>
      </c>
      <c r="W44" s="123">
        <v>42605</v>
      </c>
      <c r="X44" s="41">
        <v>65.27</v>
      </c>
      <c r="Y44" s="41">
        <v>65.400000000000006</v>
      </c>
      <c r="Z44" s="41">
        <v>64.739999999999995</v>
      </c>
      <c r="AA44" s="41">
        <v>65.16</v>
      </c>
      <c r="AB44" s="104">
        <v>510500</v>
      </c>
      <c r="AC44" s="9">
        <v>64.87</v>
      </c>
      <c r="AD44" s="2">
        <f t="shared" si="0"/>
        <v>0.6600000000000108</v>
      </c>
      <c r="AE44" s="138">
        <f t="shared" si="1"/>
        <v>3.7134457682193034E-3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68.137200000000007</v>
      </c>
      <c r="Q45" s="2"/>
      <c r="T45" s="108" t="s">
        <v>100</v>
      </c>
      <c r="U45" s="106" t="s">
        <v>500</v>
      </c>
      <c r="W45" s="123">
        <v>42604</v>
      </c>
      <c r="X45" s="41">
        <v>64.36</v>
      </c>
      <c r="Y45" s="41">
        <v>65.11</v>
      </c>
      <c r="Z45" s="41">
        <v>64.33</v>
      </c>
      <c r="AA45" s="41">
        <v>64.92</v>
      </c>
      <c r="AB45" s="104">
        <v>506900</v>
      </c>
      <c r="AC45" s="9">
        <v>64.63</v>
      </c>
      <c r="AD45" s="2">
        <f t="shared" si="0"/>
        <v>0.78000000000000114</v>
      </c>
      <c r="AE45" s="138">
        <f t="shared" si="1"/>
        <v>1.7048977061375759E-3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67.50630000000001</v>
      </c>
      <c r="Q46" s="2"/>
      <c r="T46" s="108" t="s">
        <v>101</v>
      </c>
      <c r="U46" s="106" t="s">
        <v>501</v>
      </c>
      <c r="W46" s="123">
        <v>42601</v>
      </c>
      <c r="X46" s="41">
        <v>64.41</v>
      </c>
      <c r="Y46" s="41">
        <v>64.98</v>
      </c>
      <c r="Z46" s="41">
        <v>64.239999999999995</v>
      </c>
      <c r="AA46" s="41">
        <v>64.81</v>
      </c>
      <c r="AB46" s="104">
        <v>723800</v>
      </c>
      <c r="AC46" s="9">
        <v>64.52</v>
      </c>
      <c r="AD46" s="2">
        <f t="shared" si="0"/>
        <v>0.74000000000000909</v>
      </c>
      <c r="AE46" s="138">
        <f t="shared" si="1"/>
        <v>1.0861132660977546E-3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66.875400000000013</v>
      </c>
      <c r="Q47" s="2"/>
      <c r="T47" s="108" t="s">
        <v>102</v>
      </c>
      <c r="U47" s="106">
        <v>65.650000000000006</v>
      </c>
      <c r="W47" s="123">
        <v>42600</v>
      </c>
      <c r="X47" s="41">
        <v>64.290000000000006</v>
      </c>
      <c r="Y47" s="41">
        <v>64.98</v>
      </c>
      <c r="Z47" s="41">
        <v>64.260000000000005</v>
      </c>
      <c r="AA47" s="41">
        <v>64.739999999999995</v>
      </c>
      <c r="AB47" s="104">
        <v>586000</v>
      </c>
      <c r="AC47" s="9">
        <v>64.45</v>
      </c>
      <c r="AD47" s="2">
        <f t="shared" si="0"/>
        <v>0.71999999999999886</v>
      </c>
      <c r="AE47" s="138">
        <f t="shared" si="1"/>
        <v>7.8186082877247376E-3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66.244500000000002</v>
      </c>
      <c r="Q48" s="2"/>
      <c r="T48" s="108" t="s">
        <v>103</v>
      </c>
      <c r="U48" s="106">
        <v>1.18563</v>
      </c>
      <c r="W48" s="123">
        <v>42599</v>
      </c>
      <c r="X48" s="41">
        <v>63.36</v>
      </c>
      <c r="Y48" s="41">
        <v>64.430000000000007</v>
      </c>
      <c r="Z48" s="41">
        <v>63.2</v>
      </c>
      <c r="AA48" s="41">
        <v>64.239999999999995</v>
      </c>
      <c r="AB48" s="104">
        <v>644400</v>
      </c>
      <c r="AC48" s="9">
        <v>63.95</v>
      </c>
      <c r="AD48" s="2">
        <f t="shared" si="0"/>
        <v>1.230000000000004</v>
      </c>
      <c r="AE48" s="138">
        <f t="shared" si="1"/>
        <v>1.250791640278659E-2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65.613600000000005</v>
      </c>
      <c r="Q49" s="2"/>
      <c r="T49" s="108" t="s">
        <v>104</v>
      </c>
      <c r="U49" s="106" t="s">
        <v>129</v>
      </c>
      <c r="W49" s="123">
        <v>42598</v>
      </c>
      <c r="X49" s="41">
        <v>63.4</v>
      </c>
      <c r="Y49" s="41">
        <v>63.71</v>
      </c>
      <c r="Z49" s="41">
        <v>63.22</v>
      </c>
      <c r="AA49" s="41">
        <v>63.44</v>
      </c>
      <c r="AB49" s="104">
        <v>601800</v>
      </c>
      <c r="AC49" s="9">
        <v>63.16</v>
      </c>
      <c r="AD49" s="2">
        <f t="shared" si="0"/>
        <v>0.49000000000000199</v>
      </c>
      <c r="AE49" s="138">
        <f t="shared" si="1"/>
        <v>1.2682308180087531E-3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64.982700000000008</v>
      </c>
      <c r="Q50" s="2"/>
      <c r="T50" s="108"/>
      <c r="U50" s="106"/>
      <c r="W50" s="123">
        <v>42597</v>
      </c>
      <c r="X50" s="41">
        <v>63.18</v>
      </c>
      <c r="Y50" s="41">
        <v>63.82</v>
      </c>
      <c r="Z50" s="41">
        <v>63.14</v>
      </c>
      <c r="AA50" s="41">
        <v>63.36</v>
      </c>
      <c r="AB50" s="104">
        <v>519300</v>
      </c>
      <c r="AC50" s="9">
        <v>63.08</v>
      </c>
      <c r="AD50" s="2">
        <f t="shared" si="0"/>
        <v>0.67999999999999972</v>
      </c>
      <c r="AE50" s="138">
        <f t="shared" si="1"/>
        <v>4.2986785543701611E-3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64.351800000000011</v>
      </c>
      <c r="Q51" s="2"/>
      <c r="T51" s="108" t="s">
        <v>105</v>
      </c>
      <c r="U51" s="106" t="s">
        <v>502</v>
      </c>
      <c r="W51" s="123">
        <v>42594</v>
      </c>
      <c r="X51" s="41">
        <v>63.38</v>
      </c>
      <c r="Y51" s="41">
        <v>63.53</v>
      </c>
      <c r="Z51" s="41">
        <v>62.81</v>
      </c>
      <c r="AA51" s="41">
        <v>63.09</v>
      </c>
      <c r="AB51" s="104">
        <v>620700</v>
      </c>
      <c r="AC51" s="9">
        <v>62.81</v>
      </c>
      <c r="AD51" s="2">
        <f t="shared" si="0"/>
        <v>0.71999999999999886</v>
      </c>
      <c r="AE51" s="138">
        <f>AC51/AC52-1</f>
        <v>-6.9565217391304168E-3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63.720900000000007</v>
      </c>
      <c r="Q52" s="2"/>
      <c r="T52" s="108" t="s">
        <v>106</v>
      </c>
      <c r="U52" s="106" t="s">
        <v>435</v>
      </c>
      <c r="W52" s="123">
        <v>42593</v>
      </c>
      <c r="X52" s="41">
        <v>63.45</v>
      </c>
      <c r="Y52" s="41">
        <v>63.8</v>
      </c>
      <c r="Z52" s="41">
        <v>62.91</v>
      </c>
      <c r="AA52" s="41">
        <v>63.53</v>
      </c>
      <c r="AB52" s="104">
        <v>614300</v>
      </c>
      <c r="AC52" s="9">
        <v>63.25</v>
      </c>
      <c r="AD52" s="2">
        <f t="shared" si="0"/>
        <v>0.89000000000000057</v>
      </c>
      <c r="AE52" s="138">
        <f t="shared" si="1"/>
        <v>1.3297020185837782E-2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63.09</v>
      </c>
      <c r="Q53" s="2"/>
      <c r="T53" s="108" t="s">
        <v>107</v>
      </c>
      <c r="U53" s="107">
        <v>1204288</v>
      </c>
      <c r="W53" s="123">
        <v>42592</v>
      </c>
      <c r="X53" s="41">
        <v>63.11</v>
      </c>
      <c r="Y53" s="41">
        <v>63.36</v>
      </c>
      <c r="Z53" s="41">
        <v>62.45</v>
      </c>
      <c r="AA53" s="41">
        <v>62.7</v>
      </c>
      <c r="AB53" s="104">
        <v>856200</v>
      </c>
      <c r="AC53" s="9">
        <v>62.42</v>
      </c>
      <c r="AD53" s="2">
        <f t="shared" si="0"/>
        <v>0.90999999999999659</v>
      </c>
      <c r="AE53" s="138">
        <f t="shared" si="1"/>
        <v>-6.4040986231184149E-4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62.459099999999999</v>
      </c>
      <c r="Q54" s="2"/>
      <c r="T54" s="108" t="s">
        <v>110</v>
      </c>
      <c r="U54" s="107">
        <v>901957</v>
      </c>
      <c r="W54" s="123">
        <v>42591</v>
      </c>
      <c r="X54" s="41">
        <v>62.47</v>
      </c>
      <c r="Y54" s="41">
        <v>63.32</v>
      </c>
      <c r="Z54" s="41">
        <v>62.47</v>
      </c>
      <c r="AA54" s="41">
        <v>62.74</v>
      </c>
      <c r="AB54" s="104">
        <v>894600</v>
      </c>
      <c r="AC54" s="9">
        <v>62.46</v>
      </c>
      <c r="AD54" s="2">
        <f t="shared" si="0"/>
        <v>0.85000000000000142</v>
      </c>
      <c r="AE54" s="138">
        <f t="shared" si="1"/>
        <v>7.2568940493469292E-3</v>
      </c>
    </row>
    <row r="55" spans="1:42" x14ac:dyDescent="0.25">
      <c r="O55" s="83">
        <v>0.98</v>
      </c>
      <c r="P55" s="83">
        <f t="shared" si="2"/>
        <v>61.828200000000002</v>
      </c>
      <c r="T55" s="108" t="s">
        <v>108</v>
      </c>
      <c r="U55" s="106" t="s">
        <v>503</v>
      </c>
      <c r="W55" s="123">
        <v>42590</v>
      </c>
      <c r="X55" s="41">
        <v>62.1</v>
      </c>
      <c r="Y55" s="41">
        <v>62.45</v>
      </c>
      <c r="Z55" s="41">
        <v>61.95</v>
      </c>
      <c r="AA55" s="41">
        <v>62.29</v>
      </c>
      <c r="AB55" s="104">
        <v>770200</v>
      </c>
      <c r="AC55" s="9">
        <v>62.01</v>
      </c>
      <c r="AD55" s="2">
        <f t="shared" si="0"/>
        <v>0.5</v>
      </c>
      <c r="AE55" s="138">
        <f t="shared" si="1"/>
        <v>5.5132155018646767E-3</v>
      </c>
    </row>
    <row r="56" spans="1:42" x14ac:dyDescent="0.25">
      <c r="O56" s="83">
        <v>0.97</v>
      </c>
      <c r="P56" s="83">
        <f t="shared" si="2"/>
        <v>61.197299999999998</v>
      </c>
      <c r="T56" s="108" t="s">
        <v>111</v>
      </c>
      <c r="U56" s="106">
        <v>19.13</v>
      </c>
      <c r="W56" s="123">
        <v>42587</v>
      </c>
      <c r="X56" s="41">
        <v>61.63</v>
      </c>
      <c r="Y56" s="41">
        <v>62.21</v>
      </c>
      <c r="Z56" s="41">
        <v>61.54</v>
      </c>
      <c r="AA56" s="41">
        <v>61.95</v>
      </c>
      <c r="AB56" s="104">
        <v>903700</v>
      </c>
      <c r="AC56" s="9">
        <v>61.67</v>
      </c>
      <c r="AD56" s="2">
        <f t="shared" si="0"/>
        <v>0.67000000000000171</v>
      </c>
      <c r="AE56" s="138">
        <f t="shared" si="1"/>
        <v>2.438231469440888E-3</v>
      </c>
    </row>
    <row r="57" spans="1:42" x14ac:dyDescent="0.25">
      <c r="O57" s="83">
        <v>0.96</v>
      </c>
      <c r="P57" s="83">
        <f t="shared" si="2"/>
        <v>60.566400000000002</v>
      </c>
      <c r="T57" s="108" t="s">
        <v>112</v>
      </c>
      <c r="U57" s="106">
        <v>3.43</v>
      </c>
      <c r="W57" s="123">
        <v>42586</v>
      </c>
      <c r="X57" s="41">
        <v>62.05</v>
      </c>
      <c r="Y57" s="41">
        <v>62.16</v>
      </c>
      <c r="Z57" s="41">
        <v>61.4</v>
      </c>
      <c r="AA57" s="41">
        <v>61.8</v>
      </c>
      <c r="AB57" s="104">
        <v>762200</v>
      </c>
      <c r="AC57" s="9">
        <v>61.52</v>
      </c>
      <c r="AD57" s="2">
        <f t="shared" si="0"/>
        <v>0.75999999999999801</v>
      </c>
      <c r="AE57" s="138">
        <f t="shared" si="1"/>
        <v>-7.4217489512744539E-3</v>
      </c>
      <c r="AL57" s="234"/>
      <c r="AO57" s="234"/>
    </row>
    <row r="58" spans="1:42" x14ac:dyDescent="0.25">
      <c r="O58" s="83">
        <v>0.95</v>
      </c>
      <c r="P58" s="83">
        <f t="shared" si="2"/>
        <v>59.935499999999998</v>
      </c>
      <c r="T58" s="108" t="s">
        <v>109</v>
      </c>
      <c r="U58" s="106" t="s">
        <v>504</v>
      </c>
      <c r="W58" s="123">
        <v>42585</v>
      </c>
      <c r="X58" s="41">
        <v>61.88</v>
      </c>
      <c r="Y58" s="41">
        <v>62.66</v>
      </c>
      <c r="Z58" s="41">
        <v>61.71</v>
      </c>
      <c r="AA58" s="41">
        <v>62.26</v>
      </c>
      <c r="AB58" s="104">
        <v>982400</v>
      </c>
      <c r="AC58" s="9">
        <v>61.98</v>
      </c>
      <c r="AD58" s="2">
        <f t="shared" si="0"/>
        <v>0.94999999999999574</v>
      </c>
      <c r="AE58" s="138">
        <f t="shared" si="1"/>
        <v>7.1498212544685025E-3</v>
      </c>
    </row>
    <row r="59" spans="1:42" x14ac:dyDescent="0.25">
      <c r="O59" s="83">
        <v>0.94</v>
      </c>
      <c r="P59" s="83">
        <f t="shared" si="2"/>
        <v>59.304600000000001</v>
      </c>
      <c r="W59" s="123">
        <v>42584</v>
      </c>
      <c r="X59" s="41">
        <v>63.77</v>
      </c>
      <c r="Y59" s="41">
        <v>64.27</v>
      </c>
      <c r="Z59" s="41">
        <v>61.71</v>
      </c>
      <c r="AA59" s="41">
        <v>61.82</v>
      </c>
      <c r="AB59" s="104">
        <v>1317800</v>
      </c>
      <c r="AC59" s="9">
        <v>61.54</v>
      </c>
      <c r="AD59" s="2">
        <f t="shared" si="0"/>
        <v>2.5599999999999952</v>
      </c>
      <c r="AE59" s="138">
        <f t="shared" si="1"/>
        <v>-1.4255966682684584E-2</v>
      </c>
      <c r="AL59" s="234"/>
    </row>
    <row r="60" spans="1:42" x14ac:dyDescent="0.25">
      <c r="O60" s="83">
        <v>0.93</v>
      </c>
      <c r="P60" s="83">
        <f t="shared" si="2"/>
        <v>58.673700000000004</v>
      </c>
      <c r="W60" s="123">
        <v>42583</v>
      </c>
      <c r="X60" s="41">
        <v>62.8</v>
      </c>
      <c r="Y60" s="41">
        <v>63.14</v>
      </c>
      <c r="Z60" s="41">
        <v>61.9</v>
      </c>
      <c r="AA60" s="41">
        <v>62.71</v>
      </c>
      <c r="AB60" s="104">
        <v>878200</v>
      </c>
      <c r="AC60" s="9">
        <v>62.43</v>
      </c>
      <c r="AD60" s="2">
        <f t="shared" si="0"/>
        <v>1.240000000000002</v>
      </c>
      <c r="AE60" s="138">
        <f t="shared" si="1"/>
        <v>-7.9453360877165258E-3</v>
      </c>
    </row>
    <row r="61" spans="1:42" x14ac:dyDescent="0.25">
      <c r="O61" s="83">
        <v>0.92</v>
      </c>
      <c r="P61" s="83">
        <f t="shared" si="2"/>
        <v>58.042800000000007</v>
      </c>
      <c r="W61" s="123">
        <v>42580</v>
      </c>
      <c r="X61" s="41">
        <v>63.7</v>
      </c>
      <c r="Y61" s="41">
        <v>63.89</v>
      </c>
      <c r="Z61" s="41">
        <v>63.18</v>
      </c>
      <c r="AA61" s="41">
        <v>63.21</v>
      </c>
      <c r="AB61" s="104">
        <v>981800</v>
      </c>
      <c r="AC61" s="9">
        <v>62.93</v>
      </c>
      <c r="AD61" s="2">
        <f t="shared" si="0"/>
        <v>0.71000000000000085</v>
      </c>
      <c r="AE61" s="138">
        <f t="shared" si="1"/>
        <v>-5.53097345132747E-3</v>
      </c>
      <c r="AL61" s="234"/>
      <c r="AO61" s="234"/>
    </row>
    <row r="62" spans="1:42" x14ac:dyDescent="0.25">
      <c r="O62" s="83">
        <v>0.91</v>
      </c>
      <c r="P62" s="83">
        <f t="shared" si="2"/>
        <v>57.411900000000003</v>
      </c>
      <c r="W62" s="123">
        <v>42579</v>
      </c>
      <c r="X62" s="41">
        <v>63.74</v>
      </c>
      <c r="Y62" s="41">
        <v>64.22</v>
      </c>
      <c r="Z62" s="41">
        <v>63.48</v>
      </c>
      <c r="AA62" s="41">
        <v>63.56</v>
      </c>
      <c r="AB62" s="104">
        <v>792100</v>
      </c>
      <c r="AC62" s="9">
        <v>63.28</v>
      </c>
      <c r="AD62" s="2">
        <f t="shared" si="0"/>
        <v>0.74000000000000199</v>
      </c>
      <c r="AE62" s="138">
        <f t="shared" si="1"/>
        <v>-1.4202303929303772E-3</v>
      </c>
    </row>
    <row r="63" spans="1:42" x14ac:dyDescent="0.25">
      <c r="O63" s="83">
        <v>0.9</v>
      </c>
      <c r="P63" s="83">
        <f t="shared" si="2"/>
        <v>56.781000000000006</v>
      </c>
      <c r="W63" s="123">
        <v>42578</v>
      </c>
      <c r="X63" s="41">
        <v>63.41</v>
      </c>
      <c r="Y63" s="41">
        <v>64.099999999999994</v>
      </c>
      <c r="Z63" s="41">
        <v>63.29</v>
      </c>
      <c r="AA63" s="41">
        <v>63.65</v>
      </c>
      <c r="AB63" s="104">
        <v>1232100</v>
      </c>
      <c r="AC63" s="9">
        <v>63.37</v>
      </c>
      <c r="AD63" s="2">
        <f t="shared" si="0"/>
        <v>0.80999999999999517</v>
      </c>
      <c r="AE63" s="138">
        <f t="shared" si="1"/>
        <v>5.0753370340999027E-3</v>
      </c>
      <c r="AL63" s="234"/>
      <c r="AO63" s="234"/>
      <c r="AP63" s="234"/>
    </row>
    <row r="64" spans="1:42" x14ac:dyDescent="0.25">
      <c r="W64" s="123">
        <v>42577</v>
      </c>
      <c r="X64" s="41">
        <v>64.400000000000006</v>
      </c>
      <c r="Y64" s="41">
        <v>64.73</v>
      </c>
      <c r="Z64" s="41">
        <v>62.67</v>
      </c>
      <c r="AA64" s="41">
        <v>63.33</v>
      </c>
      <c r="AB64" s="104">
        <v>1708100</v>
      </c>
      <c r="AC64" s="9">
        <v>63.05</v>
      </c>
      <c r="AD64" s="2">
        <f t="shared" si="0"/>
        <v>2.0600000000000023</v>
      </c>
      <c r="AE64" s="138">
        <f t="shared" si="1"/>
        <v>-2.2155404336129392E-3</v>
      </c>
    </row>
    <row r="65" spans="23:41" x14ac:dyDescent="0.25">
      <c r="W65" s="123">
        <v>42576</v>
      </c>
      <c r="X65" s="41">
        <v>63.02</v>
      </c>
      <c r="Y65" s="41">
        <v>63.54</v>
      </c>
      <c r="Z65" s="41">
        <v>62.7</v>
      </c>
      <c r="AA65" s="41">
        <v>63.47</v>
      </c>
      <c r="AB65" s="104">
        <v>2205500</v>
      </c>
      <c r="AC65" s="9">
        <v>63.19</v>
      </c>
      <c r="AD65" s="2">
        <f t="shared" si="0"/>
        <v>0.83999999999999631</v>
      </c>
      <c r="AE65" s="138">
        <f t="shared" si="1"/>
        <v>2.2204599524187074E-3</v>
      </c>
      <c r="AL65" s="234"/>
      <c r="AO65" s="234"/>
    </row>
    <row r="66" spans="23:41" x14ac:dyDescent="0.25">
      <c r="W66" s="123">
        <v>42573</v>
      </c>
      <c r="X66" s="41">
        <v>63.17</v>
      </c>
      <c r="Y66" s="41">
        <v>63.38</v>
      </c>
      <c r="Z66" s="41">
        <v>62.77</v>
      </c>
      <c r="AA66" s="41">
        <v>63.33</v>
      </c>
      <c r="AB66" s="104">
        <v>736700</v>
      </c>
      <c r="AC66" s="9">
        <v>63.05</v>
      </c>
      <c r="AD66" s="2">
        <f t="shared" si="0"/>
        <v>0.60999999999999943</v>
      </c>
      <c r="AE66" s="138">
        <f t="shared" si="1"/>
        <v>5.9029993618378018E-3</v>
      </c>
    </row>
    <row r="67" spans="23:41" x14ac:dyDescent="0.25">
      <c r="W67" s="123">
        <v>42572</v>
      </c>
      <c r="X67" s="41">
        <v>63.31</v>
      </c>
      <c r="Y67" s="41">
        <v>63.57</v>
      </c>
      <c r="Z67" s="41">
        <v>62.53</v>
      </c>
      <c r="AA67" s="41">
        <v>62.96</v>
      </c>
      <c r="AB67" s="104">
        <v>810400</v>
      </c>
      <c r="AC67" s="9">
        <v>62.68</v>
      </c>
      <c r="AD67" s="2">
        <f>Y67-Z67</f>
        <v>1.0399999999999991</v>
      </c>
      <c r="AE67" s="138">
        <f>AC67/AC68-1</f>
        <v>-1.0576164167324431E-2</v>
      </c>
      <c r="AL67" s="234"/>
    </row>
    <row r="68" spans="23:41" x14ac:dyDescent="0.25">
      <c r="W68" s="123">
        <v>42571</v>
      </c>
      <c r="X68" s="41">
        <v>62.43</v>
      </c>
      <c r="Y68" s="41">
        <v>63.77</v>
      </c>
      <c r="Z68" s="41">
        <v>62.35</v>
      </c>
      <c r="AA68" s="41">
        <v>63.63</v>
      </c>
      <c r="AB68" s="104">
        <v>1184700</v>
      </c>
      <c r="AC68" s="9">
        <v>63.35</v>
      </c>
      <c r="AD68" s="2">
        <f>Y68-Z68</f>
        <v>1.4200000000000017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37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74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267</v>
      </c>
      <c r="W2" s="94">
        <v>42663</v>
      </c>
      <c r="X2" s="10">
        <v>44.97</v>
      </c>
      <c r="Y2" s="10">
        <v>45.29</v>
      </c>
      <c r="Z2" s="10">
        <v>44.66</v>
      </c>
      <c r="AA2" s="10">
        <v>44.93</v>
      </c>
      <c r="AB2" s="95">
        <v>27170800</v>
      </c>
      <c r="AC2" s="10">
        <v>44.93</v>
      </c>
      <c r="AD2" s="2">
        <f>Y2-Z2</f>
        <v>0.63000000000000256</v>
      </c>
      <c r="AE2" s="138">
        <f>AC2/AC3-1</f>
        <v>-7.2912063632346591E-3</v>
      </c>
    </row>
    <row r="3" spans="1:40" x14ac:dyDescent="0.25">
      <c r="A3" s="23" t="s">
        <v>71</v>
      </c>
      <c r="B3" s="74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42662</v>
      </c>
      <c r="X3" s="10">
        <v>44.86</v>
      </c>
      <c r="Y3" s="10">
        <v>45.53</v>
      </c>
      <c r="Z3" s="10">
        <v>44.86</v>
      </c>
      <c r="AA3" s="10">
        <v>45.26</v>
      </c>
      <c r="AB3" s="95">
        <v>26475700</v>
      </c>
      <c r="AC3" s="10">
        <v>45.26</v>
      </c>
      <c r="AD3" s="2">
        <f>Y3-Z3</f>
        <v>0.67000000000000171</v>
      </c>
      <c r="AE3" s="138">
        <f>AC3/AC4-1</f>
        <v>6.8965517241377228E-3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46.15</v>
      </c>
      <c r="R4" s="527">
        <v>9.4000000000000004E-3</v>
      </c>
      <c r="T4" s="121"/>
      <c r="W4" s="94">
        <v>42661</v>
      </c>
      <c r="X4" s="10">
        <v>44.75</v>
      </c>
      <c r="Y4" s="10">
        <v>45</v>
      </c>
      <c r="Z4" s="10">
        <v>44.41</v>
      </c>
      <c r="AA4" s="10">
        <v>44.95</v>
      </c>
      <c r="AB4" s="95">
        <v>23877600</v>
      </c>
      <c r="AC4" s="10">
        <v>44.95</v>
      </c>
      <c r="AD4" s="2">
        <f t="shared" ref="AD4:AD67" si="0">Y4-Z4</f>
        <v>0.59000000000000341</v>
      </c>
      <c r="AE4" s="138">
        <f t="shared" ref="AE4:AE67" si="1">AC4/AC5-1</f>
        <v>1.0112359550561889E-2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3692</v>
      </c>
      <c r="W5" s="94">
        <v>42660</v>
      </c>
      <c r="X5" s="10">
        <v>44.54</v>
      </c>
      <c r="Y5" s="10">
        <v>44.76</v>
      </c>
      <c r="Z5" s="10">
        <v>44.32</v>
      </c>
      <c r="AA5" s="10">
        <v>44.5</v>
      </c>
      <c r="AB5" s="95">
        <v>18861300</v>
      </c>
      <c r="AC5" s="10">
        <v>44.5</v>
      </c>
      <c r="AD5" s="2">
        <f t="shared" si="0"/>
        <v>0.43999999999999773</v>
      </c>
      <c r="AE5" s="138">
        <f t="shared" si="1"/>
        <v>-4.6969358085440227E-3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42657</v>
      </c>
      <c r="X6" s="10">
        <v>45.17</v>
      </c>
      <c r="Y6" s="10">
        <v>45.52</v>
      </c>
      <c r="Z6" s="10">
        <v>44.32</v>
      </c>
      <c r="AA6" s="10">
        <v>44.71</v>
      </c>
      <c r="AB6" s="95">
        <v>45418600</v>
      </c>
      <c r="AC6" s="10">
        <v>44.71</v>
      </c>
      <c r="AD6" s="2">
        <f t="shared" si="0"/>
        <v>1.2000000000000028</v>
      </c>
      <c r="AE6" s="138">
        <f t="shared" si="1"/>
        <v>-8.9385474860337322E-4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377.61000000000513</v>
      </c>
      <c r="R7">
        <v>80</v>
      </c>
      <c r="T7" s="85"/>
      <c r="W7" s="94">
        <v>42656</v>
      </c>
      <c r="X7" s="10">
        <v>45.24</v>
      </c>
      <c r="Y7" s="10">
        <v>45.24</v>
      </c>
      <c r="Z7" s="10">
        <v>44.28</v>
      </c>
      <c r="AA7" s="10">
        <v>44.75</v>
      </c>
      <c r="AB7" s="95">
        <v>44174600</v>
      </c>
      <c r="AC7" s="10">
        <v>44.75</v>
      </c>
      <c r="AD7" s="2">
        <f t="shared" si="0"/>
        <v>0.96000000000000085</v>
      </c>
      <c r="AE7" s="138">
        <f t="shared" si="1"/>
        <v>-1.2577228596646117E-2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41.199999999999818</v>
      </c>
      <c r="W8" s="94">
        <v>42655</v>
      </c>
      <c r="X8" s="10">
        <v>45.51</v>
      </c>
      <c r="Y8" s="10">
        <v>45.83</v>
      </c>
      <c r="Z8" s="10">
        <v>45.32</v>
      </c>
      <c r="AA8" s="10">
        <v>45.32</v>
      </c>
      <c r="AB8" s="95">
        <v>21780500</v>
      </c>
      <c r="AC8" s="10">
        <v>45.32</v>
      </c>
      <c r="AD8" s="2">
        <f t="shared" si="0"/>
        <v>0.50999999999999801</v>
      </c>
      <c r="AE8" s="138">
        <f t="shared" si="1"/>
        <v>-2.8602860286028875E-3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1.1285197764873403E-2</v>
      </c>
      <c r="W9" s="94">
        <v>42654</v>
      </c>
      <c r="X9" s="10">
        <v>45.8</v>
      </c>
      <c r="Y9" s="10">
        <v>45.82</v>
      </c>
      <c r="Z9" s="10">
        <v>45.15</v>
      </c>
      <c r="AA9" s="10">
        <v>45.45</v>
      </c>
      <c r="AB9" s="95">
        <v>25442600</v>
      </c>
      <c r="AC9" s="10">
        <v>45.45</v>
      </c>
      <c r="AD9" s="2">
        <f t="shared" si="0"/>
        <v>0.67000000000000171</v>
      </c>
      <c r="AE9" s="138">
        <f t="shared" si="1"/>
        <v>-4.3811610076669449E-3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42653</v>
      </c>
      <c r="X10" s="10">
        <v>45.7</v>
      </c>
      <c r="Y10" s="10">
        <v>45.92</v>
      </c>
      <c r="Z10" s="10">
        <v>45.44</v>
      </c>
      <c r="AA10" s="10">
        <v>45.65</v>
      </c>
      <c r="AB10" s="95">
        <v>21804900</v>
      </c>
      <c r="AC10" s="10">
        <v>45.65</v>
      </c>
      <c r="AD10" s="2">
        <f t="shared" si="0"/>
        <v>0.48000000000000398</v>
      </c>
      <c r="AE10" s="138">
        <f t="shared" si="1"/>
        <v>7.0593425987204306E-3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3.3799999999999997E-2</v>
      </c>
      <c r="W11" s="94">
        <v>42650</v>
      </c>
      <c r="X11" s="10">
        <v>45.2</v>
      </c>
      <c r="Y11" s="10">
        <v>45.45</v>
      </c>
      <c r="Z11" s="10">
        <v>44.93</v>
      </c>
      <c r="AA11" s="10">
        <v>45.33</v>
      </c>
      <c r="AB11" s="95">
        <v>24893600</v>
      </c>
      <c r="AC11" s="10">
        <v>45.33</v>
      </c>
      <c r="AD11" s="2">
        <f t="shared" si="0"/>
        <v>0.52000000000000313</v>
      </c>
      <c r="AE11" s="138">
        <f t="shared" si="1"/>
        <v>3.3200531208499307E-3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42649</v>
      </c>
      <c r="X12" s="10">
        <v>45.18</v>
      </c>
      <c r="Y12" s="10">
        <v>45.39</v>
      </c>
      <c r="Z12" s="10">
        <v>44.83</v>
      </c>
      <c r="AA12" s="10">
        <v>45.18</v>
      </c>
      <c r="AB12" s="95">
        <v>29878200</v>
      </c>
      <c r="AC12" s="10">
        <v>45.18</v>
      </c>
      <c r="AD12" s="2">
        <f t="shared" si="0"/>
        <v>0.56000000000000227</v>
      </c>
      <c r="AE12" s="138">
        <f t="shared" si="1"/>
        <v>4.2231607023781592E-3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42648</v>
      </c>
      <c r="X13" s="10">
        <v>43.83</v>
      </c>
      <c r="Y13" s="10">
        <v>45.08</v>
      </c>
      <c r="Z13" s="10">
        <v>43.83</v>
      </c>
      <c r="AA13" s="10">
        <v>44.99</v>
      </c>
      <c r="AB13" s="95">
        <v>40459000</v>
      </c>
      <c r="AC13" s="10">
        <v>44.99</v>
      </c>
      <c r="AD13" s="2">
        <f t="shared" si="0"/>
        <v>1.25</v>
      </c>
      <c r="AE13" s="138">
        <f t="shared" si="1"/>
        <v>2.8342857142857225E-2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42647</v>
      </c>
      <c r="X14" s="10">
        <v>43.62</v>
      </c>
      <c r="Y14" s="10">
        <v>44.09</v>
      </c>
      <c r="Z14" s="10">
        <v>43.55</v>
      </c>
      <c r="AA14" s="10">
        <v>43.75</v>
      </c>
      <c r="AB14" s="95">
        <v>44008300</v>
      </c>
      <c r="AC14" s="10">
        <v>43.75</v>
      </c>
      <c r="AD14" s="2">
        <f t="shared" si="0"/>
        <v>0.54000000000000625</v>
      </c>
      <c r="AE14" s="138">
        <f t="shared" si="1"/>
        <v>-1.8252338580880823E-3</v>
      </c>
    </row>
    <row r="15" spans="1:40" x14ac:dyDescent="0.25">
      <c r="W15" s="94">
        <v>42646</v>
      </c>
      <c r="X15" s="10">
        <v>44.12</v>
      </c>
      <c r="Y15" s="10">
        <v>44.16</v>
      </c>
      <c r="Z15" s="10">
        <v>43.56</v>
      </c>
      <c r="AA15" s="10">
        <v>43.83</v>
      </c>
      <c r="AB15" s="95">
        <v>38197700</v>
      </c>
      <c r="AC15" s="10">
        <v>43.83</v>
      </c>
      <c r="AD15" s="2">
        <f t="shared" si="0"/>
        <v>0.59999999999999432</v>
      </c>
      <c r="AE15" s="138">
        <f t="shared" si="1"/>
        <v>-1.0162601626016343E-2</v>
      </c>
      <c r="AK15" s="234"/>
      <c r="AN15" s="234"/>
    </row>
    <row r="16" spans="1:40" x14ac:dyDescent="0.25">
      <c r="W16" s="94">
        <v>42643</v>
      </c>
      <c r="X16" s="10">
        <v>44.33</v>
      </c>
      <c r="Y16" s="10">
        <v>44.73</v>
      </c>
      <c r="Z16" s="10">
        <v>44.1</v>
      </c>
      <c r="AA16" s="10">
        <v>44.28</v>
      </c>
      <c r="AB16" s="95">
        <v>54117700</v>
      </c>
      <c r="AC16" s="10">
        <v>44.28</v>
      </c>
      <c r="AD16" s="2">
        <f t="shared" si="0"/>
        <v>0.62999999999999545</v>
      </c>
      <c r="AE16" s="138">
        <f t="shared" si="1"/>
        <v>-2.0283975659228792E-3</v>
      </c>
    </row>
    <row r="17" spans="1:40" x14ac:dyDescent="0.25">
      <c r="H17" s="72"/>
      <c r="W17" s="94">
        <v>42642</v>
      </c>
      <c r="X17" s="10">
        <v>45.19</v>
      </c>
      <c r="Y17" s="10">
        <v>45.26</v>
      </c>
      <c r="Z17" s="10">
        <v>44.21</v>
      </c>
      <c r="AA17" s="10">
        <v>44.37</v>
      </c>
      <c r="AB17" s="95">
        <v>45266700</v>
      </c>
      <c r="AC17" s="10">
        <v>44.37</v>
      </c>
      <c r="AD17" s="2">
        <f t="shared" si="0"/>
        <v>1.0499999999999972</v>
      </c>
      <c r="AE17" s="138">
        <f t="shared" si="1"/>
        <v>-2.0745972191569262E-2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42641</v>
      </c>
      <c r="X18" s="10">
        <v>45.36</v>
      </c>
      <c r="Y18" s="10">
        <v>45.48</v>
      </c>
      <c r="Z18" s="10">
        <v>44.96</v>
      </c>
      <c r="AA18" s="10">
        <v>45.31</v>
      </c>
      <c r="AB18" s="95">
        <v>28220300</v>
      </c>
      <c r="AC18" s="10">
        <v>45.31</v>
      </c>
      <c r="AD18" s="2">
        <f t="shared" si="0"/>
        <v>0.51999999999999602</v>
      </c>
      <c r="AE18" s="138">
        <f t="shared" si="1"/>
        <v>4.8791306276336766E-3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42640</v>
      </c>
      <c r="X19" s="10">
        <v>44.79</v>
      </c>
      <c r="Y19" s="10">
        <v>45.1</v>
      </c>
      <c r="Z19" s="10">
        <v>44.66</v>
      </c>
      <c r="AA19" s="10">
        <v>45.09</v>
      </c>
      <c r="AB19" s="95">
        <v>24359000</v>
      </c>
      <c r="AC19" s="10">
        <v>45.09</v>
      </c>
      <c r="AD19" s="2">
        <f t="shared" si="0"/>
        <v>0.44000000000000483</v>
      </c>
      <c r="AE19" s="138">
        <f t="shared" si="1"/>
        <v>4.6791443850267012E-3</v>
      </c>
      <c r="AK19" s="234"/>
      <c r="AN19" s="234"/>
    </row>
    <row r="20" spans="1:40" x14ac:dyDescent="0.25">
      <c r="W20" s="94">
        <v>42639</v>
      </c>
      <c r="X20" s="10">
        <v>45.37</v>
      </c>
      <c r="Y20" s="10">
        <v>45.5</v>
      </c>
      <c r="Z20" s="10">
        <v>44.65</v>
      </c>
      <c r="AA20" s="10">
        <v>44.88</v>
      </c>
      <c r="AB20" s="95">
        <v>30938000</v>
      </c>
      <c r="AC20" s="10">
        <v>44.88</v>
      </c>
      <c r="AD20" s="2">
        <f t="shared" si="0"/>
        <v>0.85000000000000142</v>
      </c>
      <c r="AE20" s="138">
        <f t="shared" si="1"/>
        <v>-1.8801923917796226E-2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42636</v>
      </c>
      <c r="X21" s="10">
        <v>45.5</v>
      </c>
      <c r="Y21" s="10">
        <v>45.91</v>
      </c>
      <c r="Z21" s="10">
        <v>45.43</v>
      </c>
      <c r="AA21" s="10">
        <v>45.74</v>
      </c>
      <c r="AB21" s="95">
        <v>28710500</v>
      </c>
      <c r="AC21" s="10">
        <v>45.74</v>
      </c>
      <c r="AD21" s="2">
        <f t="shared" si="0"/>
        <v>0.47999999999999687</v>
      </c>
      <c r="AE21" s="138">
        <f t="shared" si="1"/>
        <v>4.374453193352057E-4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42635</v>
      </c>
      <c r="X22" s="10">
        <v>45.83</v>
      </c>
      <c r="Y22" s="10">
        <v>46.12</v>
      </c>
      <c r="Z22" s="10">
        <v>45.37</v>
      </c>
      <c r="AA22" s="10">
        <v>45.72</v>
      </c>
      <c r="AB22" s="95">
        <v>36964400</v>
      </c>
      <c r="AC22" s="10">
        <v>45.72</v>
      </c>
      <c r="AD22" s="2">
        <f t="shared" si="0"/>
        <v>0.75</v>
      </c>
      <c r="AE22" s="138">
        <f t="shared" si="1"/>
        <v>-2.4001745581496703E-3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42634</v>
      </c>
      <c r="X23" s="10">
        <v>46.51</v>
      </c>
      <c r="Y23" s="10">
        <v>46.54</v>
      </c>
      <c r="Z23" s="10">
        <v>45.33</v>
      </c>
      <c r="AA23" s="10">
        <v>45.83</v>
      </c>
      <c r="AB23" s="95">
        <v>64530200</v>
      </c>
      <c r="AC23" s="10">
        <v>45.83</v>
      </c>
      <c r="AD23" s="2">
        <f t="shared" si="0"/>
        <v>1.2100000000000009</v>
      </c>
      <c r="AE23" s="138">
        <f t="shared" si="1"/>
        <v>-1.5678694158075657E-2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42633</v>
      </c>
      <c r="X24" s="10">
        <v>47.15</v>
      </c>
      <c r="Y24" s="10">
        <v>47.2</v>
      </c>
      <c r="Z24" s="10">
        <v>46.12</v>
      </c>
      <c r="AA24" s="10">
        <v>46.56</v>
      </c>
      <c r="AB24" s="95">
        <v>51510400</v>
      </c>
      <c r="AC24" s="10">
        <v>46.56</v>
      </c>
      <c r="AD24" s="2">
        <f t="shared" si="0"/>
        <v>1.0800000000000054</v>
      </c>
      <c r="AE24" s="138">
        <f t="shared" si="1"/>
        <v>1.1953923060204374E-2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42632</v>
      </c>
      <c r="X25" s="10">
        <v>45.62</v>
      </c>
      <c r="Y25" s="10">
        <v>46.29</v>
      </c>
      <c r="Z25" s="10">
        <v>45.48</v>
      </c>
      <c r="AA25" s="10">
        <v>46.01</v>
      </c>
      <c r="AB25" s="95">
        <v>33562400</v>
      </c>
      <c r="AC25" s="10">
        <v>46.01</v>
      </c>
      <c r="AD25" s="2">
        <f t="shared" si="0"/>
        <v>0.81000000000000227</v>
      </c>
      <c r="AE25" s="138">
        <f t="shared" si="1"/>
        <v>1.2766894122826278E-2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42629</v>
      </c>
      <c r="X26" s="10">
        <v>45.7</v>
      </c>
      <c r="Y26" s="10">
        <v>45.87</v>
      </c>
      <c r="Z26" s="10">
        <v>45.25</v>
      </c>
      <c r="AA26" s="10">
        <v>45.43</v>
      </c>
      <c r="AB26" s="95">
        <v>51871400</v>
      </c>
      <c r="AC26" s="10">
        <v>45.43</v>
      </c>
      <c r="AD26" s="2">
        <f t="shared" si="0"/>
        <v>0.61999999999999744</v>
      </c>
      <c r="AE26" s="138">
        <f t="shared" si="1"/>
        <v>-1.5601300108342375E-2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42628</v>
      </c>
      <c r="X27" s="10">
        <v>46.12</v>
      </c>
      <c r="Y27" s="10">
        <v>46.35</v>
      </c>
      <c r="Z27" s="10">
        <v>45.19</v>
      </c>
      <c r="AA27" s="10">
        <v>46.15</v>
      </c>
      <c r="AB27" s="95">
        <v>60827800</v>
      </c>
      <c r="AC27" s="10">
        <v>46.15</v>
      </c>
      <c r="AD27" s="2">
        <f t="shared" si="0"/>
        <v>1.1600000000000037</v>
      </c>
      <c r="AE27" s="138">
        <f t="shared" si="1"/>
        <v>-7.9535683576956728E-3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42627</v>
      </c>
      <c r="X28" s="10">
        <v>47.08</v>
      </c>
      <c r="Y28" s="10">
        <v>47.58</v>
      </c>
      <c r="Z28" s="10">
        <v>46.5</v>
      </c>
      <c r="AA28" s="10">
        <v>46.52</v>
      </c>
      <c r="AB28" s="95">
        <v>44841700</v>
      </c>
      <c r="AC28" s="10">
        <v>46.52</v>
      </c>
      <c r="AD28" s="2">
        <f t="shared" si="0"/>
        <v>1.0799999999999983</v>
      </c>
      <c r="AE28" s="138">
        <f t="shared" si="1"/>
        <v>-9.3696763202725242E-3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42626</v>
      </c>
      <c r="X29" s="10">
        <v>47.8</v>
      </c>
      <c r="Y29" s="10">
        <v>47.86</v>
      </c>
      <c r="Z29" s="10">
        <v>46.52</v>
      </c>
      <c r="AA29" s="10">
        <v>46.96</v>
      </c>
      <c r="AB29" s="95">
        <v>59000500</v>
      </c>
      <c r="AC29" s="10">
        <v>46.96</v>
      </c>
      <c r="AD29" s="2">
        <f t="shared" si="0"/>
        <v>1.3399999999999963</v>
      </c>
      <c r="AE29" s="138">
        <f t="shared" si="1"/>
        <v>-3.2550473836011506E-2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42625</v>
      </c>
      <c r="X30" s="10">
        <v>48.37</v>
      </c>
      <c r="Y30" s="10">
        <v>48.64</v>
      </c>
      <c r="Z30" s="10">
        <v>47.98</v>
      </c>
      <c r="AA30" s="10">
        <v>48.54</v>
      </c>
      <c r="AB30" s="95">
        <v>35588400</v>
      </c>
      <c r="AC30" s="10">
        <v>48.54</v>
      </c>
      <c r="AD30" s="2">
        <f t="shared" si="0"/>
        <v>0.66000000000000369</v>
      </c>
      <c r="AE30" s="138">
        <f t="shared" si="1"/>
        <v>-3.6945812807881451E-3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42622</v>
      </c>
      <c r="X31" s="10">
        <v>49.49</v>
      </c>
      <c r="Y31" s="10">
        <v>49.86</v>
      </c>
      <c r="Z31" s="10">
        <v>48.72</v>
      </c>
      <c r="AA31" s="10">
        <v>48.72</v>
      </c>
      <c r="AB31" s="95">
        <v>32147200</v>
      </c>
      <c r="AC31" s="10">
        <v>48.72</v>
      </c>
      <c r="AD31" s="2">
        <f t="shared" si="0"/>
        <v>1.1400000000000006</v>
      </c>
      <c r="AE31" s="138">
        <f t="shared" si="1"/>
        <v>-2.3647294589178358E-2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42621</v>
      </c>
      <c r="X32" s="10">
        <v>49.81</v>
      </c>
      <c r="Y32" s="10">
        <v>49.99</v>
      </c>
      <c r="Z32" s="10">
        <v>49.56</v>
      </c>
      <c r="AA32" s="10">
        <v>49.9</v>
      </c>
      <c r="AB32" s="95">
        <v>14169200</v>
      </c>
      <c r="AC32" s="10">
        <v>49.9</v>
      </c>
      <c r="AD32" s="2">
        <f t="shared" si="0"/>
        <v>0.42999999999999972</v>
      </c>
      <c r="AE32" s="138">
        <f t="shared" si="1"/>
        <v>2.6120152702431287E-3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42620</v>
      </c>
      <c r="X33" s="10">
        <v>49.79</v>
      </c>
      <c r="Y33" s="10">
        <v>50.03</v>
      </c>
      <c r="Z33" s="10">
        <v>49.65</v>
      </c>
      <c r="AA33" s="10">
        <v>49.77</v>
      </c>
      <c r="AB33" s="95">
        <v>12437300</v>
      </c>
      <c r="AC33" s="10">
        <v>49.77</v>
      </c>
      <c r="AD33" s="2">
        <f t="shared" si="0"/>
        <v>0.38000000000000256</v>
      </c>
      <c r="AE33" s="138">
        <f t="shared" si="1"/>
        <v>-4.4008801760352378E-3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42619</v>
      </c>
      <c r="X34" s="10">
        <v>50.56</v>
      </c>
      <c r="Y34" s="10">
        <v>50.57</v>
      </c>
      <c r="Z34" s="10">
        <v>49.63</v>
      </c>
      <c r="AA34" s="10">
        <v>49.99</v>
      </c>
      <c r="AB34" s="95">
        <v>21832200</v>
      </c>
      <c r="AC34" s="10">
        <v>49.99</v>
      </c>
      <c r="AD34" s="2">
        <f t="shared" si="0"/>
        <v>0.93999999999999773</v>
      </c>
      <c r="AE34" s="138">
        <f t="shared" si="1"/>
        <v>-1.1078140454995E-2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42615</v>
      </c>
      <c r="X35" s="10">
        <v>50.45</v>
      </c>
      <c r="Y35" s="10">
        <v>50.66</v>
      </c>
      <c r="Z35" s="10">
        <v>50.18</v>
      </c>
      <c r="AA35" s="10">
        <v>50.55</v>
      </c>
      <c r="AB35" s="95">
        <v>12684000</v>
      </c>
      <c r="AC35" s="10">
        <v>50.55</v>
      </c>
      <c r="AD35" s="2">
        <f t="shared" si="0"/>
        <v>0.47999999999999687</v>
      </c>
      <c r="AE35" s="138">
        <f t="shared" si="1"/>
        <v>2.3795359904819069E-3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42614</v>
      </c>
      <c r="X36" s="10">
        <v>50.92</v>
      </c>
      <c r="Y36" s="10">
        <v>51</v>
      </c>
      <c r="Z36" s="10">
        <v>50.11</v>
      </c>
      <c r="AA36" s="10">
        <v>50.43</v>
      </c>
      <c r="AB36" s="95">
        <v>17017100</v>
      </c>
      <c r="AC36" s="10">
        <v>50.43</v>
      </c>
      <c r="AD36" s="2">
        <f t="shared" si="0"/>
        <v>0.89000000000000057</v>
      </c>
      <c r="AE36" s="138">
        <f t="shared" si="1"/>
        <v>-7.2834645669290765E-3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42613</v>
      </c>
      <c r="X37" s="10">
        <v>50.7</v>
      </c>
      <c r="Y37" s="10">
        <v>50.92</v>
      </c>
      <c r="Z37" s="10">
        <v>50.24</v>
      </c>
      <c r="AA37" s="10">
        <v>50.8</v>
      </c>
      <c r="AB37" s="95">
        <v>24533600</v>
      </c>
      <c r="AC37" s="10">
        <v>50.8</v>
      </c>
      <c r="AD37" s="2">
        <f t="shared" si="0"/>
        <v>0.67999999999999972</v>
      </c>
      <c r="AE37" s="138">
        <f t="shared" si="1"/>
        <v>3.5559067562227487E-3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42612</v>
      </c>
      <c r="X38" s="10">
        <v>49.73</v>
      </c>
      <c r="Y38" s="10">
        <v>50.64</v>
      </c>
      <c r="Z38" s="10">
        <v>49.68</v>
      </c>
      <c r="AA38" s="10">
        <v>50.62</v>
      </c>
      <c r="AB38" s="95">
        <v>25055800</v>
      </c>
      <c r="AC38" s="10">
        <v>50.62</v>
      </c>
      <c r="AD38" s="2">
        <f t="shared" si="0"/>
        <v>0.96000000000000085</v>
      </c>
      <c r="AE38" s="138">
        <f t="shared" si="1"/>
        <v>2.1388216303470431E-2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6" t="s">
        <v>78</v>
      </c>
      <c r="Q39" s="586"/>
      <c r="R39" s="34"/>
      <c r="W39" s="94">
        <v>42611</v>
      </c>
      <c r="X39" s="10">
        <v>48.75</v>
      </c>
      <c r="Y39" s="10">
        <v>49.75</v>
      </c>
      <c r="Z39" s="10">
        <v>48.69</v>
      </c>
      <c r="AA39" s="10">
        <v>49.56</v>
      </c>
      <c r="AB39" s="95">
        <v>21201400</v>
      </c>
      <c r="AC39" s="10">
        <v>49.56</v>
      </c>
      <c r="AD39" s="2">
        <f t="shared" si="0"/>
        <v>1.0600000000000023</v>
      </c>
      <c r="AE39" s="138">
        <f t="shared" si="1"/>
        <v>2.1645021645021689E-2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50.765000000000001</v>
      </c>
      <c r="R40" s="34"/>
      <c r="W40" s="94">
        <v>42608</v>
      </c>
      <c r="X40" s="10">
        <v>48.58</v>
      </c>
      <c r="Y40" s="10">
        <v>48.84</v>
      </c>
      <c r="Z40" s="10">
        <v>48.28</v>
      </c>
      <c r="AA40" s="10">
        <v>48.51</v>
      </c>
      <c r="AB40" s="95">
        <v>15527300</v>
      </c>
      <c r="AC40" s="10">
        <v>48.51</v>
      </c>
      <c r="AD40" s="2">
        <f t="shared" si="0"/>
        <v>0.56000000000000227</v>
      </c>
      <c r="AE40" s="138">
        <f t="shared" si="1"/>
        <v>2.6870607689126746E-3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50.3035</v>
      </c>
      <c r="R41" s="34"/>
      <c r="W41" s="94">
        <v>42607</v>
      </c>
      <c r="X41" s="10">
        <v>48.62</v>
      </c>
      <c r="Y41" s="10">
        <v>48.69</v>
      </c>
      <c r="Z41" s="10">
        <v>48.3</v>
      </c>
      <c r="AA41" s="10">
        <v>48.38</v>
      </c>
      <c r="AB41" s="95">
        <v>13643200</v>
      </c>
      <c r="AC41" s="10">
        <v>48.38</v>
      </c>
      <c r="AD41" s="2">
        <f t="shared" si="0"/>
        <v>0.39000000000000057</v>
      </c>
      <c r="AE41" s="138">
        <f t="shared" si="1"/>
        <v>-5.1408595517170586E-3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49.841999999999999</v>
      </c>
      <c r="R42" s="34"/>
      <c r="T42" s="91" t="s">
        <v>113</v>
      </c>
      <c r="W42" s="94">
        <v>42606</v>
      </c>
      <c r="X42" s="10">
        <v>48.5</v>
      </c>
      <c r="Y42" s="10">
        <v>48.77</v>
      </c>
      <c r="Z42" s="10">
        <v>48.35</v>
      </c>
      <c r="AA42" s="10">
        <v>48.63</v>
      </c>
      <c r="AB42" s="95">
        <v>16315800</v>
      </c>
      <c r="AC42" s="10">
        <v>48.63</v>
      </c>
      <c r="AD42" s="2">
        <f t="shared" si="0"/>
        <v>0.42000000000000171</v>
      </c>
      <c r="AE42" s="138">
        <f t="shared" si="1"/>
        <v>4.5445155959513706E-3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49.380499999999998</v>
      </c>
      <c r="R43" s="83"/>
      <c r="T43" s="97" t="s">
        <v>98</v>
      </c>
      <c r="U43" s="98">
        <v>45.26</v>
      </c>
      <c r="W43" s="94">
        <v>42605</v>
      </c>
      <c r="X43" s="10">
        <v>48.64</v>
      </c>
      <c r="Y43" s="10">
        <v>48.75</v>
      </c>
      <c r="Z43" s="10">
        <v>48.39</v>
      </c>
      <c r="AA43" s="10">
        <v>48.41</v>
      </c>
      <c r="AB43" s="95">
        <v>15430200</v>
      </c>
      <c r="AC43" s="10">
        <v>48.41</v>
      </c>
      <c r="AD43" s="2">
        <f t="shared" si="0"/>
        <v>0.35999999999999943</v>
      </c>
      <c r="AE43" s="138">
        <f t="shared" si="1"/>
        <v>-4.5239564055111758E-3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48.919000000000004</v>
      </c>
      <c r="R44" s="83"/>
      <c r="T44" s="87" t="s">
        <v>99</v>
      </c>
      <c r="U44" s="88">
        <v>44.97</v>
      </c>
      <c r="W44" s="94">
        <v>42604</v>
      </c>
      <c r="X44" s="10">
        <v>48.64</v>
      </c>
      <c r="Y44" s="10">
        <v>48.74</v>
      </c>
      <c r="Z44" s="10">
        <v>48.5</v>
      </c>
      <c r="AA44" s="10">
        <v>48.63</v>
      </c>
      <c r="AB44" s="95">
        <v>9212600</v>
      </c>
      <c r="AC44" s="10">
        <v>48.63</v>
      </c>
      <c r="AD44" s="2">
        <f t="shared" si="0"/>
        <v>0.24000000000000199</v>
      </c>
      <c r="AE44" s="138">
        <f t="shared" si="1"/>
        <v>-4.1109969167518745E-4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48.457500000000003</v>
      </c>
      <c r="R45" s="83"/>
      <c r="T45" s="87" t="s">
        <v>100</v>
      </c>
      <c r="U45" s="88" t="s">
        <v>663</v>
      </c>
      <c r="W45" s="94">
        <v>42601</v>
      </c>
      <c r="X45" s="10">
        <v>48.44</v>
      </c>
      <c r="Y45" s="10">
        <v>48.73</v>
      </c>
      <c r="Z45" s="10">
        <v>48.2</v>
      </c>
      <c r="AA45" s="10">
        <v>48.65</v>
      </c>
      <c r="AB45" s="95">
        <v>12557700</v>
      </c>
      <c r="AC45" s="10">
        <v>48.65</v>
      </c>
      <c r="AD45" s="2">
        <f t="shared" si="0"/>
        <v>0.52999999999999403</v>
      </c>
      <c r="AE45" s="138">
        <f t="shared" si="1"/>
        <v>2.4726973006388153E-3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47.996000000000002</v>
      </c>
      <c r="R46" s="83"/>
      <c r="T46" s="87" t="s">
        <v>101</v>
      </c>
      <c r="U46" s="88" t="s">
        <v>664</v>
      </c>
      <c r="W46" s="94">
        <v>42600</v>
      </c>
      <c r="X46" s="10">
        <v>48.5</v>
      </c>
      <c r="Y46" s="10">
        <v>48.66</v>
      </c>
      <c r="Z46" s="10">
        <v>48.33</v>
      </c>
      <c r="AA46" s="10">
        <v>48.53</v>
      </c>
      <c r="AB46" s="95">
        <v>12189200</v>
      </c>
      <c r="AC46" s="10">
        <v>48.53</v>
      </c>
      <c r="AD46" s="2">
        <f t="shared" si="0"/>
        <v>0.32999999999999829</v>
      </c>
      <c r="AE46" s="138">
        <f t="shared" si="1"/>
        <v>-1.6457519029006162E-3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47.534500000000001</v>
      </c>
      <c r="R47" s="83"/>
      <c r="T47" s="87" t="s">
        <v>102</v>
      </c>
      <c r="U47" s="88">
        <v>49.34</v>
      </c>
      <c r="W47" s="94">
        <v>42599</v>
      </c>
      <c r="X47" s="10">
        <v>48.37</v>
      </c>
      <c r="Y47" s="10">
        <v>48.66</v>
      </c>
      <c r="Z47" s="10">
        <v>48.31</v>
      </c>
      <c r="AA47" s="10">
        <v>48.61</v>
      </c>
      <c r="AB47" s="95">
        <v>13062900</v>
      </c>
      <c r="AC47" s="10">
        <v>48.61</v>
      </c>
      <c r="AD47" s="2">
        <f t="shared" si="0"/>
        <v>0.34999999999999432</v>
      </c>
      <c r="AE47" s="138">
        <f t="shared" si="1"/>
        <v>3.5094962840627186E-3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47.073</v>
      </c>
      <c r="R48" s="83"/>
      <c r="T48" s="87" t="s">
        <v>103</v>
      </c>
      <c r="U48" s="88">
        <v>0.90334800000000004</v>
      </c>
      <c r="W48" s="94">
        <v>42598</v>
      </c>
      <c r="X48" s="10">
        <v>48.16</v>
      </c>
      <c r="Y48" s="10">
        <v>48.6</v>
      </c>
      <c r="Z48" s="10">
        <v>48.06</v>
      </c>
      <c r="AA48" s="10">
        <v>48.44</v>
      </c>
      <c r="AB48" s="95">
        <v>13957600</v>
      </c>
      <c r="AC48" s="10">
        <v>48.44</v>
      </c>
      <c r="AD48" s="2">
        <f t="shared" si="0"/>
        <v>0.53999999999999915</v>
      </c>
      <c r="AE48" s="138">
        <f t="shared" si="1"/>
        <v>3.5218562253986896E-3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46.611499999999999</v>
      </c>
      <c r="R49" s="83"/>
      <c r="T49" s="87" t="s">
        <v>104</v>
      </c>
      <c r="U49" s="89" t="s">
        <v>454</v>
      </c>
      <c r="W49" s="94">
        <v>42597</v>
      </c>
      <c r="X49" s="10">
        <v>48.05</v>
      </c>
      <c r="Y49" s="10">
        <v>48.34</v>
      </c>
      <c r="Z49" s="10">
        <v>48.03</v>
      </c>
      <c r="AA49" s="10">
        <v>48.27</v>
      </c>
      <c r="AB49" s="95">
        <v>11758900</v>
      </c>
      <c r="AC49" s="10">
        <v>48.27</v>
      </c>
      <c r="AD49" s="2">
        <f t="shared" si="0"/>
        <v>0.31000000000000227</v>
      </c>
      <c r="AE49" s="138">
        <f t="shared" si="1"/>
        <v>7.724425887265296E-3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46.15</v>
      </c>
      <c r="R50" s="83"/>
      <c r="T50" s="87"/>
      <c r="U50" s="88"/>
      <c r="W50" s="94">
        <v>42594</v>
      </c>
      <c r="X50" s="10">
        <v>48.05</v>
      </c>
      <c r="Y50" s="10">
        <v>48.08</v>
      </c>
      <c r="Z50" s="10">
        <v>47.83</v>
      </c>
      <c r="AA50" s="10">
        <v>47.9</v>
      </c>
      <c r="AB50" s="95">
        <v>13227500</v>
      </c>
      <c r="AC50" s="10">
        <v>47.9</v>
      </c>
      <c r="AD50" s="2">
        <f t="shared" si="0"/>
        <v>0.25</v>
      </c>
      <c r="AE50" s="138">
        <f t="shared" si="1"/>
        <v>-7.0480928689884426E-3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45.688499999999998</v>
      </c>
      <c r="R51" s="83"/>
      <c r="T51" s="87" t="s">
        <v>105</v>
      </c>
      <c r="U51" s="88" t="s">
        <v>665</v>
      </c>
      <c r="W51" s="94">
        <v>42593</v>
      </c>
      <c r="X51" s="10">
        <v>48.23</v>
      </c>
      <c r="Y51" s="10">
        <v>48.5</v>
      </c>
      <c r="Z51" s="10">
        <v>47.92</v>
      </c>
      <c r="AA51" s="10">
        <v>48.24</v>
      </c>
      <c r="AB51" s="95">
        <v>14614100</v>
      </c>
      <c r="AC51" s="10">
        <v>48.24</v>
      </c>
      <c r="AD51" s="2">
        <f t="shared" si="0"/>
        <v>0.57999999999999829</v>
      </c>
      <c r="AE51" s="138">
        <f t="shared" si="1"/>
        <v>1.2453300124533051E-3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45.226999999999997</v>
      </c>
      <c r="R52" s="83"/>
      <c r="T52" s="87" t="s">
        <v>106</v>
      </c>
      <c r="U52" s="88" t="s">
        <v>410</v>
      </c>
      <c r="W52" s="94">
        <v>42592</v>
      </c>
      <c r="X52" s="10">
        <v>48.82</v>
      </c>
      <c r="Y52" s="10">
        <v>48.93</v>
      </c>
      <c r="Z52" s="10">
        <v>48.08</v>
      </c>
      <c r="AA52" s="10">
        <v>48.18</v>
      </c>
      <c r="AB52" s="95">
        <v>16782700</v>
      </c>
      <c r="AC52" s="10">
        <v>48.18</v>
      </c>
      <c r="AD52" s="2">
        <f t="shared" si="0"/>
        <v>0.85000000000000142</v>
      </c>
      <c r="AE52" s="138">
        <f t="shared" si="1"/>
        <v>-1.5328019619865074E-2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44.765499999999996</v>
      </c>
      <c r="R53" s="83"/>
      <c r="T53" s="87" t="s">
        <v>107</v>
      </c>
      <c r="U53" s="90">
        <v>27210558</v>
      </c>
      <c r="W53" s="94">
        <v>42591</v>
      </c>
      <c r="X53" s="10">
        <v>49.02</v>
      </c>
      <c r="Y53" s="10">
        <v>49.15</v>
      </c>
      <c r="Z53" s="10">
        <v>48.81</v>
      </c>
      <c r="AA53" s="10">
        <v>48.93</v>
      </c>
      <c r="AB53" s="95">
        <v>10449800</v>
      </c>
      <c r="AC53" s="10">
        <v>48.93</v>
      </c>
      <c r="AD53" s="2">
        <f t="shared" si="0"/>
        <v>0.33999999999999631</v>
      </c>
      <c r="AE53" s="138">
        <f t="shared" si="1"/>
        <v>4.0891433244749642E-4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44.303999999999995</v>
      </c>
      <c r="R54" s="83"/>
      <c r="T54" s="87" t="s">
        <v>110</v>
      </c>
      <c r="U54" s="90">
        <v>25393300</v>
      </c>
      <c r="W54" s="94">
        <v>42590</v>
      </c>
      <c r="X54" s="10">
        <v>48.78</v>
      </c>
      <c r="Y54" s="10">
        <v>49.05</v>
      </c>
      <c r="Z54" s="10">
        <v>48.74</v>
      </c>
      <c r="AA54" s="10">
        <v>48.91</v>
      </c>
      <c r="AB54" s="95">
        <v>14871600</v>
      </c>
      <c r="AC54" s="10">
        <v>48.91</v>
      </c>
      <c r="AD54" s="2">
        <f t="shared" si="0"/>
        <v>0.30999999999999517</v>
      </c>
      <c r="AE54" s="138">
        <f t="shared" si="1"/>
        <v>4.7247329498767421E-3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43.842499999999994</v>
      </c>
      <c r="R55" s="83"/>
      <c r="T55" s="87" t="s">
        <v>108</v>
      </c>
      <c r="U55" s="88" t="s">
        <v>666</v>
      </c>
      <c r="W55" s="94">
        <v>42587</v>
      </c>
      <c r="X55" s="10">
        <v>48.39</v>
      </c>
      <c r="Y55" s="10">
        <v>48.7</v>
      </c>
      <c r="Z55" s="10">
        <v>48.13</v>
      </c>
      <c r="AA55" s="10">
        <v>48.68</v>
      </c>
      <c r="AB55" s="95">
        <v>19064700</v>
      </c>
      <c r="AC55" s="10">
        <v>48.68</v>
      </c>
      <c r="AD55" s="2">
        <f t="shared" si="0"/>
        <v>0.57000000000000028</v>
      </c>
      <c r="AE55" s="138">
        <f>AC55/AC56-1</f>
        <v>1.7558528428093467E-2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43.380999999999993</v>
      </c>
      <c r="R56" s="83"/>
      <c r="T56" s="87" t="s">
        <v>111</v>
      </c>
      <c r="U56" s="88">
        <v>11.15</v>
      </c>
      <c r="W56" s="94">
        <v>42586</v>
      </c>
      <c r="X56" s="10">
        <v>47.6</v>
      </c>
      <c r="Y56" s="10">
        <v>48</v>
      </c>
      <c r="Z56" s="10">
        <v>47.57</v>
      </c>
      <c r="AA56" s="10">
        <v>47.84</v>
      </c>
      <c r="AB56" s="95">
        <v>14662600</v>
      </c>
      <c r="AC56" s="10">
        <v>47.84</v>
      </c>
      <c r="AD56" s="2">
        <f t="shared" si="0"/>
        <v>0.42999999999999972</v>
      </c>
      <c r="AE56" s="138">
        <f t="shared" si="1"/>
        <v>5.6758461215051792E-3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42.919499999999999</v>
      </c>
      <c r="R57" s="83"/>
      <c r="T57" s="87" t="s">
        <v>112</v>
      </c>
      <c r="U57" s="88">
        <v>4.03</v>
      </c>
      <c r="W57" s="94">
        <v>42585</v>
      </c>
      <c r="X57" s="10">
        <v>47.33</v>
      </c>
      <c r="Y57" s="10">
        <v>47.64</v>
      </c>
      <c r="Z57" s="10">
        <v>47.33</v>
      </c>
      <c r="AA57" s="10">
        <v>47.57</v>
      </c>
      <c r="AB57" s="95">
        <v>14913500</v>
      </c>
      <c r="AC57" s="10">
        <v>47.57</v>
      </c>
      <c r="AD57" s="2">
        <f t="shared" si="0"/>
        <v>0.31000000000000227</v>
      </c>
      <c r="AE57" s="138" t="e">
        <f t="shared" si="1"/>
        <v>#DIV/0!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42.457999999999998</v>
      </c>
      <c r="R58" s="83"/>
      <c r="T58" s="87" t="s">
        <v>109</v>
      </c>
      <c r="U58" s="88" t="s">
        <v>667</v>
      </c>
      <c r="W58" s="94">
        <v>42585</v>
      </c>
      <c r="X58" s="10" t="s">
        <v>191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41.996499999999997</v>
      </c>
      <c r="R59" s="83"/>
      <c r="W59" s="94">
        <v>42584</v>
      </c>
      <c r="X59" s="10">
        <v>47.66</v>
      </c>
      <c r="Y59" s="10">
        <v>47.83</v>
      </c>
      <c r="Z59" s="10">
        <v>47.39</v>
      </c>
      <c r="AA59" s="10">
        <v>47.7</v>
      </c>
      <c r="AB59" s="95">
        <v>17033100</v>
      </c>
      <c r="AC59" s="10">
        <v>47.32</v>
      </c>
      <c r="AD59" s="2">
        <f t="shared" si="0"/>
        <v>0.43999999999999773</v>
      </c>
      <c r="AE59" s="138">
        <f t="shared" si="1"/>
        <v>-2.3192072527935537E-3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41.534999999999997</v>
      </c>
      <c r="R60" s="83"/>
      <c r="W60" s="94">
        <v>42583</v>
      </c>
      <c r="X60" s="10">
        <v>47.98</v>
      </c>
      <c r="Y60" s="10">
        <v>48.05</v>
      </c>
      <c r="Z60" s="10">
        <v>47.63</v>
      </c>
      <c r="AA60" s="10">
        <v>47.81</v>
      </c>
      <c r="AB60" s="95">
        <v>16026600</v>
      </c>
      <c r="AC60" s="10">
        <v>47.43</v>
      </c>
      <c r="AD60" s="2">
        <f t="shared" si="0"/>
        <v>0.4199999999999946</v>
      </c>
      <c r="AE60" s="138">
        <f t="shared" si="1"/>
        <v>-3.3620508510191494E-3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42580</v>
      </c>
      <c r="X61" s="10">
        <v>47.95</v>
      </c>
      <c r="Y61" s="10">
        <v>48.17</v>
      </c>
      <c r="Z61" s="10">
        <v>47.95</v>
      </c>
      <c r="AA61" s="10">
        <v>47.97</v>
      </c>
      <c r="AB61" s="95">
        <v>13111700</v>
      </c>
      <c r="AC61" s="10">
        <v>47.59</v>
      </c>
      <c r="AD61" s="2">
        <f t="shared" si="0"/>
        <v>0.21999999999999886</v>
      </c>
      <c r="AE61" s="138">
        <f t="shared" si="1"/>
        <v>-3.3507853403140775E-3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42579</v>
      </c>
      <c r="X62" s="10">
        <v>47.94</v>
      </c>
      <c r="Y62" s="10">
        <v>48.22</v>
      </c>
      <c r="Z62" s="10">
        <v>47.68</v>
      </c>
      <c r="AA62" s="10">
        <v>48.13</v>
      </c>
      <c r="AB62" s="95">
        <v>12562600</v>
      </c>
      <c r="AC62" s="10">
        <v>47.75</v>
      </c>
      <c r="AD62" s="2">
        <f t="shared" si="0"/>
        <v>0.53999999999999915</v>
      </c>
      <c r="AE62" s="138">
        <f t="shared" si="1"/>
        <v>2.7299454010920599E-3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42578</v>
      </c>
      <c r="X63" s="10">
        <v>47.95</v>
      </c>
      <c r="Y63" s="10">
        <v>48.22</v>
      </c>
      <c r="Z63" s="10">
        <v>47.78</v>
      </c>
      <c r="AA63" s="10">
        <v>48</v>
      </c>
      <c r="AB63" s="95">
        <v>17886800</v>
      </c>
      <c r="AC63" s="10">
        <v>47.62</v>
      </c>
      <c r="AD63" s="2">
        <f t="shared" si="0"/>
        <v>0.43999999999999773</v>
      </c>
      <c r="AE63" s="138">
        <f t="shared" si="1"/>
        <v>6.303845345658754E-4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42577</v>
      </c>
      <c r="X64" s="10">
        <v>48.03</v>
      </c>
      <c r="Y64" s="10">
        <v>48.17</v>
      </c>
      <c r="Z64" s="10">
        <v>47.8</v>
      </c>
      <c r="AA64" s="10">
        <v>47.97</v>
      </c>
      <c r="AB64" s="95">
        <v>16130100</v>
      </c>
      <c r="AC64" s="10">
        <v>47.59</v>
      </c>
      <c r="AD64" s="2">
        <f t="shared" si="0"/>
        <v>0.37000000000000455</v>
      </c>
      <c r="AE64" s="138">
        <f t="shared" si="1"/>
        <v>-3.1420192710515105E-3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42576</v>
      </c>
      <c r="X65" s="10">
        <v>48.24</v>
      </c>
      <c r="Y65" s="10">
        <v>48.26</v>
      </c>
      <c r="Z65" s="10">
        <v>47.85</v>
      </c>
      <c r="AA65" s="10">
        <v>48.12</v>
      </c>
      <c r="AB65" s="95">
        <v>12122200</v>
      </c>
      <c r="AC65" s="10">
        <v>47.74</v>
      </c>
      <c r="AD65" s="2">
        <f t="shared" si="0"/>
        <v>0.40999999999999659</v>
      </c>
      <c r="AE65" s="138">
        <f t="shared" si="1"/>
        <v>-4.1718815185647351E-3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42573</v>
      </c>
      <c r="X66" s="10">
        <v>48.32</v>
      </c>
      <c r="Y66" s="10">
        <v>48.36</v>
      </c>
      <c r="Z66" s="10">
        <v>48.1</v>
      </c>
      <c r="AA66" s="10">
        <v>48.32</v>
      </c>
      <c r="AB66" s="95">
        <v>13588500</v>
      </c>
      <c r="AC66" s="10">
        <v>47.94</v>
      </c>
      <c r="AD66" s="2">
        <f t="shared" si="0"/>
        <v>0.25999999999999801</v>
      </c>
      <c r="AE66" s="138">
        <f t="shared" si="1"/>
        <v>4.1736227045063856E-4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42572</v>
      </c>
      <c r="X67" s="10">
        <v>48.65</v>
      </c>
      <c r="Y67" s="10">
        <v>48.81</v>
      </c>
      <c r="Z67" s="10">
        <v>48.29</v>
      </c>
      <c r="AA67" s="10">
        <v>48.3</v>
      </c>
      <c r="AB67" s="95">
        <v>15532000</v>
      </c>
      <c r="AC67" s="10">
        <v>47.92</v>
      </c>
      <c r="AD67" s="2">
        <f t="shared" si="0"/>
        <v>0.52000000000000313</v>
      </c>
      <c r="AE67" s="138">
        <f t="shared" si="1"/>
        <v>-6.2214848610534501E-3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42571</v>
      </c>
      <c r="X68" s="10">
        <v>48.59</v>
      </c>
      <c r="Y68" s="10">
        <v>48.69</v>
      </c>
      <c r="Z68" s="10">
        <v>48.4</v>
      </c>
      <c r="AA68" s="10">
        <v>48.61</v>
      </c>
      <c r="AB68" s="95">
        <v>16569900</v>
      </c>
      <c r="AC68" s="10">
        <v>48.22</v>
      </c>
      <c r="AD68" s="2">
        <f>Y68-Z68</f>
        <v>0.28999999999999915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" si="82">C77*(E77-D77)</f>
        <v>-24.399999999999977</v>
      </c>
      <c r="G77" s="40">
        <f t="shared" ref="G77" si="83">D77*C77</f>
        <v>3650.7999999999997</v>
      </c>
      <c r="H77" s="231">
        <f t="shared" ref="H77" si="84">(E77-D77)/D77</f>
        <v>-6.6834666374493206E-3</v>
      </c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42663</v>
      </c>
      <c r="X2" s="10">
        <v>26.97</v>
      </c>
      <c r="Y2" s="10">
        <v>27.18</v>
      </c>
      <c r="Z2" s="10">
        <v>26.62</v>
      </c>
      <c r="AA2" s="10">
        <v>26.69</v>
      </c>
      <c r="AB2" s="95">
        <v>7902300</v>
      </c>
      <c r="AC2" s="10">
        <v>26.69</v>
      </c>
      <c r="AD2" s="2">
        <f>Y2-Z2</f>
        <v>0.55999999999999872</v>
      </c>
      <c r="AE2" s="138">
        <f>AC2/AC3-1</f>
        <v>-1.2943786982248406E-2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27.79</v>
      </c>
      <c r="T3" s="121">
        <v>42568</v>
      </c>
      <c r="U3" t="s">
        <v>275</v>
      </c>
      <c r="W3" s="94">
        <v>42662</v>
      </c>
      <c r="X3" s="10">
        <v>26.45</v>
      </c>
      <c r="Y3" s="10">
        <v>27.43</v>
      </c>
      <c r="Z3" s="10">
        <v>26.37</v>
      </c>
      <c r="AA3" s="10">
        <v>27.04</v>
      </c>
      <c r="AB3" s="95">
        <v>9936100</v>
      </c>
      <c r="AC3" s="10">
        <v>27.04</v>
      </c>
      <c r="AD3" s="2">
        <f>Y3-Z3</f>
        <v>1.0599999999999987</v>
      </c>
      <c r="AE3" s="138">
        <f>AC3/AC4-1</f>
        <v>1.9992455677102949E-2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27.79</v>
      </c>
      <c r="R4" s="527">
        <v>1.83E-2</v>
      </c>
      <c r="T4" s="121"/>
      <c r="W4" s="94">
        <v>42661</v>
      </c>
      <c r="X4" s="10">
        <v>26.57</v>
      </c>
      <c r="Y4" s="10">
        <v>26.67</v>
      </c>
      <c r="Z4" s="10">
        <v>25.63</v>
      </c>
      <c r="AA4" s="10">
        <v>26.51</v>
      </c>
      <c r="AB4" s="95">
        <v>13270900</v>
      </c>
      <c r="AC4" s="10">
        <v>26.51</v>
      </c>
      <c r="AD4" s="2">
        <f t="shared" ref="AD4:AD67" si="0">Y4-Z4</f>
        <v>1.0400000000000027</v>
      </c>
      <c r="AE4" s="138">
        <f t="shared" ref="AE4:AE67" si="1">AC4/AC5-1</f>
        <v>6.0721062618596111E-3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42660</v>
      </c>
      <c r="X5" s="10">
        <v>26.44</v>
      </c>
      <c r="Y5" s="10">
        <v>26.6</v>
      </c>
      <c r="Z5" s="10">
        <v>26.28</v>
      </c>
      <c r="AA5" s="10">
        <v>26.35</v>
      </c>
      <c r="AB5" s="95">
        <v>8486100</v>
      </c>
      <c r="AC5" s="10">
        <v>26.35</v>
      </c>
      <c r="AD5" s="2">
        <f t="shared" si="0"/>
        <v>0.32000000000000028</v>
      </c>
      <c r="AE5" s="138">
        <f t="shared" si="1"/>
        <v>-3.4039334341906535E-3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42657</v>
      </c>
      <c r="X6" s="10">
        <v>26.95</v>
      </c>
      <c r="Y6" s="10">
        <v>27.04</v>
      </c>
      <c r="Z6" s="10">
        <v>26.33</v>
      </c>
      <c r="AA6" s="10">
        <v>26.44</v>
      </c>
      <c r="AB6" s="95">
        <v>9373500</v>
      </c>
      <c r="AC6" s="10">
        <v>26.44</v>
      </c>
      <c r="AD6" s="2">
        <f t="shared" si="0"/>
        <v>0.71000000000000085</v>
      </c>
      <c r="AE6" s="138">
        <f t="shared" si="1"/>
        <v>-1.1588785046728889E-2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42656</v>
      </c>
      <c r="X7" s="10">
        <v>26.43</v>
      </c>
      <c r="Y7" s="10">
        <v>26.92</v>
      </c>
      <c r="Z7" s="10">
        <v>26.22</v>
      </c>
      <c r="AA7" s="10">
        <v>26.75</v>
      </c>
      <c r="AB7" s="95">
        <v>12836100</v>
      </c>
      <c r="AC7" s="10">
        <v>26.75</v>
      </c>
      <c r="AD7" s="2">
        <f t="shared" si="0"/>
        <v>0.70000000000000284</v>
      </c>
      <c r="AE7" s="138">
        <f t="shared" si="1"/>
        <v>-1.327923275544074E-2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42655</v>
      </c>
      <c r="X8" s="10">
        <v>27.52</v>
      </c>
      <c r="Y8" s="10">
        <v>27.52</v>
      </c>
      <c r="Z8" s="10">
        <v>27.02</v>
      </c>
      <c r="AA8" s="10">
        <v>27.11</v>
      </c>
      <c r="AB8" s="95">
        <v>19127800</v>
      </c>
      <c r="AC8" s="10">
        <v>27.11</v>
      </c>
      <c r="AD8" s="2">
        <f t="shared" si="0"/>
        <v>0.5</v>
      </c>
      <c r="AE8" s="138">
        <f t="shared" si="1"/>
        <v>-2.8663561447509922E-2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10">
        <v>29.73</v>
      </c>
      <c r="Y9" s="10">
        <v>29.73</v>
      </c>
      <c r="Z9" s="10">
        <v>27.89</v>
      </c>
      <c r="AA9" s="10">
        <v>27.91</v>
      </c>
      <c r="AB9" s="95">
        <v>32668200</v>
      </c>
      <c r="AC9" s="10">
        <v>27.91</v>
      </c>
      <c r="AD9" s="2">
        <f t="shared" si="0"/>
        <v>1.8399999999999999</v>
      </c>
      <c r="AE9" s="138">
        <f t="shared" si="1"/>
        <v>-0.11424944462075537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42653</v>
      </c>
      <c r="X10" s="10">
        <v>31.57</v>
      </c>
      <c r="Y10" s="10">
        <v>31.96</v>
      </c>
      <c r="Z10" s="10">
        <v>31.37</v>
      </c>
      <c r="AA10" s="10">
        <v>31.51</v>
      </c>
      <c r="AB10" s="95">
        <v>9119000</v>
      </c>
      <c r="AC10" s="10">
        <v>31.51</v>
      </c>
      <c r="AD10" s="2">
        <f t="shared" si="0"/>
        <v>0.58999999999999986</v>
      </c>
      <c r="AE10" s="138">
        <f t="shared" si="1"/>
        <v>4.4628626075868816E-3</v>
      </c>
    </row>
    <row r="11" spans="1:40" x14ac:dyDescent="0.25">
      <c r="O11" s="11" t="s">
        <v>181</v>
      </c>
      <c r="Q11" s="138">
        <f>VALUE(TRIM(CLEAN(MID(U55, FIND("(", U55)+1, 5))))</f>
        <v>1.37E-2</v>
      </c>
      <c r="W11" s="94">
        <v>42650</v>
      </c>
      <c r="X11" s="10">
        <v>32.020000000000003</v>
      </c>
      <c r="Y11" s="10">
        <v>32.1</v>
      </c>
      <c r="Z11" s="10">
        <v>31.03</v>
      </c>
      <c r="AA11" s="10">
        <v>31.37</v>
      </c>
      <c r="AB11" s="95">
        <v>7858600</v>
      </c>
      <c r="AC11" s="10">
        <v>31.37</v>
      </c>
      <c r="AD11" s="2">
        <f t="shared" si="0"/>
        <v>1.0700000000000003</v>
      </c>
      <c r="AE11" s="138">
        <f t="shared" si="1"/>
        <v>-1.2901195720579017E-2</v>
      </c>
      <c r="AK11" s="234"/>
      <c r="AN11" s="234"/>
    </row>
    <row r="12" spans="1:40" x14ac:dyDescent="0.25">
      <c r="W12" s="94">
        <v>42649</v>
      </c>
      <c r="X12" s="10">
        <v>31.07</v>
      </c>
      <c r="Y12" s="10">
        <v>32.020000000000003</v>
      </c>
      <c r="Z12" s="10">
        <v>31.07</v>
      </c>
      <c r="AA12" s="10">
        <v>31.78</v>
      </c>
      <c r="AB12" s="95">
        <v>10026500</v>
      </c>
      <c r="AC12" s="10">
        <v>31.78</v>
      </c>
      <c r="AD12" s="2">
        <f t="shared" si="0"/>
        <v>0.95000000000000284</v>
      </c>
      <c r="AE12" s="138" t="e">
        <f t="shared" si="1"/>
        <v>#DIV/0!</v>
      </c>
    </row>
    <row r="13" spans="1:40" x14ac:dyDescent="0.25">
      <c r="W13" s="94">
        <v>42649</v>
      </c>
      <c r="X13" s="10" t="s">
        <v>414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  <c r="AK13" s="234"/>
      <c r="AN13" s="234"/>
    </row>
    <row r="14" spans="1:40" x14ac:dyDescent="0.25">
      <c r="T14" s="84"/>
      <c r="U14" s="11"/>
      <c r="W14" s="94">
        <v>42648</v>
      </c>
      <c r="X14" s="10">
        <v>10.25</v>
      </c>
      <c r="Y14" s="10">
        <v>10.41</v>
      </c>
      <c r="Z14" s="10">
        <v>10.17</v>
      </c>
      <c r="AA14" s="10">
        <v>10.4</v>
      </c>
      <c r="AB14" s="95">
        <v>29736800</v>
      </c>
      <c r="AC14" s="10">
        <v>31.2</v>
      </c>
      <c r="AD14" s="2">
        <f t="shared" si="0"/>
        <v>0.24000000000000021</v>
      </c>
      <c r="AE14" s="138">
        <f t="shared" si="1"/>
        <v>1.9607843137254832E-2</v>
      </c>
    </row>
    <row r="15" spans="1:40" x14ac:dyDescent="0.25">
      <c r="W15" s="94">
        <v>42647</v>
      </c>
      <c r="X15" s="10">
        <v>10.06</v>
      </c>
      <c r="Y15" s="10">
        <v>10.210000000000001</v>
      </c>
      <c r="Z15" s="10">
        <v>9.99</v>
      </c>
      <c r="AA15" s="10">
        <v>10.199999999999999</v>
      </c>
      <c r="AB15" s="95">
        <v>10663500</v>
      </c>
      <c r="AC15" s="10">
        <v>30.6</v>
      </c>
      <c r="AD15" s="2">
        <f t="shared" si="0"/>
        <v>0.22000000000000064</v>
      </c>
      <c r="AE15" s="138">
        <f t="shared" si="1"/>
        <v>7.905138339921125E-3</v>
      </c>
      <c r="AK15" s="234"/>
      <c r="AN15" s="234"/>
    </row>
    <row r="16" spans="1:40" x14ac:dyDescent="0.25">
      <c r="W16" s="94">
        <v>42646</v>
      </c>
      <c r="X16" s="10">
        <v>10.14</v>
      </c>
      <c r="Y16" s="10">
        <v>10.16</v>
      </c>
      <c r="Z16" s="10">
        <v>9.9600000000000009</v>
      </c>
      <c r="AA16" s="10">
        <v>10.119999999999999</v>
      </c>
      <c r="AB16" s="95">
        <v>5460900</v>
      </c>
      <c r="AC16" s="10">
        <v>30.36</v>
      </c>
      <c r="AD16" s="2">
        <f t="shared" si="0"/>
        <v>0.19999999999999929</v>
      </c>
      <c r="AE16" s="138">
        <f t="shared" si="1"/>
        <v>-1.9723865877713243E-3</v>
      </c>
    </row>
    <row r="17" spans="1:40" x14ac:dyDescent="0.25">
      <c r="W17" s="94">
        <v>42643</v>
      </c>
      <c r="X17" s="10">
        <v>9.98</v>
      </c>
      <c r="Y17" s="10">
        <v>10.19</v>
      </c>
      <c r="Z17" s="10">
        <v>9.9499999999999993</v>
      </c>
      <c r="AA17" s="10">
        <v>10.14</v>
      </c>
      <c r="AB17" s="95">
        <v>7629600</v>
      </c>
      <c r="AC17" s="10">
        <v>30.42</v>
      </c>
      <c r="AD17" s="2">
        <f t="shared" si="0"/>
        <v>0.24000000000000021</v>
      </c>
      <c r="AE17" s="138">
        <f t="shared" si="1"/>
        <v>1.8072289156626509E-2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42642</v>
      </c>
      <c r="X18" s="10">
        <v>9.8800000000000008</v>
      </c>
      <c r="Y18" s="10">
        <v>10.1</v>
      </c>
      <c r="Z18" s="10">
        <v>9.83</v>
      </c>
      <c r="AA18" s="10">
        <v>9.9600000000000009</v>
      </c>
      <c r="AB18" s="95">
        <v>8960600</v>
      </c>
      <c r="AC18" s="10">
        <v>29.88</v>
      </c>
      <c r="AD18" s="2">
        <f t="shared" si="0"/>
        <v>0.26999999999999957</v>
      </c>
      <c r="AE18" s="138">
        <f t="shared" si="1"/>
        <v>8.0971659919026884E-3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42641</v>
      </c>
      <c r="X19" s="10">
        <v>9.69</v>
      </c>
      <c r="Y19" s="10">
        <v>9.8800000000000008</v>
      </c>
      <c r="Z19" s="10">
        <v>9.58</v>
      </c>
      <c r="AA19" s="10">
        <v>9.8800000000000008</v>
      </c>
      <c r="AB19" s="95">
        <v>5916000</v>
      </c>
      <c r="AC19" s="10">
        <v>29.64</v>
      </c>
      <c r="AD19" s="2">
        <f t="shared" si="0"/>
        <v>0.30000000000000071</v>
      </c>
      <c r="AE19" s="138">
        <f t="shared" si="1"/>
        <v>2.3834196891191706E-2</v>
      </c>
      <c r="AK19" s="234"/>
      <c r="AN19" s="234"/>
    </row>
    <row r="20" spans="1:40" x14ac:dyDescent="0.25">
      <c r="W20" s="94">
        <v>42640</v>
      </c>
      <c r="X20" s="10">
        <v>9.6199999999999992</v>
      </c>
      <c r="Y20" s="10">
        <v>9.66</v>
      </c>
      <c r="Z20" s="10">
        <v>9.5</v>
      </c>
      <c r="AA20" s="10">
        <v>9.65</v>
      </c>
      <c r="AB20" s="95">
        <v>3823400</v>
      </c>
      <c r="AC20" s="10">
        <v>28.95</v>
      </c>
      <c r="AD20" s="2">
        <f t="shared" si="0"/>
        <v>0.16000000000000014</v>
      </c>
      <c r="AE20" s="138">
        <f t="shared" si="1"/>
        <v>-3.0991735537190257E-3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42639</v>
      </c>
      <c r="X21" s="10">
        <v>9.76</v>
      </c>
      <c r="Y21" s="10">
        <v>9.86</v>
      </c>
      <c r="Z21" s="10">
        <v>9.68</v>
      </c>
      <c r="AA21" s="10">
        <v>9.68</v>
      </c>
      <c r="AB21" s="95">
        <v>3370500</v>
      </c>
      <c r="AC21" s="10">
        <v>29.04</v>
      </c>
      <c r="AD21" s="2">
        <f t="shared" si="0"/>
        <v>0.17999999999999972</v>
      </c>
      <c r="AE21" s="138">
        <f t="shared" si="1"/>
        <v>-8.19672131147553E-3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42636</v>
      </c>
      <c r="X22" s="10">
        <v>9.74</v>
      </c>
      <c r="Y22" s="10">
        <v>9.89</v>
      </c>
      <c r="Z22" s="10">
        <v>9.6999999999999993</v>
      </c>
      <c r="AA22" s="10">
        <v>9.76</v>
      </c>
      <c r="AB22" s="95">
        <v>4048800</v>
      </c>
      <c r="AC22" s="10">
        <v>29.28</v>
      </c>
      <c r="AD22" s="2">
        <f t="shared" si="0"/>
        <v>0.19000000000000128</v>
      </c>
      <c r="AE22" s="138">
        <f t="shared" si="1"/>
        <v>-2.0449897750510759E-3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42635</v>
      </c>
      <c r="X23" s="10">
        <v>9.8000000000000007</v>
      </c>
      <c r="Y23" s="10">
        <v>9.9600000000000009</v>
      </c>
      <c r="Z23" s="10">
        <v>9.75</v>
      </c>
      <c r="AA23" s="10">
        <v>9.7799999999999994</v>
      </c>
      <c r="AB23" s="95">
        <v>5106000</v>
      </c>
      <c r="AC23" s="10">
        <v>29.34</v>
      </c>
      <c r="AD23" s="2">
        <f t="shared" si="0"/>
        <v>0.21000000000000085</v>
      </c>
      <c r="AE23" s="138">
        <f t="shared" si="1"/>
        <v>1.1375387797311287E-2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42634</v>
      </c>
      <c r="X24" s="10">
        <v>9.5399999999999991</v>
      </c>
      <c r="Y24" s="10">
        <v>9.68</v>
      </c>
      <c r="Z24" s="10">
        <v>9.4499999999999993</v>
      </c>
      <c r="AA24" s="10">
        <v>9.67</v>
      </c>
      <c r="AB24" s="95">
        <v>5213600</v>
      </c>
      <c r="AC24" s="10">
        <v>29.01</v>
      </c>
      <c r="AD24" s="2">
        <f t="shared" si="0"/>
        <v>0.23000000000000043</v>
      </c>
      <c r="AE24" s="138">
        <f t="shared" si="1"/>
        <v>2.4364406779661119E-2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42633</v>
      </c>
      <c r="X25" s="10">
        <v>9.36</v>
      </c>
      <c r="Y25" s="10">
        <v>9.48</v>
      </c>
      <c r="Z25" s="10">
        <v>9.31</v>
      </c>
      <c r="AA25" s="10">
        <v>9.44</v>
      </c>
      <c r="AB25" s="95">
        <v>5208000</v>
      </c>
      <c r="AC25" s="10">
        <v>28.32</v>
      </c>
      <c r="AD25" s="2">
        <f t="shared" si="0"/>
        <v>0.16999999999999993</v>
      </c>
      <c r="AE25" s="138">
        <f t="shared" si="1"/>
        <v>8.5470085470085166E-3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42632</v>
      </c>
      <c r="X26" s="10">
        <v>9.5500000000000007</v>
      </c>
      <c r="Y26" s="10">
        <v>9.5500000000000007</v>
      </c>
      <c r="Z26" s="10">
        <v>9.3000000000000007</v>
      </c>
      <c r="AA26" s="10">
        <v>9.36</v>
      </c>
      <c r="AB26" s="95">
        <v>6910300</v>
      </c>
      <c r="AC26" s="10">
        <v>28.08</v>
      </c>
      <c r="AD26" s="2">
        <f t="shared" si="0"/>
        <v>0.25</v>
      </c>
      <c r="AE26" s="138">
        <f t="shared" si="1"/>
        <v>-8.4745762711865291E-3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42629</v>
      </c>
      <c r="X27" s="10">
        <v>9.39</v>
      </c>
      <c r="Y27" s="10">
        <v>9.4700000000000006</v>
      </c>
      <c r="Z27" s="10">
        <v>9.34</v>
      </c>
      <c r="AA27" s="10">
        <v>9.44</v>
      </c>
      <c r="AB27" s="95">
        <v>5431100</v>
      </c>
      <c r="AC27" s="10">
        <v>28.32</v>
      </c>
      <c r="AD27" s="2">
        <f t="shared" si="0"/>
        <v>0.13000000000000078</v>
      </c>
      <c r="AE27" s="138">
        <f t="shared" si="1"/>
        <v>-3.1678986272438703E-3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42628</v>
      </c>
      <c r="X28" s="10">
        <v>9.4</v>
      </c>
      <c r="Y28" s="10">
        <v>9.52</v>
      </c>
      <c r="Z28" s="10">
        <v>9.3699999999999992</v>
      </c>
      <c r="AA28" s="10">
        <v>9.4700000000000006</v>
      </c>
      <c r="AB28" s="95">
        <v>5011800</v>
      </c>
      <c r="AC28" s="10">
        <v>28.41</v>
      </c>
      <c r="AD28" s="2">
        <f t="shared" si="0"/>
        <v>0.15000000000000036</v>
      </c>
      <c r="AE28" s="138">
        <f t="shared" si="1"/>
        <v>8.5197018104365974E-3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42627</v>
      </c>
      <c r="X29" s="10">
        <v>9.69</v>
      </c>
      <c r="Y29" s="10">
        <v>9.69</v>
      </c>
      <c r="Z29" s="10">
        <v>9.36</v>
      </c>
      <c r="AA29" s="10">
        <v>9.39</v>
      </c>
      <c r="AB29" s="95">
        <v>5239300</v>
      </c>
      <c r="AC29" s="10">
        <v>28.17</v>
      </c>
      <c r="AD29" s="2">
        <f t="shared" si="0"/>
        <v>0.33000000000000007</v>
      </c>
      <c r="AE29" s="138">
        <f t="shared" si="1"/>
        <v>-1.3655462184873901E-2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42626</v>
      </c>
      <c r="X30" s="10">
        <v>9.6300000000000008</v>
      </c>
      <c r="Y30" s="10">
        <v>9.65</v>
      </c>
      <c r="Z30" s="10">
        <v>9.4499999999999993</v>
      </c>
      <c r="AA30" s="10">
        <v>9.52</v>
      </c>
      <c r="AB30" s="95">
        <v>6169100</v>
      </c>
      <c r="AC30" s="10">
        <v>28.56</v>
      </c>
      <c r="AD30" s="2">
        <f t="shared" si="0"/>
        <v>0.20000000000000107</v>
      </c>
      <c r="AE30" s="138">
        <f t="shared" si="1"/>
        <v>-2.6584867075664653E-2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42625</v>
      </c>
      <c r="X31" s="10">
        <v>9.52</v>
      </c>
      <c r="Y31" s="10">
        <v>9.8000000000000007</v>
      </c>
      <c r="Z31" s="10">
        <v>9.43</v>
      </c>
      <c r="AA31" s="10">
        <v>9.7799999999999994</v>
      </c>
      <c r="AB31" s="95">
        <v>7227100</v>
      </c>
      <c r="AC31" s="10">
        <v>29.34</v>
      </c>
      <c r="AD31" s="2">
        <f t="shared" si="0"/>
        <v>0.37000000000000099</v>
      </c>
      <c r="AE31" s="138">
        <f t="shared" si="1"/>
        <v>1.8750000000000044E-2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42622</v>
      </c>
      <c r="X32" s="10">
        <v>10.050000000000001</v>
      </c>
      <c r="Y32" s="10">
        <v>10.050000000000001</v>
      </c>
      <c r="Z32" s="10">
        <v>9.49</v>
      </c>
      <c r="AA32" s="10">
        <v>9.6</v>
      </c>
      <c r="AB32" s="95">
        <v>11247400</v>
      </c>
      <c r="AC32" s="10">
        <v>28.8</v>
      </c>
      <c r="AD32" s="2">
        <f t="shared" si="0"/>
        <v>0.5600000000000005</v>
      </c>
      <c r="AE32" s="138">
        <f t="shared" si="1"/>
        <v>-5.1383399209486091E-2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42621</v>
      </c>
      <c r="X33" s="10">
        <v>10.26</v>
      </c>
      <c r="Y33" s="10">
        <v>10.26</v>
      </c>
      <c r="Z33" s="10">
        <v>10.050000000000001</v>
      </c>
      <c r="AA33" s="10">
        <v>10.119999999999999</v>
      </c>
      <c r="AB33" s="95">
        <v>4558700</v>
      </c>
      <c r="AC33" s="10">
        <v>30.36</v>
      </c>
      <c r="AD33" s="2">
        <f t="shared" si="0"/>
        <v>0.20999999999999908</v>
      </c>
      <c r="AE33" s="138">
        <f t="shared" si="1"/>
        <v>-8.8148873653280946E-3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42620</v>
      </c>
      <c r="X34" s="10">
        <v>10.3</v>
      </c>
      <c r="Y34" s="10">
        <v>10.33</v>
      </c>
      <c r="Z34" s="10">
        <v>10.130000000000001</v>
      </c>
      <c r="AA34" s="10">
        <v>10.210000000000001</v>
      </c>
      <c r="AB34" s="95">
        <v>4551700</v>
      </c>
      <c r="AC34" s="10">
        <v>30.63</v>
      </c>
      <c r="AD34" s="2">
        <f t="shared" si="0"/>
        <v>0.19999999999999929</v>
      </c>
      <c r="AE34" s="138">
        <f t="shared" si="1"/>
        <v>-1.0658914728682189E-2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42619</v>
      </c>
      <c r="X35" s="10">
        <v>10.18</v>
      </c>
      <c r="Y35" s="10">
        <v>10.32</v>
      </c>
      <c r="Z35" s="10">
        <v>10.119999999999999</v>
      </c>
      <c r="AA35" s="10">
        <v>10.32</v>
      </c>
      <c r="AB35" s="95">
        <v>4254500</v>
      </c>
      <c r="AC35" s="10">
        <v>30.96</v>
      </c>
      <c r="AD35" s="2">
        <f t="shared" si="0"/>
        <v>0.20000000000000107</v>
      </c>
      <c r="AE35" s="138">
        <f t="shared" si="1"/>
        <v>1.875616979269501E-2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42615</v>
      </c>
      <c r="X36" s="10">
        <v>10.199999999999999</v>
      </c>
      <c r="Y36" s="10">
        <v>10.27</v>
      </c>
      <c r="Z36" s="10">
        <v>10.01</v>
      </c>
      <c r="AA36" s="10">
        <v>10.130000000000001</v>
      </c>
      <c r="AB36" s="95">
        <v>5653600</v>
      </c>
      <c r="AC36" s="10">
        <v>30.39</v>
      </c>
      <c r="AD36" s="2">
        <f t="shared" si="0"/>
        <v>0.25999999999999979</v>
      </c>
      <c r="AE36" s="138">
        <f t="shared" si="1"/>
        <v>0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42614</v>
      </c>
      <c r="X37" s="10">
        <v>10.09</v>
      </c>
      <c r="Y37" s="10">
        <v>10.19</v>
      </c>
      <c r="Z37" s="10">
        <v>10.050000000000001</v>
      </c>
      <c r="AA37" s="10">
        <v>10.130000000000001</v>
      </c>
      <c r="AB37" s="95">
        <v>4480600</v>
      </c>
      <c r="AC37" s="10">
        <v>30.39</v>
      </c>
      <c r="AD37" s="2">
        <f t="shared" si="0"/>
        <v>0.13999999999999879</v>
      </c>
      <c r="AE37" s="138">
        <f t="shared" si="1"/>
        <v>4.9603174603174427E-3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42613</v>
      </c>
      <c r="X38" s="10">
        <v>10.08</v>
      </c>
      <c r="Y38" s="10">
        <v>10.18</v>
      </c>
      <c r="Z38" s="10">
        <v>10.02</v>
      </c>
      <c r="AA38" s="10">
        <v>10.08</v>
      </c>
      <c r="AB38" s="95">
        <v>5296000</v>
      </c>
      <c r="AC38" s="10">
        <v>30.24</v>
      </c>
      <c r="AD38" s="2">
        <f t="shared" si="0"/>
        <v>0.16000000000000014</v>
      </c>
      <c r="AE38" s="138">
        <f t="shared" si="1"/>
        <v>-8.8495575221240186E-3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6" t="s">
        <v>78</v>
      </c>
      <c r="Q39" s="586"/>
      <c r="R39" s="34"/>
      <c r="T39" s="91" t="s">
        <v>113</v>
      </c>
      <c r="W39" s="94">
        <v>42612</v>
      </c>
      <c r="X39" s="10">
        <v>10.26</v>
      </c>
      <c r="Y39" s="10">
        <v>10.26</v>
      </c>
      <c r="Z39" s="10">
        <v>10.06</v>
      </c>
      <c r="AA39" s="10">
        <v>10.17</v>
      </c>
      <c r="AB39" s="95">
        <v>3756700</v>
      </c>
      <c r="AC39" s="10">
        <v>30.51</v>
      </c>
      <c r="AD39" s="2">
        <f t="shared" si="0"/>
        <v>0.19999999999999929</v>
      </c>
      <c r="AE39" s="138">
        <f t="shared" si="1"/>
        <v>-8.7719298245614308E-3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30.569000000000003</v>
      </c>
      <c r="R40" s="34"/>
      <c r="T40" s="87" t="s">
        <v>98</v>
      </c>
      <c r="U40" s="88">
        <v>27.04</v>
      </c>
      <c r="W40" s="94">
        <v>42611</v>
      </c>
      <c r="X40" s="10">
        <v>10.01</v>
      </c>
      <c r="Y40" s="10">
        <v>10.26</v>
      </c>
      <c r="Z40" s="10">
        <v>10</v>
      </c>
      <c r="AA40" s="10">
        <v>10.26</v>
      </c>
      <c r="AB40" s="95">
        <v>4540600</v>
      </c>
      <c r="AC40" s="10">
        <v>30.78</v>
      </c>
      <c r="AD40" s="2">
        <f t="shared" si="0"/>
        <v>0.25999999999999979</v>
      </c>
      <c r="AE40" s="138">
        <f t="shared" si="1"/>
        <v>2.6000000000000023E-2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30.2911</v>
      </c>
      <c r="R41" s="34"/>
      <c r="T41" s="87" t="s">
        <v>99</v>
      </c>
      <c r="U41" s="88">
        <v>26.97</v>
      </c>
      <c r="W41" s="94">
        <v>42608</v>
      </c>
      <c r="X41" s="10">
        <v>10.15</v>
      </c>
      <c r="Y41" s="10">
        <v>10.27</v>
      </c>
      <c r="Z41" s="10">
        <v>9.9600000000000009</v>
      </c>
      <c r="AA41" s="10">
        <v>10</v>
      </c>
      <c r="AB41" s="95">
        <v>5023200</v>
      </c>
      <c r="AC41" s="10">
        <v>30</v>
      </c>
      <c r="AD41" s="2">
        <f t="shared" si="0"/>
        <v>0.30999999999999872</v>
      </c>
      <c r="AE41" s="138">
        <f t="shared" si="1"/>
        <v>-7.9365079365079083E-3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30.013200000000001</v>
      </c>
      <c r="R42" s="34"/>
      <c r="T42" s="87" t="s">
        <v>100</v>
      </c>
      <c r="U42" s="88" t="s">
        <v>505</v>
      </c>
      <c r="W42" s="94">
        <v>42607</v>
      </c>
      <c r="X42" s="10">
        <v>10.08</v>
      </c>
      <c r="Y42" s="10">
        <v>10.19</v>
      </c>
      <c r="Z42" s="10">
        <v>10.029999999999999</v>
      </c>
      <c r="AA42" s="10">
        <v>10.08</v>
      </c>
      <c r="AB42" s="95">
        <v>4177500</v>
      </c>
      <c r="AC42" s="10">
        <v>30.24</v>
      </c>
      <c r="AD42" s="2">
        <f t="shared" si="0"/>
        <v>0.16000000000000014</v>
      </c>
      <c r="AE42" s="138">
        <f t="shared" si="1"/>
        <v>3.9840637450199168E-3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29.735300000000002</v>
      </c>
      <c r="R43" s="83"/>
      <c r="T43" s="87" t="s">
        <v>101</v>
      </c>
      <c r="U43" s="88" t="s">
        <v>506</v>
      </c>
      <c r="W43" s="94">
        <v>42606</v>
      </c>
      <c r="X43" s="10">
        <v>10.43</v>
      </c>
      <c r="Y43" s="10">
        <v>10.45</v>
      </c>
      <c r="Z43" s="10">
        <v>10.01</v>
      </c>
      <c r="AA43" s="10">
        <v>10.039999999999999</v>
      </c>
      <c r="AB43" s="95">
        <v>6580000</v>
      </c>
      <c r="AC43" s="10">
        <v>30.12</v>
      </c>
      <c r="AD43" s="2">
        <f t="shared" si="0"/>
        <v>0.4399999999999995</v>
      </c>
      <c r="AE43" s="138">
        <f t="shared" si="1"/>
        <v>-4.3809523809523743E-2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29.4574</v>
      </c>
      <c r="R44" s="83"/>
      <c r="T44" s="87" t="s">
        <v>102</v>
      </c>
      <c r="U44" s="88">
        <v>32.39</v>
      </c>
      <c r="W44" s="94">
        <v>42605</v>
      </c>
      <c r="X44" s="10">
        <v>10.41</v>
      </c>
      <c r="Y44" s="10">
        <v>10.54</v>
      </c>
      <c r="Z44" s="10">
        <v>10.37</v>
      </c>
      <c r="AA44" s="10">
        <v>10.5</v>
      </c>
      <c r="AB44" s="95">
        <v>3850500</v>
      </c>
      <c r="AC44" s="10">
        <v>31.5</v>
      </c>
      <c r="AD44" s="2">
        <f t="shared" si="0"/>
        <v>0.16999999999999993</v>
      </c>
      <c r="AE44" s="138">
        <f t="shared" si="1"/>
        <v>1.744186046511631E-2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29.179500000000001</v>
      </c>
      <c r="R45" s="83"/>
      <c r="T45" s="87" t="s">
        <v>103</v>
      </c>
      <c r="U45" s="88">
        <v>0.69392299999999996</v>
      </c>
      <c r="W45" s="94">
        <v>42604</v>
      </c>
      <c r="X45" s="10">
        <v>10.199999999999999</v>
      </c>
      <c r="Y45" s="10">
        <v>10.35</v>
      </c>
      <c r="Z45" s="10">
        <v>10.16</v>
      </c>
      <c r="AA45" s="10">
        <v>10.32</v>
      </c>
      <c r="AB45" s="95">
        <v>3070100</v>
      </c>
      <c r="AC45" s="10">
        <v>30.96</v>
      </c>
      <c r="AD45" s="2">
        <f t="shared" si="0"/>
        <v>0.1899999999999995</v>
      </c>
      <c r="AE45" s="138">
        <f t="shared" si="1"/>
        <v>4.8685491723468033E-3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28.901599999999998</v>
      </c>
      <c r="R46" s="83"/>
      <c r="T46" s="87" t="s">
        <v>122</v>
      </c>
      <c r="U46" s="89" t="s">
        <v>436</v>
      </c>
      <c r="W46" s="94">
        <v>42601</v>
      </c>
      <c r="X46" s="10">
        <v>10.34</v>
      </c>
      <c r="Y46" s="10">
        <v>10.36</v>
      </c>
      <c r="Z46" s="10">
        <v>10.220000000000001</v>
      </c>
      <c r="AA46" s="10">
        <v>10.27</v>
      </c>
      <c r="AB46" s="95">
        <v>4387900</v>
      </c>
      <c r="AC46" s="10">
        <v>30.81</v>
      </c>
      <c r="AD46" s="2">
        <f t="shared" si="0"/>
        <v>0.13999999999999879</v>
      </c>
      <c r="AE46" s="138">
        <f t="shared" si="1"/>
        <v>-1.7224880382775254E-2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28.623699999999999</v>
      </c>
      <c r="R47" s="83"/>
      <c r="T47" s="87"/>
      <c r="U47" s="88"/>
      <c r="W47" s="94">
        <v>42600</v>
      </c>
      <c r="X47" s="10">
        <v>10.41</v>
      </c>
      <c r="Y47" s="10">
        <v>10.47</v>
      </c>
      <c r="Z47" s="10">
        <v>10.34</v>
      </c>
      <c r="AA47" s="10">
        <v>10.45</v>
      </c>
      <c r="AB47" s="95">
        <v>2854700</v>
      </c>
      <c r="AC47" s="10">
        <v>31.35</v>
      </c>
      <c r="AD47" s="2">
        <f t="shared" si="0"/>
        <v>0.13000000000000078</v>
      </c>
      <c r="AE47" s="138">
        <f t="shared" si="1"/>
        <v>8.6872586872588364E-3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28.345800000000001</v>
      </c>
      <c r="R48" s="83"/>
      <c r="T48" s="87" t="s">
        <v>105</v>
      </c>
      <c r="U48" s="88" t="s">
        <v>507</v>
      </c>
      <c r="W48" s="94">
        <v>42599</v>
      </c>
      <c r="X48" s="10">
        <v>10.33</v>
      </c>
      <c r="Y48" s="10">
        <v>10.4</v>
      </c>
      <c r="Z48" s="10">
        <v>10.23</v>
      </c>
      <c r="AA48" s="10">
        <v>10.36</v>
      </c>
      <c r="AB48" s="95">
        <v>3613400</v>
      </c>
      <c r="AC48" s="10">
        <v>31.08</v>
      </c>
      <c r="AD48" s="2">
        <f t="shared" si="0"/>
        <v>0.16999999999999993</v>
      </c>
      <c r="AE48" s="138">
        <f t="shared" si="1"/>
        <v>6.8027210884353817E-3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28.067899999999998</v>
      </c>
      <c r="R49" s="83"/>
      <c r="T49" s="87" t="s">
        <v>106</v>
      </c>
      <c r="U49" s="88" t="s">
        <v>416</v>
      </c>
      <c r="W49" s="94">
        <v>42598</v>
      </c>
      <c r="X49" s="10">
        <v>10.57</v>
      </c>
      <c r="Y49" s="10">
        <v>10.58</v>
      </c>
      <c r="Z49" s="10">
        <v>10.29</v>
      </c>
      <c r="AA49" s="10">
        <v>10.29</v>
      </c>
      <c r="AB49" s="95">
        <v>4608600</v>
      </c>
      <c r="AC49" s="10">
        <v>30.87</v>
      </c>
      <c r="AD49" s="2">
        <f t="shared" si="0"/>
        <v>0.29000000000000092</v>
      </c>
      <c r="AE49" s="138">
        <f t="shared" si="1"/>
        <v>-2.1863117870722371E-2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27.79</v>
      </c>
      <c r="R50" s="83"/>
      <c r="T50" s="87" t="s">
        <v>107</v>
      </c>
      <c r="U50" s="90">
        <v>7944301</v>
      </c>
      <c r="W50" s="94">
        <v>42597</v>
      </c>
      <c r="X50" s="10">
        <v>10.25</v>
      </c>
      <c r="Y50" s="10">
        <v>10.58</v>
      </c>
      <c r="Z50" s="10">
        <v>10.23</v>
      </c>
      <c r="AA50" s="10">
        <v>10.52</v>
      </c>
      <c r="AB50" s="95">
        <v>4403900</v>
      </c>
      <c r="AC50" s="10">
        <v>31.56</v>
      </c>
      <c r="AD50" s="2">
        <f t="shared" si="0"/>
        <v>0.34999999999999964</v>
      </c>
      <c r="AE50" s="138">
        <f t="shared" si="1"/>
        <v>3.4414945919370554E-2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27.5121</v>
      </c>
      <c r="R51" s="83"/>
      <c r="T51" s="87" t="s">
        <v>110</v>
      </c>
      <c r="U51" s="90">
        <v>6691350</v>
      </c>
      <c r="W51" s="94">
        <v>42594</v>
      </c>
      <c r="X51" s="10">
        <v>10.37</v>
      </c>
      <c r="Y51" s="10">
        <v>10.4</v>
      </c>
      <c r="Z51" s="10">
        <v>10.119999999999999</v>
      </c>
      <c r="AA51" s="10">
        <v>10.17</v>
      </c>
      <c r="AB51" s="95">
        <v>4629200</v>
      </c>
      <c r="AC51" s="10">
        <v>30.51</v>
      </c>
      <c r="AD51" s="2">
        <f t="shared" si="0"/>
        <v>0.28000000000000114</v>
      </c>
      <c r="AE51" s="138">
        <f t="shared" si="1"/>
        <v>-2.3992322456813819E-2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27.234199999999998</v>
      </c>
      <c r="R52" s="83"/>
      <c r="T52" s="87" t="s">
        <v>108</v>
      </c>
      <c r="U52" s="88" t="s">
        <v>508</v>
      </c>
      <c r="W52" s="94">
        <v>42593</v>
      </c>
      <c r="X52" s="10">
        <v>10.35</v>
      </c>
      <c r="Y52" s="10">
        <v>10.44</v>
      </c>
      <c r="Z52" s="10">
        <v>10.3</v>
      </c>
      <c r="AA52" s="10">
        <v>10.42</v>
      </c>
      <c r="AB52" s="95">
        <v>3298000</v>
      </c>
      <c r="AC52" s="10">
        <v>31.26</v>
      </c>
      <c r="AD52" s="2">
        <f t="shared" si="0"/>
        <v>0.13999999999999879</v>
      </c>
      <c r="AE52" s="138">
        <f t="shared" si="1"/>
        <v>8.7124878993225519E-3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26.956299999999999</v>
      </c>
      <c r="R53" s="83"/>
      <c r="T53" s="87" t="s">
        <v>111</v>
      </c>
      <c r="U53" s="88" t="s">
        <v>129</v>
      </c>
      <c r="W53" s="94">
        <v>42592</v>
      </c>
      <c r="X53" s="10">
        <v>10.4</v>
      </c>
      <c r="Y53" s="10">
        <v>10.53</v>
      </c>
      <c r="Z53" s="10">
        <v>10.27</v>
      </c>
      <c r="AA53" s="10">
        <v>10.33</v>
      </c>
      <c r="AB53" s="95">
        <v>3171100</v>
      </c>
      <c r="AC53" s="10">
        <v>30.99</v>
      </c>
      <c r="AD53" s="2">
        <f t="shared" si="0"/>
        <v>0.25999999999999979</v>
      </c>
      <c r="AE53" s="138">
        <f t="shared" si="1"/>
        <v>-1.9323671497585293E-3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26.6784</v>
      </c>
      <c r="R54" s="83"/>
      <c r="T54" s="87" t="s">
        <v>112</v>
      </c>
      <c r="U54" s="88">
        <v>-1.32</v>
      </c>
      <c r="W54" s="94">
        <v>42591</v>
      </c>
      <c r="X54" s="10">
        <v>10.42</v>
      </c>
      <c r="Y54" s="10">
        <v>10.5</v>
      </c>
      <c r="Z54" s="10">
        <v>10.35</v>
      </c>
      <c r="AA54" s="10">
        <v>10.35</v>
      </c>
      <c r="AB54" s="95">
        <v>2604200</v>
      </c>
      <c r="AC54" s="10">
        <v>31.05</v>
      </c>
      <c r="AD54" s="2">
        <f t="shared" si="0"/>
        <v>0.15000000000000036</v>
      </c>
      <c r="AE54" s="138">
        <f t="shared" si="1"/>
        <v>-9.5693779904306719E-3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26.400499999999997</v>
      </c>
      <c r="R55" s="83"/>
      <c r="T55" s="87" t="s">
        <v>109</v>
      </c>
      <c r="U55" s="88" t="s">
        <v>509</v>
      </c>
      <c r="W55" s="94">
        <v>42590</v>
      </c>
      <c r="X55" s="10">
        <v>10.5</v>
      </c>
      <c r="Y55" s="10">
        <v>10.6</v>
      </c>
      <c r="Z55" s="10">
        <v>10.41</v>
      </c>
      <c r="AA55" s="10">
        <v>10.45</v>
      </c>
      <c r="AB55" s="95">
        <v>3167100</v>
      </c>
      <c r="AC55" s="10">
        <v>31.35</v>
      </c>
      <c r="AD55" s="2">
        <f t="shared" si="0"/>
        <v>0.1899999999999995</v>
      </c>
      <c r="AE55" s="138">
        <f t="shared" si="1"/>
        <v>-4.761904761904745E-3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26.122599999999998</v>
      </c>
      <c r="R56" s="83"/>
      <c r="W56" s="94">
        <v>42587</v>
      </c>
      <c r="X56" s="10">
        <v>10.45</v>
      </c>
      <c r="Y56" s="10">
        <v>10.5</v>
      </c>
      <c r="Z56" s="10">
        <v>10.39</v>
      </c>
      <c r="AA56" s="10">
        <v>10.5</v>
      </c>
      <c r="AB56" s="95">
        <v>4097500</v>
      </c>
      <c r="AC56" s="10">
        <v>31.5</v>
      </c>
      <c r="AD56" s="2">
        <f t="shared" si="0"/>
        <v>0.10999999999999943</v>
      </c>
      <c r="AE56" s="138">
        <f t="shared" si="1"/>
        <v>9.6153846153845812E-3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25.8447</v>
      </c>
      <c r="R57" s="83"/>
      <c r="W57" s="94">
        <v>42586</v>
      </c>
      <c r="X57" s="10">
        <v>10.36</v>
      </c>
      <c r="Y57" s="10">
        <v>10.46</v>
      </c>
      <c r="Z57" s="10">
        <v>10.25</v>
      </c>
      <c r="AA57" s="10">
        <v>10.4</v>
      </c>
      <c r="AB57" s="95">
        <v>3939900</v>
      </c>
      <c r="AC57" s="10">
        <v>31.2</v>
      </c>
      <c r="AD57" s="2">
        <f t="shared" si="0"/>
        <v>0.21000000000000085</v>
      </c>
      <c r="AE57" s="138">
        <f t="shared" si="1"/>
        <v>-9.6061479346787326E-4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25.566800000000001</v>
      </c>
      <c r="R58" s="83"/>
      <c r="W58" s="94">
        <v>42585</v>
      </c>
      <c r="X58" s="10">
        <v>10.3</v>
      </c>
      <c r="Y58" s="10">
        <v>10.45</v>
      </c>
      <c r="Z58" s="10">
        <v>10.199999999999999</v>
      </c>
      <c r="AA58" s="10">
        <v>10.41</v>
      </c>
      <c r="AB58" s="95">
        <v>4634700</v>
      </c>
      <c r="AC58" s="10">
        <v>31.23</v>
      </c>
      <c r="AD58" s="2">
        <f t="shared" si="0"/>
        <v>0.25</v>
      </c>
      <c r="AE58" s="138" t="e">
        <f t="shared" si="1"/>
        <v>#DIV/0!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25.288900000000002</v>
      </c>
      <c r="R59" s="83"/>
      <c r="W59" s="94">
        <v>42585</v>
      </c>
      <c r="X59" s="10" t="s">
        <v>415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25.010999999999999</v>
      </c>
      <c r="R60" s="83"/>
      <c r="W60" s="94">
        <v>42584</v>
      </c>
      <c r="X60" s="10">
        <v>10.55</v>
      </c>
      <c r="Y60" s="10">
        <v>10.57</v>
      </c>
      <c r="Z60" s="10">
        <v>10.25</v>
      </c>
      <c r="AA60" s="10">
        <v>10.32</v>
      </c>
      <c r="AB60" s="95">
        <v>4557400</v>
      </c>
      <c r="AC60" s="10">
        <v>30.87</v>
      </c>
      <c r="AD60" s="2">
        <f t="shared" si="0"/>
        <v>0.32000000000000028</v>
      </c>
      <c r="AE60" s="138">
        <f t="shared" si="1"/>
        <v>-1.4367816091954033E-2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42583</v>
      </c>
      <c r="X61" s="10">
        <v>10.55</v>
      </c>
      <c r="Y61" s="10">
        <v>10.6</v>
      </c>
      <c r="Z61" s="10">
        <v>10.46</v>
      </c>
      <c r="AA61" s="10">
        <v>10.47</v>
      </c>
      <c r="AB61" s="95">
        <v>3870000</v>
      </c>
      <c r="AC61" s="10">
        <v>31.32</v>
      </c>
      <c r="AD61" s="2">
        <f t="shared" si="0"/>
        <v>0.13999999999999879</v>
      </c>
      <c r="AE61" s="138">
        <f t="shared" si="1"/>
        <v>-1.4164305949008527E-2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42580</v>
      </c>
      <c r="X62" s="10">
        <v>10.61</v>
      </c>
      <c r="Y62" s="10">
        <v>10.65</v>
      </c>
      <c r="Z62" s="10">
        <v>10.42</v>
      </c>
      <c r="AA62" s="10">
        <v>10.62</v>
      </c>
      <c r="AB62" s="95">
        <v>5473200</v>
      </c>
      <c r="AC62" s="10">
        <v>31.77</v>
      </c>
      <c r="AD62" s="2">
        <f t="shared" si="0"/>
        <v>0.23000000000000043</v>
      </c>
      <c r="AE62" s="138">
        <f t="shared" si="1"/>
        <v>-5.6338028169014009E-3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42579</v>
      </c>
      <c r="X63" s="10">
        <v>10.67</v>
      </c>
      <c r="Y63" s="10">
        <v>10.73</v>
      </c>
      <c r="Z63" s="10">
        <v>10.49</v>
      </c>
      <c r="AA63" s="10">
        <v>10.68</v>
      </c>
      <c r="AB63" s="95">
        <v>4598400</v>
      </c>
      <c r="AC63" s="10">
        <v>31.95</v>
      </c>
      <c r="AD63" s="2">
        <f t="shared" si="0"/>
        <v>0.24000000000000021</v>
      </c>
      <c r="AE63" s="138">
        <f t="shared" si="1"/>
        <v>-5.6022408963586345E-3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42578</v>
      </c>
      <c r="X64" s="10">
        <v>10.76</v>
      </c>
      <c r="Y64" s="10">
        <v>10.97</v>
      </c>
      <c r="Z64" s="10">
        <v>10.52</v>
      </c>
      <c r="AA64" s="10">
        <v>10.74</v>
      </c>
      <c r="AB64" s="95">
        <v>6997300</v>
      </c>
      <c r="AC64" s="10">
        <v>32.130000000000003</v>
      </c>
      <c r="AD64" s="2">
        <f t="shared" si="0"/>
        <v>0.45000000000000107</v>
      </c>
      <c r="AE64" s="138">
        <f t="shared" si="1"/>
        <v>6.5789473684210176E-3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42577</v>
      </c>
      <c r="X65" s="10">
        <v>10.45</v>
      </c>
      <c r="Y65" s="10">
        <v>10.67</v>
      </c>
      <c r="Z65" s="10">
        <v>10.42</v>
      </c>
      <c r="AA65" s="10">
        <v>10.67</v>
      </c>
      <c r="AB65" s="95">
        <v>4191700</v>
      </c>
      <c r="AC65" s="10">
        <v>31.92</v>
      </c>
      <c r="AD65" s="2">
        <f t="shared" si="0"/>
        <v>0.25</v>
      </c>
      <c r="AE65" s="138">
        <f t="shared" si="1"/>
        <v>1.7208413001912115E-2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42576</v>
      </c>
      <c r="X66" s="10">
        <v>10.54</v>
      </c>
      <c r="Y66" s="10">
        <v>10.55</v>
      </c>
      <c r="Z66" s="10">
        <v>10.4</v>
      </c>
      <c r="AA66" s="10">
        <v>10.49</v>
      </c>
      <c r="AB66" s="95">
        <v>4616400</v>
      </c>
      <c r="AC66" s="10">
        <v>31.38</v>
      </c>
      <c r="AD66" s="2">
        <f t="shared" si="0"/>
        <v>0.15000000000000036</v>
      </c>
      <c r="AE66" s="138">
        <f t="shared" si="1"/>
        <v>-7.5901328273245694E-3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42573</v>
      </c>
      <c r="X67" s="10">
        <v>10.58</v>
      </c>
      <c r="Y67" s="10">
        <v>10.66</v>
      </c>
      <c r="Z67" s="10">
        <v>10.49</v>
      </c>
      <c r="AA67" s="10">
        <v>10.57</v>
      </c>
      <c r="AB67" s="95">
        <v>3394500</v>
      </c>
      <c r="AC67" s="10">
        <v>31.62</v>
      </c>
      <c r="AD67" s="2">
        <f t="shared" si="0"/>
        <v>0.16999999999999993</v>
      </c>
      <c r="AE67" s="138">
        <f t="shared" si="1"/>
        <v>-2.8382213812677692E-3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42572</v>
      </c>
      <c r="X68" s="10">
        <v>10.67</v>
      </c>
      <c r="Y68" s="10">
        <v>10.86</v>
      </c>
      <c r="Z68" s="10">
        <v>10.53</v>
      </c>
      <c r="AA68" s="10">
        <v>10.6</v>
      </c>
      <c r="AB68" s="95">
        <v>5014200</v>
      </c>
      <c r="AC68" s="10">
        <v>31.71</v>
      </c>
      <c r="AD68" s="2">
        <f>Y68-Z68</f>
        <v>0.33000000000000007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42571</v>
      </c>
      <c r="X69" s="96">
        <v>10.51</v>
      </c>
      <c r="Y69" s="96">
        <v>10.63</v>
      </c>
      <c r="Z69" s="96">
        <v>10.35</v>
      </c>
      <c r="AA69" s="96">
        <v>10.61</v>
      </c>
      <c r="AB69" s="216">
        <v>5435100</v>
      </c>
      <c r="AC69" s="96">
        <v>31.74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42663</v>
      </c>
      <c r="X2" s="10">
        <v>17.829999999999998</v>
      </c>
      <c r="Y2" s="10">
        <v>17.89</v>
      </c>
      <c r="Z2" s="10">
        <v>17.440000000000001</v>
      </c>
      <c r="AA2" s="10">
        <v>17.62</v>
      </c>
      <c r="AB2" s="95">
        <v>1514000</v>
      </c>
      <c r="AC2" s="10">
        <v>17.62</v>
      </c>
      <c r="AD2" s="2">
        <f>Y2-Z2</f>
        <v>0.44999999999999929</v>
      </c>
      <c r="AE2" s="138">
        <f>AC2/AC3-1</f>
        <v>-1.8384401114206028E-2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16.72</v>
      </c>
      <c r="W3" s="133">
        <v>42662</v>
      </c>
      <c r="X3" s="10">
        <v>17.61</v>
      </c>
      <c r="Y3" s="10">
        <v>18.07</v>
      </c>
      <c r="Z3" s="10">
        <v>17.579999999999998</v>
      </c>
      <c r="AA3" s="10">
        <v>17.95</v>
      </c>
      <c r="AB3" s="95">
        <v>1494900</v>
      </c>
      <c r="AC3" s="10">
        <v>17.95</v>
      </c>
      <c r="AD3" s="2">
        <f t="shared" ref="AD3:AD66" si="0">Y3-Z3</f>
        <v>0.49000000000000199</v>
      </c>
      <c r="AE3" s="138">
        <f t="shared" ref="AE3:AE66" si="1">AC3/AC4-1</f>
        <v>1.930721181147077E-2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16.72</v>
      </c>
      <c r="R4" s="527">
        <v>6.0000000000000001E-3</v>
      </c>
      <c r="W4" s="133">
        <v>42661</v>
      </c>
      <c r="X4" s="10">
        <v>17.48</v>
      </c>
      <c r="Y4" s="10">
        <v>17.72</v>
      </c>
      <c r="Z4" s="10">
        <v>17.48</v>
      </c>
      <c r="AA4" s="10">
        <v>17.61</v>
      </c>
      <c r="AB4" s="95">
        <v>1524900</v>
      </c>
      <c r="AC4" s="10">
        <v>17.61</v>
      </c>
      <c r="AD4" s="2">
        <f t="shared" si="0"/>
        <v>0.23999999999999844</v>
      </c>
      <c r="AE4" s="138">
        <f t="shared" si="1"/>
        <v>2.2054556006964487E-2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17.579999999999998</v>
      </c>
      <c r="Y5" s="10">
        <v>17.77</v>
      </c>
      <c r="Z5" s="10">
        <v>17.21</v>
      </c>
      <c r="AA5" s="10">
        <v>17.23</v>
      </c>
      <c r="AB5" s="95">
        <v>1102700</v>
      </c>
      <c r="AC5" s="10">
        <v>17.23</v>
      </c>
      <c r="AD5" s="2">
        <f t="shared" si="0"/>
        <v>0.55999999999999872</v>
      </c>
      <c r="AE5" s="138">
        <f t="shared" si="1"/>
        <v>-2.1578648495173103E-2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17.73</v>
      </c>
      <c r="Y6" s="10">
        <v>17.920000000000002</v>
      </c>
      <c r="Z6" s="10">
        <v>17.54</v>
      </c>
      <c r="AA6" s="10">
        <v>17.61</v>
      </c>
      <c r="AB6" s="95">
        <v>819600</v>
      </c>
      <c r="AC6" s="10">
        <v>17.61</v>
      </c>
      <c r="AD6" s="2">
        <f t="shared" si="0"/>
        <v>0.38000000000000256</v>
      </c>
      <c r="AE6" s="138">
        <f t="shared" si="1"/>
        <v>-5.6753688989796824E-4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42656</v>
      </c>
      <c r="X7" s="10">
        <v>17.52</v>
      </c>
      <c r="Y7" s="10">
        <v>17.71</v>
      </c>
      <c r="Z7" s="10">
        <v>17.059999999999999</v>
      </c>
      <c r="AA7" s="10">
        <v>17.62</v>
      </c>
      <c r="AB7" s="95">
        <v>1776500</v>
      </c>
      <c r="AC7" s="10">
        <v>17.62</v>
      </c>
      <c r="AD7" s="2">
        <f t="shared" si="0"/>
        <v>0.65000000000000213</v>
      </c>
      <c r="AE7" s="138">
        <f t="shared" si="1"/>
        <v>-3.3936651583709176E-3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17.75</v>
      </c>
      <c r="Y8" s="10">
        <v>17.86</v>
      </c>
      <c r="Z8" s="10">
        <v>17.61</v>
      </c>
      <c r="AA8" s="10">
        <v>17.68</v>
      </c>
      <c r="AB8" s="95">
        <v>1385800</v>
      </c>
      <c r="AC8" s="10">
        <v>17.68</v>
      </c>
      <c r="AD8" s="2">
        <f t="shared" si="0"/>
        <v>0.25</v>
      </c>
      <c r="AE8" s="138">
        <f t="shared" si="1"/>
        <v>-4.5045045045045695E-3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18.190000000000001</v>
      </c>
      <c r="Y9" s="10">
        <v>18.37</v>
      </c>
      <c r="Z9" s="10">
        <v>17.670000000000002</v>
      </c>
      <c r="AA9" s="10">
        <v>17.760000000000002</v>
      </c>
      <c r="AB9" s="95">
        <v>1448800</v>
      </c>
      <c r="AC9" s="10">
        <v>17.760000000000002</v>
      </c>
      <c r="AD9" s="2">
        <f t="shared" si="0"/>
        <v>0.69999999999999929</v>
      </c>
      <c r="AE9" s="138">
        <f t="shared" si="1"/>
        <v>-2.6849315068493085E-2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42653</v>
      </c>
      <c r="X10" s="10">
        <v>18.190000000000001</v>
      </c>
      <c r="Y10" s="10">
        <v>18.399999999999999</v>
      </c>
      <c r="Z10" s="10">
        <v>18.149999999999999</v>
      </c>
      <c r="AA10" s="10">
        <v>18.25</v>
      </c>
      <c r="AB10" s="95">
        <v>1354000</v>
      </c>
      <c r="AC10" s="10">
        <v>18.25</v>
      </c>
      <c r="AD10" s="2">
        <f t="shared" si="0"/>
        <v>0.25</v>
      </c>
      <c r="AE10" s="138">
        <f t="shared" si="1"/>
        <v>1.4452473596442639E-2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18.059999999999999</v>
      </c>
      <c r="Y11" s="10">
        <v>18.190000000000001</v>
      </c>
      <c r="Z11" s="10">
        <v>17.79</v>
      </c>
      <c r="AA11" s="10">
        <v>17.989999999999998</v>
      </c>
      <c r="AB11" s="95">
        <v>1592700</v>
      </c>
      <c r="AC11" s="10">
        <v>17.989999999999998</v>
      </c>
      <c r="AD11" s="2">
        <f t="shared" si="0"/>
        <v>0.40000000000000213</v>
      </c>
      <c r="AE11" s="138">
        <f t="shared" si="1"/>
        <v>1.1129660545352582E-3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42649</v>
      </c>
      <c r="X12" s="10">
        <v>17.91</v>
      </c>
      <c r="Y12" s="10">
        <v>18.079999999999998</v>
      </c>
      <c r="Z12" s="10">
        <v>17.809999999999999</v>
      </c>
      <c r="AA12" s="10">
        <v>17.97</v>
      </c>
      <c r="AB12" s="95">
        <v>1177000</v>
      </c>
      <c r="AC12" s="10">
        <v>17.97</v>
      </c>
      <c r="AD12" s="2">
        <f t="shared" si="0"/>
        <v>0.26999999999999957</v>
      </c>
      <c r="AE12" s="138">
        <f t="shared" si="1"/>
        <v>-3.8802660753880502E-3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42648</v>
      </c>
      <c r="X13" s="10">
        <v>17.93</v>
      </c>
      <c r="Y13" s="10">
        <v>18.29</v>
      </c>
      <c r="Z13" s="10">
        <v>17.89</v>
      </c>
      <c r="AA13" s="10">
        <v>18.04</v>
      </c>
      <c r="AB13" s="95">
        <v>2073500</v>
      </c>
      <c r="AC13" s="10">
        <v>18.04</v>
      </c>
      <c r="AD13" s="2">
        <f t="shared" si="0"/>
        <v>0.39999999999999858</v>
      </c>
      <c r="AE13" s="138">
        <f t="shared" si="1"/>
        <v>9.5131505316170539E-3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42647</v>
      </c>
      <c r="X14" s="10">
        <v>17.29</v>
      </c>
      <c r="Y14" s="10">
        <v>17.920000000000002</v>
      </c>
      <c r="Z14" s="10">
        <v>17.170000000000002</v>
      </c>
      <c r="AA14" s="10">
        <v>17.87</v>
      </c>
      <c r="AB14" s="95">
        <v>2755700</v>
      </c>
      <c r="AC14" s="10">
        <v>17.87</v>
      </c>
      <c r="AD14" s="2">
        <f t="shared" si="0"/>
        <v>0.75</v>
      </c>
      <c r="AE14" s="138">
        <f t="shared" si="1"/>
        <v>3.4742327735958423E-2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42646</v>
      </c>
      <c r="X15" s="10">
        <v>17.04</v>
      </c>
      <c r="Y15" s="10">
        <v>17.45</v>
      </c>
      <c r="Z15" s="10">
        <v>17</v>
      </c>
      <c r="AA15" s="10">
        <v>17.27</v>
      </c>
      <c r="AB15" s="95">
        <v>1862600</v>
      </c>
      <c r="AC15" s="10">
        <v>17.27</v>
      </c>
      <c r="AD15" s="2">
        <f t="shared" si="0"/>
        <v>0.44999999999999929</v>
      </c>
      <c r="AE15" s="138">
        <f t="shared" si="1"/>
        <v>8.17279626386469E-3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42643</v>
      </c>
      <c r="X16" s="10">
        <v>17.52</v>
      </c>
      <c r="Y16" s="10">
        <v>17.53</v>
      </c>
      <c r="Z16" s="10">
        <v>17.059999999999999</v>
      </c>
      <c r="AA16" s="10">
        <v>17.13</v>
      </c>
      <c r="AB16" s="95">
        <v>2508100</v>
      </c>
      <c r="AC16" s="10">
        <v>17.13</v>
      </c>
      <c r="AD16" s="2">
        <f t="shared" si="0"/>
        <v>0.47000000000000242</v>
      </c>
      <c r="AE16" s="138">
        <f t="shared" si="1"/>
        <v>-1.211072664359869E-2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42642</v>
      </c>
      <c r="X17" s="10">
        <v>17.68</v>
      </c>
      <c r="Y17" s="10">
        <v>18.07</v>
      </c>
      <c r="Z17" s="10">
        <v>17.329999999999998</v>
      </c>
      <c r="AA17" s="10">
        <v>17.34</v>
      </c>
      <c r="AB17" s="95">
        <v>1537400</v>
      </c>
      <c r="AC17" s="10">
        <v>17.34</v>
      </c>
      <c r="AD17" s="2">
        <f t="shared" si="0"/>
        <v>0.74000000000000199</v>
      </c>
      <c r="AE17" s="138">
        <f t="shared" si="1"/>
        <v>-1.7563739376770471E-2</v>
      </c>
    </row>
    <row r="18" spans="1:31" x14ac:dyDescent="0.25">
      <c r="W18" s="133">
        <v>42641</v>
      </c>
      <c r="X18" s="10">
        <v>18.09</v>
      </c>
      <c r="Y18" s="10">
        <v>18.100000000000001</v>
      </c>
      <c r="Z18" s="10">
        <v>17.39</v>
      </c>
      <c r="AA18" s="10">
        <v>17.649999999999999</v>
      </c>
      <c r="AB18" s="95">
        <v>2119100</v>
      </c>
      <c r="AC18" s="10">
        <v>17.649999999999999</v>
      </c>
      <c r="AD18" s="2">
        <f t="shared" si="0"/>
        <v>0.71000000000000085</v>
      </c>
      <c r="AE18" s="138">
        <f t="shared" si="1"/>
        <v>-2.3242944106253605E-2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42640</v>
      </c>
      <c r="X19" s="10">
        <v>17.600000000000001</v>
      </c>
      <c r="Y19" s="10">
        <v>18.07</v>
      </c>
      <c r="Z19" s="10">
        <v>17.48</v>
      </c>
      <c r="AA19" s="10">
        <v>18.07</v>
      </c>
      <c r="AB19" s="95">
        <v>1827900</v>
      </c>
      <c r="AC19" s="10">
        <v>18.07</v>
      </c>
      <c r="AD19" s="2">
        <f t="shared" si="0"/>
        <v>0.58999999999999986</v>
      </c>
      <c r="AE19" s="138">
        <f t="shared" si="1"/>
        <v>2.9043280182232456E-2</v>
      </c>
    </row>
    <row r="20" spans="1:31" x14ac:dyDescent="0.25">
      <c r="W20" s="133">
        <v>42639</v>
      </c>
      <c r="X20" s="10">
        <v>18.329999999999998</v>
      </c>
      <c r="Y20" s="10">
        <v>18.399999999999999</v>
      </c>
      <c r="Z20" s="10">
        <v>17.5</v>
      </c>
      <c r="AA20" s="10">
        <v>17.559999999999999</v>
      </c>
      <c r="AB20" s="95">
        <v>2068200</v>
      </c>
      <c r="AC20" s="10">
        <v>17.559999999999999</v>
      </c>
      <c r="AD20" s="2">
        <f t="shared" si="0"/>
        <v>0.89999999999999858</v>
      </c>
      <c r="AE20" s="138">
        <f t="shared" si="1"/>
        <v>-4.6170559478544315E-2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42636</v>
      </c>
      <c r="X21" s="10">
        <v>18.45</v>
      </c>
      <c r="Y21" s="10">
        <v>18.68</v>
      </c>
      <c r="Z21" s="10">
        <v>18.36</v>
      </c>
      <c r="AA21" s="10">
        <v>18.41</v>
      </c>
      <c r="AB21" s="95">
        <v>1402300</v>
      </c>
      <c r="AC21" s="10">
        <v>18.41</v>
      </c>
      <c r="AD21" s="2">
        <f t="shared" si="0"/>
        <v>0.32000000000000028</v>
      </c>
      <c r="AE21" s="138">
        <f t="shared" si="1"/>
        <v>-3.2485110990795318E-3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42635</v>
      </c>
      <c r="X22" s="10">
        <v>18.57</v>
      </c>
      <c r="Y22" s="10">
        <v>18.670000000000002</v>
      </c>
      <c r="Z22" s="10">
        <v>18.38</v>
      </c>
      <c r="AA22" s="10">
        <v>18.47</v>
      </c>
      <c r="AB22" s="95">
        <v>1716900</v>
      </c>
      <c r="AC22" s="10">
        <v>18.47</v>
      </c>
      <c r="AD22" s="2">
        <f t="shared" si="0"/>
        <v>0.2900000000000027</v>
      </c>
      <c r="AE22" s="138">
        <f t="shared" si="1"/>
        <v>2.71444082518979E-3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42634</v>
      </c>
      <c r="X23" s="10">
        <v>18.559999999999999</v>
      </c>
      <c r="Y23" s="10">
        <v>18.739999999999998</v>
      </c>
      <c r="Z23" s="10">
        <v>18.18</v>
      </c>
      <c r="AA23" s="10">
        <v>18.420000000000002</v>
      </c>
      <c r="AB23" s="95">
        <v>2193400</v>
      </c>
      <c r="AC23" s="10">
        <v>18.420000000000002</v>
      </c>
      <c r="AD23" s="2">
        <f t="shared" si="0"/>
        <v>0.55999999999999872</v>
      </c>
      <c r="AE23" s="138">
        <f t="shared" si="1"/>
        <v>2.1762785636563198E-3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42633</v>
      </c>
      <c r="X24" s="10">
        <v>18.98</v>
      </c>
      <c r="Y24" s="10">
        <v>19.079999999999998</v>
      </c>
      <c r="Z24" s="10">
        <v>18.36</v>
      </c>
      <c r="AA24" s="10">
        <v>18.38</v>
      </c>
      <c r="AB24" s="95">
        <v>1246200</v>
      </c>
      <c r="AC24" s="10">
        <v>18.38</v>
      </c>
      <c r="AD24" s="2">
        <f t="shared" si="0"/>
        <v>0.71999999999999886</v>
      </c>
      <c r="AE24" s="138">
        <f t="shared" si="1"/>
        <v>-2.4416135881104029E-2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42632</v>
      </c>
      <c r="X25" s="10">
        <v>18.920000000000002</v>
      </c>
      <c r="Y25" s="10">
        <v>19.16</v>
      </c>
      <c r="Z25" s="10">
        <v>18.47</v>
      </c>
      <c r="AA25" s="10">
        <v>18.84</v>
      </c>
      <c r="AB25" s="95">
        <v>2512200</v>
      </c>
      <c r="AC25" s="10">
        <v>18.84</v>
      </c>
      <c r="AD25" s="2">
        <f t="shared" si="0"/>
        <v>0.69000000000000128</v>
      </c>
      <c r="AE25" s="138">
        <f t="shared" si="1"/>
        <v>1.1815252416756072E-2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42629</v>
      </c>
      <c r="X26" s="10">
        <v>18.649999999999999</v>
      </c>
      <c r="Y26" s="10">
        <v>18.73</v>
      </c>
      <c r="Z26" s="10">
        <v>18.41</v>
      </c>
      <c r="AA26" s="10">
        <v>18.62</v>
      </c>
      <c r="AB26" s="95">
        <v>1468500</v>
      </c>
      <c r="AC26" s="10">
        <v>18.62</v>
      </c>
      <c r="AD26" s="2">
        <f t="shared" si="0"/>
        <v>0.32000000000000028</v>
      </c>
      <c r="AE26" s="138">
        <f t="shared" si="1"/>
        <v>-1.2201591511936338E-2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42628</v>
      </c>
      <c r="X27" s="10">
        <v>18.47</v>
      </c>
      <c r="Y27" s="10">
        <v>19.010000000000002</v>
      </c>
      <c r="Z27" s="10">
        <v>18.39</v>
      </c>
      <c r="AA27" s="10">
        <v>18.850000000000001</v>
      </c>
      <c r="AB27" s="95">
        <v>1430300</v>
      </c>
      <c r="AC27" s="10">
        <v>18.850000000000001</v>
      </c>
      <c r="AD27" s="2">
        <f t="shared" si="0"/>
        <v>0.62000000000000099</v>
      </c>
      <c r="AE27" s="138">
        <f t="shared" si="1"/>
        <v>5.3333333333334121E-3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42627</v>
      </c>
      <c r="X28" s="10">
        <v>18.53</v>
      </c>
      <c r="Y28" s="10">
        <v>19.100000000000001</v>
      </c>
      <c r="Z28" s="10">
        <v>18.27</v>
      </c>
      <c r="AA28" s="10">
        <v>18.75</v>
      </c>
      <c r="AB28" s="95">
        <v>2972300</v>
      </c>
      <c r="AC28" s="10">
        <v>18.75</v>
      </c>
      <c r="AD28" s="2">
        <f t="shared" si="0"/>
        <v>0.83000000000000185</v>
      </c>
      <c r="AE28" s="138">
        <f t="shared" si="1"/>
        <v>1.1872638963842386E-2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42626</v>
      </c>
      <c r="X29" s="10">
        <v>18.899999999999999</v>
      </c>
      <c r="Y29" s="10">
        <v>19.09</v>
      </c>
      <c r="Z29" s="10">
        <v>18.14</v>
      </c>
      <c r="AA29" s="10">
        <v>18.53</v>
      </c>
      <c r="AB29" s="95">
        <v>3612200</v>
      </c>
      <c r="AC29" s="10">
        <v>18.53</v>
      </c>
      <c r="AD29" s="2">
        <f t="shared" si="0"/>
        <v>0.94999999999999929</v>
      </c>
      <c r="AE29" s="138">
        <f t="shared" si="1"/>
        <v>8.1610446137105885E-3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17.88</v>
      </c>
      <c r="Y30" s="10">
        <v>18.57</v>
      </c>
      <c r="Z30" s="10">
        <v>17.84</v>
      </c>
      <c r="AA30" s="10">
        <v>18.38</v>
      </c>
      <c r="AB30" s="95">
        <v>3724000</v>
      </c>
      <c r="AC30" s="10">
        <v>18.38</v>
      </c>
      <c r="AD30" s="2">
        <f t="shared" si="0"/>
        <v>0.73000000000000043</v>
      </c>
      <c r="AE30" s="138">
        <f t="shared" si="1"/>
        <v>1.603095632946383E-2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18.87</v>
      </c>
      <c r="Y31" s="10">
        <v>18.920000000000002</v>
      </c>
      <c r="Z31" s="10">
        <v>18.09</v>
      </c>
      <c r="AA31" s="10">
        <v>18.09</v>
      </c>
      <c r="AB31" s="95">
        <v>2698300</v>
      </c>
      <c r="AC31" s="10">
        <v>18.09</v>
      </c>
      <c r="AD31" s="2">
        <f t="shared" si="0"/>
        <v>0.83000000000000185</v>
      </c>
      <c r="AE31" s="138">
        <f t="shared" si="1"/>
        <v>-5.0891920251836198E-2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19.489999999999998</v>
      </c>
      <c r="Y32" s="10">
        <v>19.55</v>
      </c>
      <c r="Z32" s="10">
        <v>19.05</v>
      </c>
      <c r="AA32" s="10">
        <v>19.059999999999999</v>
      </c>
      <c r="AB32" s="95">
        <v>1784300</v>
      </c>
      <c r="AC32" s="10">
        <v>19.059999999999999</v>
      </c>
      <c r="AD32" s="2">
        <f t="shared" si="0"/>
        <v>0.5</v>
      </c>
      <c r="AE32" s="138">
        <f t="shared" si="1"/>
        <v>-2.9037187977585366E-2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42620</v>
      </c>
      <c r="X33" s="10">
        <v>18.829999999999998</v>
      </c>
      <c r="Y33" s="10">
        <v>19.760000000000002</v>
      </c>
      <c r="Z33" s="10">
        <v>18.829999999999998</v>
      </c>
      <c r="AA33" s="10">
        <v>19.63</v>
      </c>
      <c r="AB33" s="95">
        <v>2451200</v>
      </c>
      <c r="AC33" s="10">
        <v>19.63</v>
      </c>
      <c r="AD33" s="2">
        <f t="shared" si="0"/>
        <v>0.93000000000000327</v>
      </c>
      <c r="AE33" s="138">
        <f t="shared" si="1"/>
        <v>4.1932059447983061E-2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19.13</v>
      </c>
      <c r="Y34" s="10">
        <v>19.170000000000002</v>
      </c>
      <c r="Z34" s="10">
        <v>18.559999999999999</v>
      </c>
      <c r="AA34" s="10">
        <v>18.84</v>
      </c>
      <c r="AB34" s="95">
        <v>2189800</v>
      </c>
      <c r="AC34" s="10">
        <v>18.84</v>
      </c>
      <c r="AD34" s="2">
        <f t="shared" si="0"/>
        <v>0.61000000000000298</v>
      </c>
      <c r="AE34" s="138">
        <f t="shared" si="1"/>
        <v>-1.4644351464435212E-2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18.920000000000002</v>
      </c>
      <c r="Y35" s="10">
        <v>19.36</v>
      </c>
      <c r="Z35" s="10">
        <v>18.73</v>
      </c>
      <c r="AA35" s="10">
        <v>19.12</v>
      </c>
      <c r="AB35" s="95">
        <v>1728400</v>
      </c>
      <c r="AC35" s="10">
        <v>19.12</v>
      </c>
      <c r="AD35" s="2">
        <f t="shared" si="0"/>
        <v>0.62999999999999901</v>
      </c>
      <c r="AE35" s="138">
        <f t="shared" si="1"/>
        <v>1.3785790031813461E-2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18.63</v>
      </c>
      <c r="Y36" s="10">
        <v>18.98</v>
      </c>
      <c r="Z36" s="10">
        <v>18.54</v>
      </c>
      <c r="AA36" s="10">
        <v>18.86</v>
      </c>
      <c r="AB36" s="95">
        <v>1258700</v>
      </c>
      <c r="AC36" s="10">
        <v>18.86</v>
      </c>
      <c r="AD36" s="2">
        <f t="shared" si="0"/>
        <v>0.44000000000000128</v>
      </c>
      <c r="AE36" s="138">
        <f t="shared" si="1"/>
        <v>1.0718113612004254E-2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18.75</v>
      </c>
      <c r="Y37" s="10">
        <v>18.93</v>
      </c>
      <c r="Z37" s="10">
        <v>18.43</v>
      </c>
      <c r="AA37" s="10">
        <v>18.66</v>
      </c>
      <c r="AB37" s="95">
        <v>1023800</v>
      </c>
      <c r="AC37" s="10">
        <v>18.66</v>
      </c>
      <c r="AD37" s="2">
        <f t="shared" si="0"/>
        <v>0.5</v>
      </c>
      <c r="AE37" s="138">
        <f t="shared" si="1"/>
        <v>-7.4468085106382809E-3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18.93</v>
      </c>
      <c r="Y38" s="10">
        <v>19.16</v>
      </c>
      <c r="Z38" s="10">
        <v>18.62</v>
      </c>
      <c r="AA38" s="10">
        <v>18.8</v>
      </c>
      <c r="AB38" s="95">
        <v>1250300</v>
      </c>
      <c r="AC38" s="10">
        <v>18.8</v>
      </c>
      <c r="AD38" s="2">
        <f t="shared" si="0"/>
        <v>0.53999999999999915</v>
      </c>
      <c r="AE38" s="138">
        <f t="shared" si="1"/>
        <v>-1.467505241090139E-2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19.05</v>
      </c>
      <c r="Y39" s="10">
        <v>19.28</v>
      </c>
      <c r="Z39" s="10">
        <v>19</v>
      </c>
      <c r="AA39" s="10">
        <v>19.079999999999998</v>
      </c>
      <c r="AB39" s="95">
        <v>1232100</v>
      </c>
      <c r="AC39" s="10">
        <v>19.079999999999998</v>
      </c>
      <c r="AD39" s="2">
        <f t="shared" si="0"/>
        <v>0.28000000000000114</v>
      </c>
      <c r="AE39" s="138">
        <f t="shared" si="1"/>
        <v>2.1008403361344463E-3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42608</v>
      </c>
      <c r="X40" s="10">
        <v>19.440000000000001</v>
      </c>
      <c r="Y40" s="10">
        <v>19.579999999999998</v>
      </c>
      <c r="Z40" s="10">
        <v>18.86</v>
      </c>
      <c r="AA40" s="10">
        <v>19.04</v>
      </c>
      <c r="AB40" s="95">
        <v>1983900</v>
      </c>
      <c r="AC40" s="10">
        <v>19.04</v>
      </c>
      <c r="AD40" s="2">
        <f t="shared" si="0"/>
        <v>0.71999999999999886</v>
      </c>
      <c r="AE40" s="138">
        <f t="shared" si="1"/>
        <v>-1.6020671834625411E-2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42607</v>
      </c>
      <c r="X41" s="10">
        <v>19.25</v>
      </c>
      <c r="Y41" s="10">
        <v>19.61</v>
      </c>
      <c r="Z41" s="10">
        <v>19.18</v>
      </c>
      <c r="AA41" s="10">
        <v>19.350000000000001</v>
      </c>
      <c r="AB41" s="95">
        <v>1367200</v>
      </c>
      <c r="AC41" s="10">
        <v>19.350000000000001</v>
      </c>
      <c r="AD41" s="2">
        <f t="shared" si="0"/>
        <v>0.42999999999999972</v>
      </c>
      <c r="AE41" s="138">
        <f t="shared" si="1"/>
        <v>-1.0325245224573898E-3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42606</v>
      </c>
      <c r="X42" s="10">
        <v>19.690000000000001</v>
      </c>
      <c r="Y42" s="10">
        <v>19.79</v>
      </c>
      <c r="Z42" s="10">
        <v>19.32</v>
      </c>
      <c r="AA42" s="10">
        <v>19.37</v>
      </c>
      <c r="AB42" s="95">
        <v>1374000</v>
      </c>
      <c r="AC42" s="10">
        <v>19.37</v>
      </c>
      <c r="AD42" s="2">
        <f t="shared" si="0"/>
        <v>0.46999999999999886</v>
      </c>
      <c r="AE42" s="138">
        <f t="shared" si="1"/>
        <v>-2.0728008088978789E-2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17.95</v>
      </c>
      <c r="W43" s="133">
        <v>42605</v>
      </c>
      <c r="X43" s="10">
        <v>19.350000000000001</v>
      </c>
      <c r="Y43" s="10">
        <v>19.87</v>
      </c>
      <c r="Z43" s="10">
        <v>19.28</v>
      </c>
      <c r="AA43" s="10">
        <v>19.78</v>
      </c>
      <c r="AB43" s="95">
        <v>1728700</v>
      </c>
      <c r="AC43" s="10">
        <v>19.78</v>
      </c>
      <c r="AD43" s="2">
        <f t="shared" si="0"/>
        <v>0.58999999999999986</v>
      </c>
      <c r="AE43" s="138">
        <f t="shared" si="1"/>
        <v>3.1282586027111758E-2</v>
      </c>
    </row>
    <row r="44" spans="1:31" ht="20.25" thickBot="1" x14ac:dyDescent="0.35">
      <c r="O44" s="586" t="s">
        <v>78</v>
      </c>
      <c r="P44" s="586"/>
      <c r="T44" s="93" t="s">
        <v>99</v>
      </c>
      <c r="U44" s="88">
        <v>17.829999999999998</v>
      </c>
      <c r="W44" s="133">
        <v>42604</v>
      </c>
      <c r="X44" s="10">
        <v>19.39</v>
      </c>
      <c r="Y44" s="10">
        <v>19.420000000000002</v>
      </c>
      <c r="Z44" s="10">
        <v>19.07</v>
      </c>
      <c r="AA44" s="10">
        <v>19.18</v>
      </c>
      <c r="AB44" s="95">
        <v>1559200</v>
      </c>
      <c r="AC44" s="10">
        <v>19.18</v>
      </c>
      <c r="AD44" s="2">
        <f t="shared" si="0"/>
        <v>0.35000000000000142</v>
      </c>
      <c r="AE44" s="138">
        <f t="shared" si="1"/>
        <v>-1.4894709809963991E-2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18.391999999999999</v>
      </c>
      <c r="Q45" s="2"/>
      <c r="T45" s="93" t="s">
        <v>100</v>
      </c>
      <c r="U45" s="88" t="s">
        <v>437</v>
      </c>
      <c r="W45" s="133">
        <v>42601</v>
      </c>
      <c r="X45" s="10">
        <v>19.170000000000002</v>
      </c>
      <c r="Y45" s="10">
        <v>19.64</v>
      </c>
      <c r="Z45" s="10">
        <v>18.97</v>
      </c>
      <c r="AA45" s="10">
        <v>19.47</v>
      </c>
      <c r="AB45" s="95">
        <v>2732400</v>
      </c>
      <c r="AC45" s="10">
        <v>19.47</v>
      </c>
      <c r="AD45" s="2">
        <f t="shared" si="0"/>
        <v>0.67000000000000171</v>
      </c>
      <c r="AE45" s="138">
        <f t="shared" si="1"/>
        <v>1.2480499219968744E-2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18.224799999999998</v>
      </c>
      <c r="Q46" s="2"/>
      <c r="T46" s="93" t="s">
        <v>101</v>
      </c>
      <c r="U46" s="88" t="s">
        <v>510</v>
      </c>
      <c r="W46" s="133">
        <v>42600</v>
      </c>
      <c r="X46" s="10">
        <v>18.53</v>
      </c>
      <c r="Y46" s="10">
        <v>19.32</v>
      </c>
      <c r="Z46" s="10">
        <v>18.43</v>
      </c>
      <c r="AA46" s="10">
        <v>19.23</v>
      </c>
      <c r="AB46" s="95">
        <v>2836800</v>
      </c>
      <c r="AC46" s="10">
        <v>19.23</v>
      </c>
      <c r="AD46" s="2">
        <f t="shared" si="0"/>
        <v>0.89000000000000057</v>
      </c>
      <c r="AE46" s="138">
        <f t="shared" si="1"/>
        <v>4.0584415584415501E-2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18.057600000000001</v>
      </c>
      <c r="Q47" s="2"/>
      <c r="T47" s="93" t="s">
        <v>102</v>
      </c>
      <c r="U47" s="88">
        <v>21.75</v>
      </c>
      <c r="W47" s="133">
        <v>42599</v>
      </c>
      <c r="X47" s="10">
        <v>18.75</v>
      </c>
      <c r="Y47" s="10">
        <v>18.87</v>
      </c>
      <c r="Z47" s="10">
        <v>18.47</v>
      </c>
      <c r="AA47" s="10">
        <v>18.48</v>
      </c>
      <c r="AB47" s="95">
        <v>1544700</v>
      </c>
      <c r="AC47" s="10">
        <v>18.48</v>
      </c>
      <c r="AD47" s="2">
        <f t="shared" si="0"/>
        <v>0.40000000000000213</v>
      </c>
      <c r="AE47" s="138">
        <f t="shared" si="1"/>
        <v>-1.5974440894568676E-2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17.8904</v>
      </c>
      <c r="Q48" s="2"/>
      <c r="T48" s="93" t="s">
        <v>103</v>
      </c>
      <c r="U48" s="88">
        <v>1.4762200000000001</v>
      </c>
      <c r="W48" s="133">
        <v>42598</v>
      </c>
      <c r="X48" s="10">
        <v>18.87</v>
      </c>
      <c r="Y48" s="10">
        <v>19.03</v>
      </c>
      <c r="Z48" s="10">
        <v>18.66</v>
      </c>
      <c r="AA48" s="10">
        <v>18.78</v>
      </c>
      <c r="AB48" s="95">
        <v>2066800</v>
      </c>
      <c r="AC48" s="10">
        <v>18.78</v>
      </c>
      <c r="AD48" s="2">
        <f t="shared" si="0"/>
        <v>0.37000000000000099</v>
      </c>
      <c r="AE48" s="138">
        <f t="shared" si="1"/>
        <v>-5.8231868713605195E-3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17.723199999999999</v>
      </c>
      <c r="Q49" s="2"/>
      <c r="T49" s="93" t="s">
        <v>104</v>
      </c>
      <c r="U49" s="88" t="s">
        <v>304</v>
      </c>
      <c r="W49" s="133">
        <v>42597</v>
      </c>
      <c r="X49" s="10">
        <v>19.05</v>
      </c>
      <c r="Y49" s="10">
        <v>19.53</v>
      </c>
      <c r="Z49" s="10">
        <v>18.82</v>
      </c>
      <c r="AA49" s="10">
        <v>18.89</v>
      </c>
      <c r="AB49" s="95">
        <v>3494400</v>
      </c>
      <c r="AC49" s="10">
        <v>18.89</v>
      </c>
      <c r="AD49" s="2">
        <f t="shared" si="0"/>
        <v>0.71000000000000085</v>
      </c>
      <c r="AE49" s="138">
        <f t="shared" si="1"/>
        <v>-3.1662269129286713E-3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17.556000000000001</v>
      </c>
      <c r="Q50" s="2"/>
      <c r="T50" s="93"/>
      <c r="U50" s="88"/>
      <c r="W50" s="133">
        <v>42594</v>
      </c>
      <c r="X50" s="10">
        <v>18.309999999999999</v>
      </c>
      <c r="Y50" s="10">
        <v>19.2</v>
      </c>
      <c r="Z50" s="10">
        <v>18.260000000000002</v>
      </c>
      <c r="AA50" s="10">
        <v>18.95</v>
      </c>
      <c r="AB50" s="95">
        <v>4684100</v>
      </c>
      <c r="AC50" s="10">
        <v>18.95</v>
      </c>
      <c r="AD50" s="2">
        <f t="shared" si="0"/>
        <v>0.93999999999999773</v>
      </c>
      <c r="AE50" s="138">
        <f t="shared" si="1"/>
        <v>1.8269747447608786E-2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17.3888</v>
      </c>
      <c r="Q51" s="2"/>
      <c r="T51" s="93" t="s">
        <v>105</v>
      </c>
      <c r="U51" s="88" t="s">
        <v>511</v>
      </c>
      <c r="W51" s="133">
        <v>42593</v>
      </c>
      <c r="X51" s="10">
        <v>17.54</v>
      </c>
      <c r="Y51" s="10">
        <v>18.690000000000001</v>
      </c>
      <c r="Z51" s="10">
        <v>17.5</v>
      </c>
      <c r="AA51" s="10">
        <v>18.61</v>
      </c>
      <c r="AB51" s="95">
        <v>6094800</v>
      </c>
      <c r="AC51" s="10">
        <v>18.61</v>
      </c>
      <c r="AD51" s="2">
        <f t="shared" si="0"/>
        <v>1.1900000000000013</v>
      </c>
      <c r="AE51" s="138">
        <f t="shared" si="1"/>
        <v>8.2606166375799761E-2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17.221599999999999</v>
      </c>
      <c r="Q52" s="2"/>
      <c r="T52" s="93" t="s">
        <v>106</v>
      </c>
      <c r="U52" s="88" t="s">
        <v>231</v>
      </c>
      <c r="W52" s="133">
        <v>42592</v>
      </c>
      <c r="X52" s="10">
        <v>17.41</v>
      </c>
      <c r="Y52" s="10">
        <v>17.61</v>
      </c>
      <c r="Z52" s="10">
        <v>17.100000000000001</v>
      </c>
      <c r="AA52" s="10">
        <v>17.190000000000001</v>
      </c>
      <c r="AB52" s="95">
        <v>2634300</v>
      </c>
      <c r="AC52" s="10">
        <v>17.190000000000001</v>
      </c>
      <c r="AD52" s="2">
        <f t="shared" si="0"/>
        <v>0.50999999999999801</v>
      </c>
      <c r="AE52" s="138">
        <f t="shared" si="1"/>
        <v>-6.9324090121315463E-3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17.054399999999998</v>
      </c>
      <c r="Q53" s="2"/>
      <c r="T53" s="93" t="s">
        <v>107</v>
      </c>
      <c r="U53" s="90">
        <v>1515741</v>
      </c>
      <c r="W53" s="133">
        <v>42591</v>
      </c>
      <c r="X53" s="10">
        <v>17.260000000000002</v>
      </c>
      <c r="Y53" s="10">
        <v>17.59</v>
      </c>
      <c r="Z53" s="10">
        <v>16.86</v>
      </c>
      <c r="AA53" s="10">
        <v>17.309999999999999</v>
      </c>
      <c r="AB53" s="95">
        <v>3205500</v>
      </c>
      <c r="AC53" s="10">
        <v>17.309999999999999</v>
      </c>
      <c r="AD53" s="2">
        <f t="shared" si="0"/>
        <v>0.73000000000000043</v>
      </c>
      <c r="AE53" s="138">
        <f t="shared" si="1"/>
        <v>-8.5910652920963004E-3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16.8872</v>
      </c>
      <c r="Q54" s="2"/>
      <c r="T54" s="93" t="s">
        <v>110</v>
      </c>
      <c r="U54" s="90">
        <v>2587630</v>
      </c>
      <c r="W54" s="133">
        <v>42590</v>
      </c>
      <c r="X54" s="10">
        <v>17.5</v>
      </c>
      <c r="Y54" s="10">
        <v>17.93</v>
      </c>
      <c r="Z54" s="10">
        <v>17.22</v>
      </c>
      <c r="AA54" s="10">
        <v>17.46</v>
      </c>
      <c r="AB54" s="95">
        <v>3147700</v>
      </c>
      <c r="AC54" s="10">
        <v>17.46</v>
      </c>
      <c r="AD54" s="2">
        <f t="shared" si="0"/>
        <v>0.71000000000000085</v>
      </c>
      <c r="AE54" s="138">
        <f t="shared" si="1"/>
        <v>-5.12820512820511E-3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16.72</v>
      </c>
      <c r="Q55" s="2"/>
      <c r="T55" s="93" t="s">
        <v>108</v>
      </c>
      <c r="U55" s="88" t="s">
        <v>512</v>
      </c>
      <c r="W55" s="133">
        <v>42587</v>
      </c>
      <c r="X55" s="10">
        <v>17</v>
      </c>
      <c r="Y55" s="10">
        <v>17.68</v>
      </c>
      <c r="Z55" s="10">
        <v>16.95</v>
      </c>
      <c r="AA55" s="10">
        <v>17.55</v>
      </c>
      <c r="AB55" s="95">
        <v>5158200</v>
      </c>
      <c r="AC55" s="10">
        <v>17.55</v>
      </c>
      <c r="AD55" s="2">
        <f t="shared" si="0"/>
        <v>0.73000000000000043</v>
      </c>
      <c r="AE55" s="138">
        <f t="shared" si="1"/>
        <v>4.4642857142857206E-2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16.552799999999998</v>
      </c>
      <c r="Q56" s="2"/>
      <c r="T56" s="93" t="s">
        <v>111</v>
      </c>
      <c r="U56" s="88">
        <v>22.05</v>
      </c>
      <c r="W56" s="133">
        <v>42586</v>
      </c>
      <c r="X56" s="10">
        <v>16.559999999999999</v>
      </c>
      <c r="Y56" s="10">
        <v>17.350000000000001</v>
      </c>
      <c r="Z56" s="10">
        <v>16.52</v>
      </c>
      <c r="AA56" s="10">
        <v>16.8</v>
      </c>
      <c r="AB56" s="95">
        <v>8193400</v>
      </c>
      <c r="AC56" s="10">
        <v>16.8</v>
      </c>
      <c r="AD56" s="2">
        <f t="shared" si="0"/>
        <v>0.83000000000000185</v>
      </c>
      <c r="AE56" s="138">
        <f t="shared" si="1"/>
        <v>2.0036429872495543E-2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16.3856</v>
      </c>
      <c r="Q57" s="2"/>
      <c r="T57" s="93" t="s">
        <v>112</v>
      </c>
      <c r="U57" s="88">
        <v>0.8</v>
      </c>
      <c r="W57" s="133">
        <v>42585</v>
      </c>
      <c r="X57" s="10">
        <v>20.14</v>
      </c>
      <c r="Y57" s="10">
        <v>20.14</v>
      </c>
      <c r="Z57" s="10">
        <v>15.66</v>
      </c>
      <c r="AA57" s="10">
        <v>16.47</v>
      </c>
      <c r="AB57" s="95">
        <v>26308900</v>
      </c>
      <c r="AC57" s="10">
        <v>16.47</v>
      </c>
      <c r="AD57" s="2">
        <f t="shared" si="0"/>
        <v>4.4800000000000004</v>
      </c>
      <c r="AE57" s="138">
        <f t="shared" si="1"/>
        <v>-0.18222442899702096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16.218399999999999</v>
      </c>
      <c r="T58" s="93" t="s">
        <v>109</v>
      </c>
      <c r="U58" s="88" t="s">
        <v>123</v>
      </c>
      <c r="W58" s="133">
        <v>42584</v>
      </c>
      <c r="X58" s="10">
        <v>21.46</v>
      </c>
      <c r="Y58" s="10">
        <v>21.55</v>
      </c>
      <c r="Z58" s="10">
        <v>20.07</v>
      </c>
      <c r="AA58" s="10">
        <v>20.14</v>
      </c>
      <c r="AB58" s="95">
        <v>3886900</v>
      </c>
      <c r="AC58" s="10">
        <v>20.14</v>
      </c>
      <c r="AD58" s="2">
        <f t="shared" si="0"/>
        <v>1.4800000000000004</v>
      </c>
      <c r="AE58" s="138">
        <f t="shared" si="1"/>
        <v>-6.3255813953488338E-2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16.051199999999998</v>
      </c>
      <c r="W59" s="133">
        <v>42583</v>
      </c>
      <c r="X59" s="10">
        <v>21.69</v>
      </c>
      <c r="Y59" s="10">
        <v>21.95</v>
      </c>
      <c r="Z59" s="10">
        <v>21.41</v>
      </c>
      <c r="AA59" s="10">
        <v>21.5</v>
      </c>
      <c r="AB59" s="95">
        <v>2348100</v>
      </c>
      <c r="AC59" s="10">
        <v>21.5</v>
      </c>
      <c r="AD59" s="2">
        <f t="shared" si="0"/>
        <v>0.53999999999999915</v>
      </c>
      <c r="AE59" s="138">
        <f t="shared" si="1"/>
        <v>-8.75979714153996E-3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15.883999999999999</v>
      </c>
      <c r="W60" s="133">
        <v>42580</v>
      </c>
      <c r="X60" s="10">
        <v>21.69</v>
      </c>
      <c r="Y60" s="10">
        <v>21.89</v>
      </c>
      <c r="Z60" s="10">
        <v>21.36</v>
      </c>
      <c r="AA60" s="10">
        <v>21.69</v>
      </c>
      <c r="AB60" s="95">
        <v>1469000</v>
      </c>
      <c r="AC60" s="10">
        <v>21.69</v>
      </c>
      <c r="AD60" s="2">
        <f t="shared" si="0"/>
        <v>0.53000000000000114</v>
      </c>
      <c r="AE60" s="138">
        <f t="shared" si="1"/>
        <v>-6.8681318681318437E-3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15.716799999999997</v>
      </c>
      <c r="W61" s="133">
        <v>42579</v>
      </c>
      <c r="X61" s="10">
        <v>21.63</v>
      </c>
      <c r="Y61" s="10">
        <v>21.95</v>
      </c>
      <c r="Z61" s="10">
        <v>21.41</v>
      </c>
      <c r="AA61" s="10">
        <v>21.84</v>
      </c>
      <c r="AB61" s="95">
        <v>2188100</v>
      </c>
      <c r="AC61" s="10">
        <v>21.84</v>
      </c>
      <c r="AD61" s="2">
        <f t="shared" si="0"/>
        <v>0.53999999999999915</v>
      </c>
      <c r="AE61" s="138">
        <f t="shared" si="1"/>
        <v>8.310249307479145E-3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15.5496</v>
      </c>
      <c r="W62" s="133">
        <v>42578</v>
      </c>
      <c r="X62" s="10">
        <v>21.78</v>
      </c>
      <c r="Y62" s="10">
        <v>21.79</v>
      </c>
      <c r="Z62" s="10">
        <v>21.24</v>
      </c>
      <c r="AA62" s="10">
        <v>21.66</v>
      </c>
      <c r="AB62" s="95">
        <v>3603700</v>
      </c>
      <c r="AC62" s="10">
        <v>21.66</v>
      </c>
      <c r="AD62" s="2">
        <f t="shared" si="0"/>
        <v>0.55000000000000071</v>
      </c>
      <c r="AE62" s="138">
        <f t="shared" si="1"/>
        <v>-4.1379310344827891E-3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15.382399999999999</v>
      </c>
      <c r="W63" s="133">
        <v>42577</v>
      </c>
      <c r="X63" s="10">
        <v>21.59</v>
      </c>
      <c r="Y63" s="10">
        <v>21.88</v>
      </c>
      <c r="Z63" s="10">
        <v>21.44</v>
      </c>
      <c r="AA63" s="10">
        <v>21.75</v>
      </c>
      <c r="AB63" s="95">
        <v>1415200</v>
      </c>
      <c r="AC63" s="10">
        <v>21.75</v>
      </c>
      <c r="AD63" s="2">
        <f t="shared" si="0"/>
        <v>0.43999999999999773</v>
      </c>
      <c r="AE63" s="138">
        <f t="shared" si="1"/>
        <v>7.8776645041707116E-3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15.215199999999999</v>
      </c>
      <c r="W64" s="133">
        <v>42576</v>
      </c>
      <c r="X64" s="10">
        <v>21.43</v>
      </c>
      <c r="Y64" s="10">
        <v>21.66</v>
      </c>
      <c r="Z64" s="10">
        <v>21.33</v>
      </c>
      <c r="AA64" s="10">
        <v>21.58</v>
      </c>
      <c r="AB64" s="95">
        <v>1127200</v>
      </c>
      <c r="AC64" s="10">
        <v>21.58</v>
      </c>
      <c r="AD64" s="2">
        <f t="shared" si="0"/>
        <v>0.33000000000000185</v>
      </c>
      <c r="AE64" s="138">
        <f t="shared" si="1"/>
        <v>4.6554934823090921E-3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15.048</v>
      </c>
      <c r="W65" s="133">
        <v>42573</v>
      </c>
      <c r="X65" s="10">
        <v>21.22</v>
      </c>
      <c r="Y65" s="10">
        <v>21.55</v>
      </c>
      <c r="Z65" s="10">
        <v>20.89</v>
      </c>
      <c r="AA65" s="10">
        <v>21.48</v>
      </c>
      <c r="AB65" s="95">
        <v>987200</v>
      </c>
      <c r="AC65" s="10">
        <v>21.48</v>
      </c>
      <c r="AD65" s="2">
        <f t="shared" si="0"/>
        <v>0.66000000000000014</v>
      </c>
      <c r="AE65" s="138">
        <f t="shared" si="1"/>
        <v>1.0348071495766664E-2</v>
      </c>
    </row>
    <row r="66" spans="1:31" x14ac:dyDescent="0.25">
      <c r="O66" s="34"/>
      <c r="W66" s="133">
        <v>42572</v>
      </c>
      <c r="X66" s="10">
        <v>21.54</v>
      </c>
      <c r="Y66" s="10">
        <v>21.75</v>
      </c>
      <c r="Z66" s="10">
        <v>21.2</v>
      </c>
      <c r="AA66" s="10">
        <v>21.26</v>
      </c>
      <c r="AB66" s="95">
        <v>1032100</v>
      </c>
      <c r="AC66" s="10">
        <v>21.26</v>
      </c>
      <c r="AD66" s="2">
        <f t="shared" si="0"/>
        <v>0.55000000000000071</v>
      </c>
      <c r="AE66" s="138">
        <f t="shared" si="1"/>
        <v>-1.29990714948931E-2</v>
      </c>
    </row>
    <row r="67" spans="1:31" x14ac:dyDescent="0.25">
      <c r="W67" s="133">
        <v>42571</v>
      </c>
      <c r="X67" s="10">
        <v>20.93</v>
      </c>
      <c r="Y67" s="10">
        <v>21.62</v>
      </c>
      <c r="Z67" s="10">
        <v>20.87</v>
      </c>
      <c r="AA67" s="10">
        <v>21.54</v>
      </c>
      <c r="AB67" s="95">
        <v>1587200</v>
      </c>
      <c r="AC67" s="10">
        <v>21.54</v>
      </c>
      <c r="AD67" s="2">
        <f>Y67-Z67</f>
        <v>0.75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6.125" customWidth="1"/>
    <col min="21" max="21" width="31.6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42663</v>
      </c>
      <c r="X2" s="10">
        <v>52.65</v>
      </c>
      <c r="Y2" s="10">
        <v>52.7</v>
      </c>
      <c r="Z2" s="10">
        <v>52.08</v>
      </c>
      <c r="AA2" s="10">
        <v>52.47</v>
      </c>
      <c r="AB2" s="95">
        <v>1941300</v>
      </c>
      <c r="AC2" s="10">
        <v>52.47</v>
      </c>
      <c r="AD2" s="2">
        <f>Y2-Z2</f>
        <v>0.62000000000000455</v>
      </c>
      <c r="AE2" s="138">
        <f>AC2/AC3-1</f>
        <v>-2.661091047329367E-3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50.86</v>
      </c>
      <c r="T3" s="1">
        <v>42312</v>
      </c>
      <c r="U3" t="s">
        <v>151</v>
      </c>
      <c r="W3" s="133">
        <v>42662</v>
      </c>
      <c r="X3" s="10">
        <v>52.85</v>
      </c>
      <c r="Y3" s="10">
        <v>52.98</v>
      </c>
      <c r="Z3" s="10">
        <v>52.37</v>
      </c>
      <c r="AA3" s="10">
        <v>52.61</v>
      </c>
      <c r="AB3" s="95">
        <v>1988800</v>
      </c>
      <c r="AC3" s="10">
        <v>52.61</v>
      </c>
      <c r="AD3" s="2">
        <f t="shared" ref="AD3:AD66" si="0">Y3-Z3</f>
        <v>0.60999999999999943</v>
      </c>
      <c r="AE3" s="138">
        <f t="shared" ref="AE3:AE66" si="1">AC3/AC4-1</f>
        <v>-1.3287775246773048E-3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50.86</v>
      </c>
      <c r="R4" s="527">
        <v>-1.49E-2</v>
      </c>
      <c r="W4" s="133">
        <v>42661</v>
      </c>
      <c r="X4" s="10">
        <v>52.9</v>
      </c>
      <c r="Y4" s="10">
        <v>53.01</v>
      </c>
      <c r="Z4" s="10">
        <v>52.27</v>
      </c>
      <c r="AA4" s="10">
        <v>52.68</v>
      </c>
      <c r="AB4" s="95">
        <v>2645500</v>
      </c>
      <c r="AC4" s="10">
        <v>52.68</v>
      </c>
      <c r="AD4" s="2">
        <f t="shared" si="0"/>
        <v>0.73999999999999488</v>
      </c>
      <c r="AE4" s="138">
        <f t="shared" si="1"/>
        <v>5.1516886090441361E-3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52.25</v>
      </c>
      <c r="Y5" s="10">
        <v>52.49</v>
      </c>
      <c r="Z5" s="10">
        <v>51.97</v>
      </c>
      <c r="AA5" s="10">
        <v>52.41</v>
      </c>
      <c r="AB5" s="95">
        <v>2958000</v>
      </c>
      <c r="AC5" s="10">
        <v>52.41</v>
      </c>
      <c r="AD5" s="2">
        <f t="shared" si="0"/>
        <v>0.52000000000000313</v>
      </c>
      <c r="AE5" s="138">
        <f t="shared" si="1"/>
        <v>3.0622009569376551E-3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52.44</v>
      </c>
      <c r="Y6" s="10">
        <v>52.92</v>
      </c>
      <c r="Z6" s="10">
        <v>52.23</v>
      </c>
      <c r="AA6" s="10">
        <v>52.25</v>
      </c>
      <c r="AB6" s="95">
        <v>2889100</v>
      </c>
      <c r="AC6" s="10">
        <v>52.25</v>
      </c>
      <c r="AD6" s="2">
        <f t="shared" si="0"/>
        <v>0.69000000000000483</v>
      </c>
      <c r="AE6" s="138">
        <f t="shared" si="1"/>
        <v>2.4942440521873444E-3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42656</v>
      </c>
      <c r="X7" s="10">
        <v>50.91</v>
      </c>
      <c r="Y7" s="10">
        <v>52.26</v>
      </c>
      <c r="Z7" s="10">
        <v>50.52</v>
      </c>
      <c r="AA7" s="10">
        <v>52.12</v>
      </c>
      <c r="AB7" s="95">
        <v>4108800</v>
      </c>
      <c r="AC7" s="10">
        <v>52.12</v>
      </c>
      <c r="AD7" s="2">
        <f t="shared" si="0"/>
        <v>1.7399999999999949</v>
      </c>
      <c r="AE7" s="138">
        <f t="shared" si="1"/>
        <v>1.3613380007778897E-2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42655</v>
      </c>
      <c r="X8" s="10">
        <v>50.74</v>
      </c>
      <c r="Y8" s="10">
        <v>51.73</v>
      </c>
      <c r="Z8" s="10">
        <v>50.35</v>
      </c>
      <c r="AA8" s="10">
        <v>51.42</v>
      </c>
      <c r="AB8" s="95">
        <v>4709400</v>
      </c>
      <c r="AC8" s="10">
        <v>51.42</v>
      </c>
      <c r="AD8" s="2">
        <f t="shared" si="0"/>
        <v>1.3799999999999955</v>
      </c>
      <c r="AE8" s="138">
        <f t="shared" si="1"/>
        <v>2.1454112038140627E-2</v>
      </c>
    </row>
    <row r="9" spans="1:41" x14ac:dyDescent="0.25">
      <c r="O9" s="11" t="s">
        <v>220</v>
      </c>
      <c r="Q9" s="138">
        <f>IF(Q2=0, 0, Q8/Q6)</f>
        <v>0</v>
      </c>
      <c r="W9" s="133">
        <v>42654</v>
      </c>
      <c r="X9" s="10">
        <v>51.25</v>
      </c>
      <c r="Y9" s="10">
        <v>51.38</v>
      </c>
      <c r="Z9" s="10">
        <v>50.25</v>
      </c>
      <c r="AA9" s="10">
        <v>50.34</v>
      </c>
      <c r="AB9" s="95">
        <v>5147600</v>
      </c>
      <c r="AC9" s="10">
        <v>50.34</v>
      </c>
      <c r="AD9" s="2">
        <f t="shared" si="0"/>
        <v>1.1300000000000026</v>
      </c>
      <c r="AE9" s="138">
        <f t="shared" si="1"/>
        <v>-1.9477989871445223E-2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42653</v>
      </c>
      <c r="X10" s="10">
        <v>52.24</v>
      </c>
      <c r="Y10" s="10">
        <v>52.43</v>
      </c>
      <c r="Z10" s="10">
        <v>51.32</v>
      </c>
      <c r="AA10" s="10">
        <v>51.34</v>
      </c>
      <c r="AB10" s="95">
        <v>3129900</v>
      </c>
      <c r="AC10" s="10">
        <v>51.34</v>
      </c>
      <c r="AD10" s="2">
        <f t="shared" si="0"/>
        <v>1.1099999999999994</v>
      </c>
      <c r="AE10" s="138">
        <f t="shared" si="1"/>
        <v>-1.0980543247928964E-2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1.44E-2</v>
      </c>
      <c r="W11" s="133">
        <v>42650</v>
      </c>
      <c r="X11" s="10">
        <v>52.5</v>
      </c>
      <c r="Y11" s="10">
        <v>52.5</v>
      </c>
      <c r="Z11" s="10">
        <v>51.64</v>
      </c>
      <c r="AA11" s="10">
        <v>51.91</v>
      </c>
      <c r="AB11" s="95">
        <v>2903500</v>
      </c>
      <c r="AC11" s="10">
        <v>51.91</v>
      </c>
      <c r="AD11" s="2">
        <f t="shared" si="0"/>
        <v>0.85999999999999943</v>
      </c>
      <c r="AE11" s="138">
        <f t="shared" si="1"/>
        <v>-7.8363914373089649E-3</v>
      </c>
    </row>
    <row r="12" spans="1:41" x14ac:dyDescent="0.25">
      <c r="W12" s="133">
        <v>42649</v>
      </c>
      <c r="X12" s="10">
        <v>52.54</v>
      </c>
      <c r="Y12" s="10">
        <v>52.65</v>
      </c>
      <c r="Z12" s="10">
        <v>51.89</v>
      </c>
      <c r="AA12" s="10">
        <v>52.32</v>
      </c>
      <c r="AB12" s="95">
        <v>2649500</v>
      </c>
      <c r="AC12" s="10">
        <v>52.32</v>
      </c>
      <c r="AD12" s="2">
        <f t="shared" si="0"/>
        <v>0.75999999999999801</v>
      </c>
      <c r="AE12" s="138">
        <f t="shared" si="1"/>
        <v>-4.7555640098915219E-3</v>
      </c>
    </row>
    <row r="13" spans="1:41" x14ac:dyDescent="0.25">
      <c r="W13" s="133">
        <v>42648</v>
      </c>
      <c r="X13" s="10">
        <v>52.03</v>
      </c>
      <c r="Y13" s="10">
        <v>52.79</v>
      </c>
      <c r="Z13" s="10">
        <v>51.82</v>
      </c>
      <c r="AA13" s="10">
        <v>52.57</v>
      </c>
      <c r="AB13" s="95">
        <v>3949700</v>
      </c>
      <c r="AC13" s="10">
        <v>52.57</v>
      </c>
      <c r="AD13" s="2">
        <f t="shared" si="0"/>
        <v>0.96999999999999886</v>
      </c>
      <c r="AE13" s="138">
        <f t="shared" si="1"/>
        <v>1.8798449612403179E-2</v>
      </c>
    </row>
    <row r="14" spans="1:41" x14ac:dyDescent="0.25">
      <c r="W14" s="133">
        <v>42647</v>
      </c>
      <c r="X14" s="10">
        <v>52.24</v>
      </c>
      <c r="Y14" s="10">
        <v>52.51</v>
      </c>
      <c r="Z14" s="10">
        <v>51.47</v>
      </c>
      <c r="AA14" s="10">
        <v>51.6</v>
      </c>
      <c r="AB14" s="95">
        <v>3375100</v>
      </c>
      <c r="AC14" s="10">
        <v>51.6</v>
      </c>
      <c r="AD14" s="2">
        <f t="shared" si="0"/>
        <v>1.0399999999999991</v>
      </c>
      <c r="AE14" s="138">
        <f t="shared" si="1"/>
        <v>-1.2440191387559807E-2</v>
      </c>
    </row>
    <row r="15" spans="1:41" x14ac:dyDescent="0.25">
      <c r="W15" s="133">
        <v>42646</v>
      </c>
      <c r="X15" s="10">
        <v>52.44</v>
      </c>
      <c r="Y15" s="10">
        <v>53.02</v>
      </c>
      <c r="Z15" s="10">
        <v>52.15</v>
      </c>
      <c r="AA15" s="10">
        <v>52.25</v>
      </c>
      <c r="AB15" s="95">
        <v>2941000</v>
      </c>
      <c r="AC15" s="10">
        <v>52.25</v>
      </c>
      <c r="AD15" s="2">
        <f t="shared" si="0"/>
        <v>0.87000000000000455</v>
      </c>
      <c r="AE15" s="138">
        <f t="shared" si="1"/>
        <v>-7.7857956703379916E-3</v>
      </c>
    </row>
    <row r="16" spans="1:41" x14ac:dyDescent="0.25">
      <c r="W16" s="133">
        <v>42643</v>
      </c>
      <c r="X16" s="10">
        <v>52.24</v>
      </c>
      <c r="Y16" s="10">
        <v>53.01</v>
      </c>
      <c r="Z16" s="10">
        <v>52</v>
      </c>
      <c r="AA16" s="10">
        <v>52.66</v>
      </c>
      <c r="AB16" s="95">
        <v>2738100</v>
      </c>
      <c r="AC16" s="10">
        <v>52.66</v>
      </c>
      <c r="AD16" s="2">
        <f t="shared" si="0"/>
        <v>1.009999999999998</v>
      </c>
      <c r="AE16" s="138">
        <f t="shared" si="1"/>
        <v>1.2497596616035445E-2</v>
      </c>
    </row>
    <row r="17" spans="1:31" x14ac:dyDescent="0.25">
      <c r="W17" s="133">
        <v>42642</v>
      </c>
      <c r="X17" s="10">
        <v>52.19</v>
      </c>
      <c r="Y17" s="10">
        <v>52.61</v>
      </c>
      <c r="Z17" s="10">
        <v>51.75</v>
      </c>
      <c r="AA17" s="10">
        <v>52.01</v>
      </c>
      <c r="AB17" s="95">
        <v>3706000</v>
      </c>
      <c r="AC17" s="10">
        <v>52.01</v>
      </c>
      <c r="AD17" s="2">
        <f t="shared" si="0"/>
        <v>0.85999999999999943</v>
      </c>
      <c r="AE17" s="138">
        <f t="shared" si="1"/>
        <v>-2.4932873034139158E-3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42641</v>
      </c>
      <c r="X18" s="10">
        <v>52.35</v>
      </c>
      <c r="Y18" s="10">
        <v>52.5</v>
      </c>
      <c r="Z18" s="10">
        <v>51.75</v>
      </c>
      <c r="AA18" s="10">
        <v>52.14</v>
      </c>
      <c r="AB18" s="95">
        <v>3478900</v>
      </c>
      <c r="AC18" s="10">
        <v>52.14</v>
      </c>
      <c r="AD18" s="2">
        <f t="shared" si="0"/>
        <v>0.75</v>
      </c>
      <c r="AE18" s="138">
        <f t="shared" si="1"/>
        <v>-4.961832061068705E-3</v>
      </c>
    </row>
    <row r="19" spans="1:31" x14ac:dyDescent="0.25">
      <c r="G19" s="2"/>
      <c r="W19" s="133">
        <v>42640</v>
      </c>
      <c r="X19" s="10">
        <v>51.47</v>
      </c>
      <c r="Y19" s="10">
        <v>52.48</v>
      </c>
      <c r="Z19" s="10">
        <v>51.28</v>
      </c>
      <c r="AA19" s="10">
        <v>52.4</v>
      </c>
      <c r="AB19" s="95">
        <v>3972700</v>
      </c>
      <c r="AC19" s="10">
        <v>52.4</v>
      </c>
      <c r="AD19" s="2">
        <f t="shared" si="0"/>
        <v>1.1999999999999957</v>
      </c>
      <c r="AE19" s="138">
        <f t="shared" si="1"/>
        <v>2.0447906523855863E-2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51.67</v>
      </c>
      <c r="Y20" s="10">
        <v>51.72</v>
      </c>
      <c r="Z20" s="10">
        <v>51.32</v>
      </c>
      <c r="AA20" s="10">
        <v>51.35</v>
      </c>
      <c r="AB20" s="95">
        <v>2759800</v>
      </c>
      <c r="AC20" s="10">
        <v>51.35</v>
      </c>
      <c r="AD20" s="2">
        <f t="shared" si="0"/>
        <v>0.39999999999999858</v>
      </c>
      <c r="AE20" s="138">
        <f t="shared" si="1"/>
        <v>-1.1929959592072326E-2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42636</v>
      </c>
      <c r="X21" s="10">
        <v>52.51</v>
      </c>
      <c r="Y21" s="10">
        <v>52.61</v>
      </c>
      <c r="Z21" s="10">
        <v>51.97</v>
      </c>
      <c r="AA21" s="10">
        <v>51.97</v>
      </c>
      <c r="AB21" s="95">
        <v>2482700</v>
      </c>
      <c r="AC21" s="10">
        <v>51.97</v>
      </c>
      <c r="AD21" s="2">
        <f t="shared" si="0"/>
        <v>0.64000000000000057</v>
      </c>
      <c r="AE21" s="138">
        <f t="shared" si="1"/>
        <v>-7.4484339190221682E-3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42635</v>
      </c>
      <c r="X22" s="10">
        <v>52.92</v>
      </c>
      <c r="Y22" s="10">
        <v>53.5</v>
      </c>
      <c r="Z22" s="10">
        <v>51.87</v>
      </c>
      <c r="AA22" s="10">
        <v>52.36</v>
      </c>
      <c r="AB22" s="95">
        <v>4083200</v>
      </c>
      <c r="AC22" s="10">
        <v>52.36</v>
      </c>
      <c r="AD22" s="2">
        <f t="shared" si="0"/>
        <v>1.6300000000000026</v>
      </c>
      <c r="AE22" s="138">
        <f t="shared" si="1"/>
        <v>-2.666666666666706E-3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42634</v>
      </c>
      <c r="X23" s="10">
        <v>51.81</v>
      </c>
      <c r="Y23" s="10">
        <v>52.57</v>
      </c>
      <c r="Z23" s="10">
        <v>51.53</v>
      </c>
      <c r="AA23" s="10">
        <v>52.5</v>
      </c>
      <c r="AB23" s="95">
        <v>3431200</v>
      </c>
      <c r="AC23" s="10">
        <v>52.5</v>
      </c>
      <c r="AD23" s="2">
        <f t="shared" si="0"/>
        <v>1.0399999999999991</v>
      </c>
      <c r="AE23" s="138">
        <f t="shared" si="1"/>
        <v>1.7244720015500814E-2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42633</v>
      </c>
      <c r="X24" s="10">
        <v>51.57</v>
      </c>
      <c r="Y24" s="10">
        <v>51.8</v>
      </c>
      <c r="Z24" s="10">
        <v>51.3</v>
      </c>
      <c r="AA24" s="10">
        <v>51.61</v>
      </c>
      <c r="AB24" s="95">
        <v>2941500</v>
      </c>
      <c r="AC24" s="10">
        <v>51.61</v>
      </c>
      <c r="AD24" s="2">
        <f t="shared" si="0"/>
        <v>0.5</v>
      </c>
      <c r="AE24" s="138">
        <f t="shared" si="1"/>
        <v>9.1904575674619515E-3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42632</v>
      </c>
      <c r="X25" s="10">
        <v>51.49</v>
      </c>
      <c r="Y25" s="10">
        <v>51.8</v>
      </c>
      <c r="Z25" s="10">
        <v>50.93</v>
      </c>
      <c r="AA25" s="10">
        <v>51.14</v>
      </c>
      <c r="AB25" s="95">
        <v>3556100</v>
      </c>
      <c r="AC25" s="10">
        <v>51.14</v>
      </c>
      <c r="AD25" s="2">
        <f t="shared" si="0"/>
        <v>0.86999999999999744</v>
      </c>
      <c r="AE25" s="138">
        <f t="shared" si="1"/>
        <v>2.9417532849578265E-3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42629</v>
      </c>
      <c r="X26" s="10">
        <v>50.48</v>
      </c>
      <c r="Y26" s="10">
        <v>51.06</v>
      </c>
      <c r="Z26" s="10">
        <v>50.13</v>
      </c>
      <c r="AA26" s="10">
        <v>50.99</v>
      </c>
      <c r="AB26" s="95">
        <v>6170300</v>
      </c>
      <c r="AC26" s="10">
        <v>50.99</v>
      </c>
      <c r="AD26" s="2">
        <f t="shared" si="0"/>
        <v>0.92999999999999972</v>
      </c>
      <c r="AE26" s="138">
        <f t="shared" si="1"/>
        <v>3.147747393271727E-3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42628</v>
      </c>
      <c r="X27" s="10">
        <v>50</v>
      </c>
      <c r="Y27" s="10">
        <v>51</v>
      </c>
      <c r="Z27" s="10">
        <v>49.92</v>
      </c>
      <c r="AA27" s="10">
        <v>50.83</v>
      </c>
      <c r="AB27" s="95">
        <v>4350700</v>
      </c>
      <c r="AC27" s="10">
        <v>50.83</v>
      </c>
      <c r="AD27" s="2">
        <f t="shared" si="0"/>
        <v>1.0799999999999983</v>
      </c>
      <c r="AE27" s="138">
        <f t="shared" si="1"/>
        <v>1.5381542149420557E-2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42627</v>
      </c>
      <c r="X28" s="10">
        <v>49.86</v>
      </c>
      <c r="Y28" s="10">
        <v>50.55</v>
      </c>
      <c r="Z28" s="10">
        <v>49.79</v>
      </c>
      <c r="AA28" s="10">
        <v>50.06</v>
      </c>
      <c r="AB28" s="95">
        <v>3993200</v>
      </c>
      <c r="AC28" s="10">
        <v>50.06</v>
      </c>
      <c r="AD28" s="2">
        <f t="shared" si="0"/>
        <v>0.75999999999999801</v>
      </c>
      <c r="AE28" s="138">
        <f t="shared" si="1"/>
        <v>7.8518220253673832E-3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42626</v>
      </c>
      <c r="X29" s="10">
        <v>50.1</v>
      </c>
      <c r="Y29" s="10">
        <v>50.2</v>
      </c>
      <c r="Z29" s="10">
        <v>49.11</v>
      </c>
      <c r="AA29" s="10">
        <v>49.67</v>
      </c>
      <c r="AB29" s="95">
        <v>7023900</v>
      </c>
      <c r="AC29" s="10">
        <v>49.67</v>
      </c>
      <c r="AD29" s="2">
        <f t="shared" si="0"/>
        <v>1.0900000000000034</v>
      </c>
      <c r="AE29" s="138">
        <f t="shared" si="1"/>
        <v>-1.7214087851206927E-2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42625</v>
      </c>
      <c r="X30" s="10">
        <v>50.22</v>
      </c>
      <c r="Y30" s="10">
        <v>50.74</v>
      </c>
      <c r="Z30" s="10">
        <v>50.15</v>
      </c>
      <c r="AA30" s="10">
        <v>50.54</v>
      </c>
      <c r="AB30" s="95">
        <v>7083000</v>
      </c>
      <c r="AC30" s="10">
        <v>50.54</v>
      </c>
      <c r="AD30" s="2">
        <f t="shared" si="0"/>
        <v>0.59000000000000341</v>
      </c>
      <c r="AE30" s="138">
        <f t="shared" si="1"/>
        <v>2.7777777777777679E-3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42622</v>
      </c>
      <c r="X31" s="10">
        <v>51.92</v>
      </c>
      <c r="Y31" s="10">
        <v>52</v>
      </c>
      <c r="Z31" s="10">
        <v>50.4</v>
      </c>
      <c r="AA31" s="10">
        <v>50.4</v>
      </c>
      <c r="AB31" s="95">
        <v>4855000</v>
      </c>
      <c r="AC31" s="10">
        <v>50.4</v>
      </c>
      <c r="AD31" s="2">
        <f t="shared" si="0"/>
        <v>1.6000000000000014</v>
      </c>
      <c r="AE31" s="138">
        <f t="shared" si="1"/>
        <v>-3.9451114922813058E-2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42621</v>
      </c>
      <c r="X32" s="10">
        <v>53.4</v>
      </c>
      <c r="Y32" s="10">
        <v>53.64</v>
      </c>
      <c r="Z32" s="10">
        <v>52.32</v>
      </c>
      <c r="AA32" s="10">
        <v>52.47</v>
      </c>
      <c r="AB32" s="95">
        <v>5447200</v>
      </c>
      <c r="AC32" s="10">
        <v>52.47</v>
      </c>
      <c r="AD32" s="2">
        <f t="shared" si="0"/>
        <v>1.3200000000000003</v>
      </c>
      <c r="AE32" s="138">
        <f t="shared" si="1"/>
        <v>-2.1629684877866984E-2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42620</v>
      </c>
      <c r="X33" s="10">
        <v>53.75</v>
      </c>
      <c r="Y33" s="10">
        <v>54.02</v>
      </c>
      <c r="Z33" s="10">
        <v>53.06</v>
      </c>
      <c r="AA33" s="10">
        <v>53.63</v>
      </c>
      <c r="AB33" s="95">
        <v>3068500</v>
      </c>
      <c r="AC33" s="10">
        <v>53.63</v>
      </c>
      <c r="AD33" s="2">
        <f t="shared" si="0"/>
        <v>0.96000000000000085</v>
      </c>
      <c r="AE33" s="138">
        <f t="shared" si="1"/>
        <v>-7.586972612879328E-3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42619</v>
      </c>
      <c r="X34" s="10">
        <v>53.67</v>
      </c>
      <c r="Y34" s="10">
        <v>54.38</v>
      </c>
      <c r="Z34" s="10">
        <v>53.43</v>
      </c>
      <c r="AA34" s="10">
        <v>54.04</v>
      </c>
      <c r="AB34" s="95">
        <v>3940200</v>
      </c>
      <c r="AC34" s="10">
        <v>54.04</v>
      </c>
      <c r="AD34" s="2">
        <f t="shared" si="0"/>
        <v>0.95000000000000284</v>
      </c>
      <c r="AE34" s="138">
        <f t="shared" si="1"/>
        <v>8.7735672951279042E-3</v>
      </c>
    </row>
    <row r="35" spans="1:31" x14ac:dyDescent="0.25">
      <c r="W35" s="133">
        <v>42615</v>
      </c>
      <c r="X35" s="10">
        <v>53.51</v>
      </c>
      <c r="Y35" s="10">
        <v>53.96</v>
      </c>
      <c r="Z35" s="10">
        <v>53.35</v>
      </c>
      <c r="AA35" s="10">
        <v>53.57</v>
      </c>
      <c r="AB35" s="95">
        <v>2260900</v>
      </c>
      <c r="AC35" s="10">
        <v>53.57</v>
      </c>
      <c r="AD35" s="2">
        <f t="shared" si="0"/>
        <v>0.60999999999999943</v>
      </c>
      <c r="AE35" s="138">
        <f t="shared" si="1"/>
        <v>6.5764750093950664E-3</v>
      </c>
    </row>
    <row r="36" spans="1:31" x14ac:dyDescent="0.25">
      <c r="L36" t="s">
        <v>221</v>
      </c>
      <c r="M36" s="2">
        <f>M50+K50-F50</f>
        <v>75.019999999999982</v>
      </c>
      <c r="W36" s="133">
        <v>42614</v>
      </c>
      <c r="X36" s="10">
        <v>52.84</v>
      </c>
      <c r="Y36" s="10">
        <v>53.25</v>
      </c>
      <c r="Z36" s="10">
        <v>52.45</v>
      </c>
      <c r="AA36" s="10">
        <v>53.22</v>
      </c>
      <c r="AB36" s="95">
        <v>2351800</v>
      </c>
      <c r="AC36" s="10">
        <v>53.22</v>
      </c>
      <c r="AD36" s="2">
        <f t="shared" si="0"/>
        <v>0.79999999999999716</v>
      </c>
      <c r="AE36" s="138">
        <f t="shared" si="1"/>
        <v>2.6375282592314697E-3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42613</v>
      </c>
      <c r="X37" s="10">
        <v>53.42</v>
      </c>
      <c r="Y37" s="10">
        <v>53.58</v>
      </c>
      <c r="Z37" s="10">
        <v>52.84</v>
      </c>
      <c r="AA37" s="10">
        <v>53.08</v>
      </c>
      <c r="AB37" s="95">
        <v>4518700</v>
      </c>
      <c r="AC37" s="10">
        <v>53.08</v>
      </c>
      <c r="AD37" s="2">
        <f t="shared" si="0"/>
        <v>0.73999999999999488</v>
      </c>
      <c r="AE37" s="138">
        <f t="shared" si="1"/>
        <v>-8.7768440709616868E-3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42612</v>
      </c>
      <c r="X38" s="10">
        <v>53.84</v>
      </c>
      <c r="Y38" s="10">
        <v>53.97</v>
      </c>
      <c r="Z38" s="10">
        <v>53.44</v>
      </c>
      <c r="AA38" s="10">
        <v>53.55</v>
      </c>
      <c r="AB38" s="95">
        <v>1944200</v>
      </c>
      <c r="AC38" s="10">
        <v>53.55</v>
      </c>
      <c r="AD38" s="2">
        <f t="shared" si="0"/>
        <v>0.53000000000000114</v>
      </c>
      <c r="AE38" s="138">
        <f t="shared" si="1"/>
        <v>-6.6777963272119933E-3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42611</v>
      </c>
      <c r="X39" s="10">
        <v>53.67</v>
      </c>
      <c r="Y39" s="10">
        <v>54.2</v>
      </c>
      <c r="Z39" s="10">
        <v>53.58</v>
      </c>
      <c r="AA39" s="10">
        <v>53.91</v>
      </c>
      <c r="AB39" s="95">
        <v>1896500</v>
      </c>
      <c r="AC39" s="10">
        <v>53.91</v>
      </c>
      <c r="AD39" s="2">
        <f t="shared" si="0"/>
        <v>0.62000000000000455</v>
      </c>
      <c r="AE39" s="138" t="e">
        <f t="shared" si="1"/>
        <v>#DIV/0!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42611</v>
      </c>
      <c r="X40" s="10" t="s">
        <v>183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42608</v>
      </c>
      <c r="X41" s="10">
        <v>53.89</v>
      </c>
      <c r="Y41" s="10">
        <v>54.42</v>
      </c>
      <c r="Z41" s="10">
        <v>53.42</v>
      </c>
      <c r="AA41" s="10">
        <v>53.87</v>
      </c>
      <c r="AB41" s="95">
        <v>3835200</v>
      </c>
      <c r="AC41" s="10">
        <v>53.68</v>
      </c>
      <c r="AD41" s="2">
        <f t="shared" si="0"/>
        <v>1</v>
      </c>
      <c r="AE41" s="138">
        <f t="shared" si="1"/>
        <v>3.1769762661184586E-3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42607</v>
      </c>
      <c r="X42" s="10">
        <v>53.54</v>
      </c>
      <c r="Y42" s="10">
        <v>53.74</v>
      </c>
      <c r="Z42" s="10">
        <v>53.26</v>
      </c>
      <c r="AA42" s="10">
        <v>53.7</v>
      </c>
      <c r="AB42" s="95">
        <v>3712000</v>
      </c>
      <c r="AC42" s="10">
        <v>53.51</v>
      </c>
      <c r="AD42" s="2">
        <f t="shared" si="0"/>
        <v>0.48000000000000398</v>
      </c>
      <c r="AE42" s="138">
        <f t="shared" si="1"/>
        <v>-2.6095060577819851E-3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55.946000000000005</v>
      </c>
      <c r="Q43" s="34"/>
      <c r="R43" s="34"/>
      <c r="T43" s="128" t="s">
        <v>98</v>
      </c>
      <c r="U43" s="98">
        <v>52.61</v>
      </c>
      <c r="W43" s="133">
        <v>42606</v>
      </c>
      <c r="X43" s="10">
        <v>54.19</v>
      </c>
      <c r="Y43" s="10">
        <v>54.53</v>
      </c>
      <c r="Z43" s="10">
        <v>53.53</v>
      </c>
      <c r="AA43" s="10">
        <v>53.84</v>
      </c>
      <c r="AB43" s="95">
        <v>2807700</v>
      </c>
      <c r="AC43" s="10">
        <v>53.65</v>
      </c>
      <c r="AD43" s="2">
        <f t="shared" si="0"/>
        <v>1</v>
      </c>
      <c r="AE43" s="138">
        <f t="shared" si="1"/>
        <v>-1.142435968306621E-2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55.437400000000004</v>
      </c>
      <c r="Q44" s="34"/>
      <c r="R44" s="34"/>
      <c r="T44" s="93" t="s">
        <v>99</v>
      </c>
      <c r="U44" s="88">
        <v>52.65</v>
      </c>
      <c r="W44" s="133">
        <v>42605</v>
      </c>
      <c r="X44" s="10">
        <v>54.33</v>
      </c>
      <c r="Y44" s="10">
        <v>54.48</v>
      </c>
      <c r="Z44" s="10">
        <v>54.07</v>
      </c>
      <c r="AA44" s="10">
        <v>54.46</v>
      </c>
      <c r="AB44" s="95">
        <v>4026600</v>
      </c>
      <c r="AC44" s="10">
        <v>54.27</v>
      </c>
      <c r="AD44" s="2">
        <f t="shared" si="0"/>
        <v>0.40999999999999659</v>
      </c>
      <c r="AE44" s="138">
        <f t="shared" si="1"/>
        <v>1.1367871785315176E-2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54.928800000000003</v>
      </c>
      <c r="Q45" s="34"/>
      <c r="R45" s="34"/>
      <c r="T45" s="93" t="s">
        <v>100</v>
      </c>
      <c r="U45" s="88" t="s">
        <v>513</v>
      </c>
      <c r="W45" s="133">
        <v>42604</v>
      </c>
      <c r="X45" s="10">
        <v>53.72</v>
      </c>
      <c r="Y45" s="10">
        <v>53.87</v>
      </c>
      <c r="Z45" s="10">
        <v>53.43</v>
      </c>
      <c r="AA45" s="10">
        <v>53.85</v>
      </c>
      <c r="AB45" s="95">
        <v>2936600</v>
      </c>
      <c r="AC45" s="10">
        <v>53.66</v>
      </c>
      <c r="AD45" s="2">
        <f t="shared" si="0"/>
        <v>0.43999999999999773</v>
      </c>
      <c r="AE45" s="138">
        <f t="shared" si="1"/>
        <v>9.3266181682527538E-4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54.420200000000001</v>
      </c>
      <c r="Q46" s="83"/>
      <c r="R46" s="34"/>
      <c r="T46" s="93" t="s">
        <v>101</v>
      </c>
      <c r="U46" s="88" t="s">
        <v>514</v>
      </c>
      <c r="W46" s="133">
        <v>42601</v>
      </c>
      <c r="X46" s="10">
        <v>53.76</v>
      </c>
      <c r="Y46" s="10">
        <v>54.08</v>
      </c>
      <c r="Z46" s="10">
        <v>53.64</v>
      </c>
      <c r="AA46" s="10">
        <v>53.8</v>
      </c>
      <c r="AB46" s="95">
        <v>7010000</v>
      </c>
      <c r="AC46" s="10">
        <v>53.61</v>
      </c>
      <c r="AD46" s="2">
        <f t="shared" si="0"/>
        <v>0.43999999999999773</v>
      </c>
      <c r="AE46" s="138">
        <f t="shared" si="1"/>
        <v>-3.7167812674224754E-3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53.9116</v>
      </c>
      <c r="Q47" s="83"/>
      <c r="R47" s="34"/>
      <c r="T47" s="93" t="s">
        <v>102</v>
      </c>
      <c r="U47" s="88">
        <v>59.64</v>
      </c>
      <c r="W47" s="133">
        <v>42600</v>
      </c>
      <c r="X47" s="10">
        <v>54.12</v>
      </c>
      <c r="Y47" s="10">
        <v>54.12</v>
      </c>
      <c r="Z47" s="10">
        <v>53.63</v>
      </c>
      <c r="AA47" s="10">
        <v>54</v>
      </c>
      <c r="AB47" s="95">
        <v>2784900</v>
      </c>
      <c r="AC47" s="10">
        <v>53.81</v>
      </c>
      <c r="AD47" s="2">
        <f t="shared" si="0"/>
        <v>0.48999999999999488</v>
      </c>
      <c r="AE47" s="138">
        <f t="shared" si="1"/>
        <v>9.3005952380953438E-4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53.402999999999999</v>
      </c>
      <c r="Q48" s="83"/>
      <c r="R48" s="34"/>
      <c r="T48" s="93" t="s">
        <v>103</v>
      </c>
      <c r="U48" s="88">
        <v>1.1972400000000001</v>
      </c>
      <c r="W48" s="133">
        <v>42599</v>
      </c>
      <c r="X48" s="10">
        <v>54.34</v>
      </c>
      <c r="Y48" s="10">
        <v>54.54</v>
      </c>
      <c r="Z48" s="10">
        <v>53.62</v>
      </c>
      <c r="AA48" s="10">
        <v>53.95</v>
      </c>
      <c r="AB48" s="95">
        <v>3564100</v>
      </c>
      <c r="AC48" s="10">
        <v>53.76</v>
      </c>
      <c r="AD48" s="2">
        <f t="shared" si="0"/>
        <v>0.92000000000000171</v>
      </c>
      <c r="AE48" s="138">
        <f t="shared" si="1"/>
        <v>-8.1180811808119202E-3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52.894400000000005</v>
      </c>
      <c r="Q49" s="83"/>
      <c r="R49" s="34"/>
      <c r="T49" s="93" t="s">
        <v>104</v>
      </c>
      <c r="U49" s="88" t="s">
        <v>406</v>
      </c>
      <c r="W49" s="133">
        <v>42598</v>
      </c>
      <c r="X49" s="10">
        <v>54.87</v>
      </c>
      <c r="Y49" s="10">
        <v>54.95</v>
      </c>
      <c r="Z49" s="10">
        <v>54.14</v>
      </c>
      <c r="AA49" s="10">
        <v>54.39</v>
      </c>
      <c r="AB49" s="95">
        <v>2938300</v>
      </c>
      <c r="AC49" s="10">
        <v>54.2</v>
      </c>
      <c r="AD49" s="2">
        <f t="shared" si="0"/>
        <v>0.81000000000000227</v>
      </c>
      <c r="AE49" s="138">
        <f t="shared" si="1"/>
        <v>-9.1407678244972423E-3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52.385800000000003</v>
      </c>
      <c r="Q50" s="83"/>
      <c r="R50" s="34"/>
      <c r="T50" s="93"/>
      <c r="U50" s="88"/>
      <c r="W50" s="133">
        <v>42597</v>
      </c>
      <c r="X50" s="10">
        <v>55</v>
      </c>
      <c r="Y50" s="10">
        <v>55.45</v>
      </c>
      <c r="Z50" s="10">
        <v>54.82</v>
      </c>
      <c r="AA50" s="10">
        <v>54.89</v>
      </c>
      <c r="AB50" s="95">
        <v>3725600</v>
      </c>
      <c r="AC50" s="10">
        <v>54.7</v>
      </c>
      <c r="AD50" s="2">
        <f t="shared" si="0"/>
        <v>0.63000000000000256</v>
      </c>
      <c r="AE50" s="138">
        <f t="shared" si="1"/>
        <v>0</v>
      </c>
    </row>
    <row r="51" spans="1:31" x14ac:dyDescent="0.25">
      <c r="G51" s="2"/>
      <c r="O51" s="83">
        <v>1.02</v>
      </c>
      <c r="P51" s="83">
        <f t="shared" si="5"/>
        <v>51.877200000000002</v>
      </c>
      <c r="Q51" s="83"/>
      <c r="R51" s="34"/>
      <c r="T51" s="93" t="s">
        <v>105</v>
      </c>
      <c r="U51" s="88" t="s">
        <v>515</v>
      </c>
      <c r="W51" s="133">
        <v>42594</v>
      </c>
      <c r="X51" s="10">
        <v>54.31</v>
      </c>
      <c r="Y51" s="10">
        <v>54.98</v>
      </c>
      <c r="Z51" s="10">
        <v>54.26</v>
      </c>
      <c r="AA51" s="10">
        <v>54.89</v>
      </c>
      <c r="AB51" s="95">
        <v>3167700</v>
      </c>
      <c r="AC51" s="10">
        <v>54.7</v>
      </c>
      <c r="AD51" s="2">
        <f t="shared" si="0"/>
        <v>0.71999999999999886</v>
      </c>
      <c r="AE51" s="138">
        <f t="shared" si="1"/>
        <v>7.7376565954310195E-3</v>
      </c>
    </row>
    <row r="52" spans="1:31" x14ac:dyDescent="0.25">
      <c r="O52" s="83">
        <v>1.01</v>
      </c>
      <c r="P52" s="83">
        <f t="shared" si="5"/>
        <v>51.368600000000001</v>
      </c>
      <c r="Q52" s="83"/>
      <c r="R52" s="34"/>
      <c r="T52" s="93" t="s">
        <v>106</v>
      </c>
      <c r="U52" s="88" t="s">
        <v>312</v>
      </c>
      <c r="W52" s="133">
        <v>42593</v>
      </c>
      <c r="X52" s="10">
        <v>54.3</v>
      </c>
      <c r="Y52" s="10">
        <v>54.71</v>
      </c>
      <c r="Z52" s="10">
        <v>54.23</v>
      </c>
      <c r="AA52" s="10">
        <v>54.47</v>
      </c>
      <c r="AB52" s="95">
        <v>3393700</v>
      </c>
      <c r="AC52" s="10">
        <v>54.28</v>
      </c>
      <c r="AD52" s="2">
        <f t="shared" si="0"/>
        <v>0.48000000000000398</v>
      </c>
      <c r="AE52" s="138">
        <f t="shared" si="1"/>
        <v>5.1851851851851816E-3</v>
      </c>
    </row>
    <row r="53" spans="1:31" x14ac:dyDescent="0.25">
      <c r="O53" s="83">
        <v>1</v>
      </c>
      <c r="P53" s="83">
        <f t="shared" si="5"/>
        <v>50.86</v>
      </c>
      <c r="Q53" s="83"/>
      <c r="R53" s="34"/>
      <c r="T53" s="93" t="s">
        <v>107</v>
      </c>
      <c r="U53" s="90">
        <v>1943284</v>
      </c>
      <c r="W53" s="133">
        <v>42592</v>
      </c>
      <c r="X53" s="10">
        <v>54.32</v>
      </c>
      <c r="Y53" s="10">
        <v>54.56</v>
      </c>
      <c r="Z53" s="10">
        <v>53.97</v>
      </c>
      <c r="AA53" s="10">
        <v>54.19</v>
      </c>
      <c r="AB53" s="95">
        <v>1908300</v>
      </c>
      <c r="AC53" s="10">
        <v>54</v>
      </c>
      <c r="AD53" s="2">
        <f t="shared" si="0"/>
        <v>0.59000000000000341</v>
      </c>
      <c r="AE53" s="138">
        <f t="shared" si="1"/>
        <v>7.4128984432908496E-4</v>
      </c>
    </row>
    <row r="54" spans="1:31" x14ac:dyDescent="0.25">
      <c r="O54" s="83">
        <v>0.99</v>
      </c>
      <c r="P54" s="83">
        <f t="shared" si="5"/>
        <v>50.351399999999998</v>
      </c>
      <c r="Q54" s="83"/>
      <c r="R54" s="34"/>
      <c r="T54" s="93" t="s">
        <v>110</v>
      </c>
      <c r="U54" s="90">
        <v>3735800</v>
      </c>
      <c r="W54" s="133">
        <v>42591</v>
      </c>
      <c r="X54" s="10">
        <v>54.27</v>
      </c>
      <c r="Y54" s="10">
        <v>54.46</v>
      </c>
      <c r="Z54" s="10">
        <v>53.99</v>
      </c>
      <c r="AA54" s="10">
        <v>54.15</v>
      </c>
      <c r="AB54" s="95">
        <v>2586100</v>
      </c>
      <c r="AC54" s="10">
        <v>53.96</v>
      </c>
      <c r="AD54" s="2">
        <f t="shared" si="0"/>
        <v>0.46999999999999886</v>
      </c>
      <c r="AE54" s="138">
        <f t="shared" si="1"/>
        <v>-1.8528812303131303E-4</v>
      </c>
    </row>
    <row r="55" spans="1:31" x14ac:dyDescent="0.25">
      <c r="O55" s="83">
        <v>0.98</v>
      </c>
      <c r="P55" s="83">
        <f t="shared" si="5"/>
        <v>49.842799999999997</v>
      </c>
      <c r="Q55" s="83"/>
      <c r="T55" s="93" t="s">
        <v>108</v>
      </c>
      <c r="U55" s="88" t="s">
        <v>516</v>
      </c>
      <c r="W55" s="133">
        <v>42590</v>
      </c>
      <c r="X55" s="10">
        <v>54.09</v>
      </c>
      <c r="Y55" s="10">
        <v>54.41</v>
      </c>
      <c r="Z55" s="10">
        <v>53.59</v>
      </c>
      <c r="AA55" s="10">
        <v>54.16</v>
      </c>
      <c r="AB55" s="95">
        <v>3780800</v>
      </c>
      <c r="AC55" s="10">
        <v>53.97</v>
      </c>
      <c r="AD55" s="2">
        <f t="shared" si="0"/>
        <v>0.81999999999999318</v>
      </c>
      <c r="AE55" s="138">
        <f t="shared" si="1"/>
        <v>7.6549663928304756E-3</v>
      </c>
    </row>
    <row r="56" spans="1:31" x14ac:dyDescent="0.25">
      <c r="O56" s="83">
        <v>0.97</v>
      </c>
      <c r="P56" s="83">
        <f t="shared" si="5"/>
        <v>49.334199999999996</v>
      </c>
      <c r="Q56" s="83"/>
      <c r="T56" s="93" t="s">
        <v>111</v>
      </c>
      <c r="U56" s="88">
        <v>50.89</v>
      </c>
      <c r="W56" s="133">
        <v>42587</v>
      </c>
      <c r="X56" s="10">
        <v>53.43</v>
      </c>
      <c r="Y56" s="10">
        <v>53.99</v>
      </c>
      <c r="Z56" s="10">
        <v>53.31</v>
      </c>
      <c r="AA56" s="10">
        <v>53.75</v>
      </c>
      <c r="AB56" s="95">
        <v>3260900</v>
      </c>
      <c r="AC56" s="10">
        <v>53.56</v>
      </c>
      <c r="AD56" s="2">
        <f t="shared" si="0"/>
        <v>0.67999999999999972</v>
      </c>
      <c r="AE56" s="138">
        <f t="shared" si="1"/>
        <v>8.8528913166321388E-3</v>
      </c>
    </row>
    <row r="57" spans="1:31" x14ac:dyDescent="0.25">
      <c r="O57" s="83">
        <v>0.96</v>
      </c>
      <c r="P57" s="83">
        <f t="shared" si="5"/>
        <v>48.825599999999994</v>
      </c>
      <c r="Q57" s="83"/>
      <c r="T57" s="93" t="s">
        <v>112</v>
      </c>
      <c r="U57" s="88">
        <v>1.03</v>
      </c>
      <c r="W57" s="133">
        <v>42586</v>
      </c>
      <c r="X57" s="10">
        <v>53.51</v>
      </c>
      <c r="Y57" s="10">
        <v>53.78</v>
      </c>
      <c r="Z57" s="10">
        <v>53.25</v>
      </c>
      <c r="AA57" s="10">
        <v>53.28</v>
      </c>
      <c r="AB57" s="95">
        <v>2537800</v>
      </c>
      <c r="AC57" s="10">
        <v>53.09</v>
      </c>
      <c r="AD57" s="2">
        <f t="shared" si="0"/>
        <v>0.53000000000000114</v>
      </c>
      <c r="AE57" s="138">
        <f t="shared" si="1"/>
        <v>-4.3135783945985606E-3</v>
      </c>
    </row>
    <row r="58" spans="1:31" x14ac:dyDescent="0.25">
      <c r="O58" s="83">
        <v>0.95</v>
      </c>
      <c r="P58" s="83">
        <f t="shared" si="5"/>
        <v>48.317</v>
      </c>
      <c r="Q58" s="83"/>
      <c r="T58" s="93" t="s">
        <v>109</v>
      </c>
      <c r="U58" s="88" t="s">
        <v>517</v>
      </c>
      <c r="W58" s="133">
        <v>42585</v>
      </c>
      <c r="X58" s="10">
        <v>53.55</v>
      </c>
      <c r="Y58" s="10">
        <v>53.58</v>
      </c>
      <c r="Z58" s="10">
        <v>53.09</v>
      </c>
      <c r="AA58" s="10">
        <v>53.51</v>
      </c>
      <c r="AB58" s="95">
        <v>2780900</v>
      </c>
      <c r="AC58" s="10">
        <v>53.32</v>
      </c>
      <c r="AD58" s="2">
        <f t="shared" si="0"/>
        <v>0.48999999999999488</v>
      </c>
      <c r="AE58" s="138">
        <f t="shared" si="1"/>
        <v>-5.7803468208093012E-3</v>
      </c>
    </row>
    <row r="59" spans="1:31" x14ac:dyDescent="0.25">
      <c r="O59" s="83">
        <v>0.94</v>
      </c>
      <c r="P59" s="83">
        <f t="shared" si="5"/>
        <v>47.808399999999999</v>
      </c>
      <c r="Q59" s="83"/>
      <c r="W59" s="133">
        <v>42584</v>
      </c>
      <c r="X59" s="10">
        <v>53.93</v>
      </c>
      <c r="Y59" s="10">
        <v>54.06</v>
      </c>
      <c r="Z59" s="10">
        <v>53.09</v>
      </c>
      <c r="AA59" s="10">
        <v>53.82</v>
      </c>
      <c r="AB59" s="95">
        <v>5514500</v>
      </c>
      <c r="AC59" s="10">
        <v>53.63</v>
      </c>
      <c r="AD59" s="2">
        <f t="shared" si="0"/>
        <v>0.96999999999999886</v>
      </c>
      <c r="AE59" s="138">
        <f t="shared" si="1"/>
        <v>-2.7891409445890414E-3</v>
      </c>
    </row>
    <row r="60" spans="1:31" x14ac:dyDescent="0.25">
      <c r="O60" s="83">
        <v>0.93</v>
      </c>
      <c r="P60" s="83">
        <f t="shared" si="5"/>
        <v>47.299800000000005</v>
      </c>
      <c r="Q60" s="83"/>
      <c r="W60" s="133">
        <v>42583</v>
      </c>
      <c r="X60" s="10">
        <v>52.58</v>
      </c>
      <c r="Y60" s="10">
        <v>54.53</v>
      </c>
      <c r="Z60" s="10">
        <v>52.41</v>
      </c>
      <c r="AA60" s="10">
        <v>53.97</v>
      </c>
      <c r="AB60" s="95">
        <v>10461500</v>
      </c>
      <c r="AC60" s="10">
        <v>53.78</v>
      </c>
      <c r="AD60" s="2">
        <f t="shared" si="0"/>
        <v>2.1200000000000045</v>
      </c>
      <c r="AE60" s="138">
        <f t="shared" si="1"/>
        <v>2.8888463745934567E-2</v>
      </c>
    </row>
    <row r="61" spans="1:31" x14ac:dyDescent="0.25">
      <c r="O61" s="83">
        <v>0.92</v>
      </c>
      <c r="P61" s="83">
        <f t="shared" si="5"/>
        <v>46.791200000000003</v>
      </c>
      <c r="Q61" s="83"/>
      <c r="W61" s="133">
        <v>42580</v>
      </c>
      <c r="X61" s="10">
        <v>51.82</v>
      </c>
      <c r="Y61" s="10">
        <v>53.75</v>
      </c>
      <c r="Z61" s="10">
        <v>51.82</v>
      </c>
      <c r="AA61" s="10">
        <v>52.46</v>
      </c>
      <c r="AB61" s="95">
        <v>11512700</v>
      </c>
      <c r="AC61" s="10">
        <v>52.27</v>
      </c>
      <c r="AD61" s="2">
        <f t="shared" si="0"/>
        <v>1.9299999999999997</v>
      </c>
      <c r="AE61" s="138">
        <f t="shared" si="1"/>
        <v>6.1966680211296365E-2</v>
      </c>
    </row>
    <row r="62" spans="1:31" x14ac:dyDescent="0.25">
      <c r="O62" s="83">
        <v>0.91</v>
      </c>
      <c r="P62" s="83">
        <f t="shared" si="5"/>
        <v>46.282600000000002</v>
      </c>
      <c r="Q62" s="83"/>
      <c r="W62" s="133">
        <v>42579</v>
      </c>
      <c r="X62" s="10">
        <v>49.09</v>
      </c>
      <c r="Y62" s="10">
        <v>49.51</v>
      </c>
      <c r="Z62" s="10">
        <v>48.78</v>
      </c>
      <c r="AA62" s="10">
        <v>49.39</v>
      </c>
      <c r="AB62" s="95">
        <v>3742400</v>
      </c>
      <c r="AC62" s="10">
        <v>49.22</v>
      </c>
      <c r="AD62" s="2">
        <f t="shared" si="0"/>
        <v>0.72999999999999687</v>
      </c>
      <c r="AE62" s="138">
        <f t="shared" si="1"/>
        <v>4.6948356807510194E-3</v>
      </c>
    </row>
    <row r="63" spans="1:31" x14ac:dyDescent="0.25">
      <c r="O63" s="83">
        <v>0.9</v>
      </c>
      <c r="P63" s="83">
        <f t="shared" si="5"/>
        <v>45.774000000000001</v>
      </c>
      <c r="Q63" s="83"/>
      <c r="W63" s="133">
        <v>42578</v>
      </c>
      <c r="X63" s="10">
        <v>49.58</v>
      </c>
      <c r="Y63" s="10">
        <v>49.93</v>
      </c>
      <c r="Z63" s="10">
        <v>48.99</v>
      </c>
      <c r="AA63" s="10">
        <v>49.16</v>
      </c>
      <c r="AB63" s="95">
        <v>3298700</v>
      </c>
      <c r="AC63" s="10">
        <v>48.99</v>
      </c>
      <c r="AD63" s="2">
        <f t="shared" si="0"/>
        <v>0.93999999999999773</v>
      </c>
      <c r="AE63" s="138">
        <f t="shared" si="1"/>
        <v>-8.0988054261995623E-3</v>
      </c>
    </row>
    <row r="64" spans="1:31" x14ac:dyDescent="0.25">
      <c r="O64" s="34"/>
      <c r="W64" s="133">
        <v>42577</v>
      </c>
      <c r="X64" s="10">
        <v>49.09</v>
      </c>
      <c r="Y64" s="10">
        <v>49.63</v>
      </c>
      <c r="Z64" s="10">
        <v>49.01</v>
      </c>
      <c r="AA64" s="10">
        <v>49.56</v>
      </c>
      <c r="AB64" s="95">
        <v>3131300</v>
      </c>
      <c r="AC64" s="10">
        <v>49.39</v>
      </c>
      <c r="AD64" s="2">
        <f t="shared" si="0"/>
        <v>0.62000000000000455</v>
      </c>
      <c r="AE64" s="138">
        <f t="shared" si="1"/>
        <v>1.209016393442619E-2</v>
      </c>
    </row>
    <row r="65" spans="15:31" x14ac:dyDescent="0.25">
      <c r="W65" s="133">
        <v>42576</v>
      </c>
      <c r="X65" s="10">
        <v>48.75</v>
      </c>
      <c r="Y65" s="10">
        <v>49</v>
      </c>
      <c r="Z65" s="10">
        <v>48.42</v>
      </c>
      <c r="AA65" s="10">
        <v>48.97</v>
      </c>
      <c r="AB65" s="95">
        <v>1879800</v>
      </c>
      <c r="AC65" s="10">
        <v>48.8</v>
      </c>
      <c r="AD65" s="2">
        <f t="shared" si="0"/>
        <v>0.57999999999999829</v>
      </c>
      <c r="AE65" s="138">
        <f t="shared" si="1"/>
        <v>-2.0487604998986608E-4</v>
      </c>
    </row>
    <row r="66" spans="15:31" x14ac:dyDescent="0.25">
      <c r="W66" s="133">
        <v>42573</v>
      </c>
      <c r="X66" s="10">
        <v>48.74</v>
      </c>
      <c r="Y66" s="10">
        <v>49.08</v>
      </c>
      <c r="Z66" s="10">
        <v>48.68</v>
      </c>
      <c r="AA66" s="10">
        <v>48.98</v>
      </c>
      <c r="AB66" s="95">
        <v>2673500</v>
      </c>
      <c r="AC66" s="10">
        <v>48.81</v>
      </c>
      <c r="AD66" s="2">
        <f t="shared" si="0"/>
        <v>0.39999999999999858</v>
      </c>
      <c r="AE66" s="138">
        <f t="shared" si="1"/>
        <v>7.4303405572755388E-3</v>
      </c>
    </row>
    <row r="67" spans="15:31" x14ac:dyDescent="0.25">
      <c r="W67" s="133">
        <v>42572</v>
      </c>
      <c r="X67" s="10">
        <v>48.71</v>
      </c>
      <c r="Y67" s="10">
        <v>48.83</v>
      </c>
      <c r="Z67" s="10">
        <v>48.45</v>
      </c>
      <c r="AA67" s="10">
        <v>48.62</v>
      </c>
      <c r="AB67" s="95">
        <v>2463600</v>
      </c>
      <c r="AC67" s="10">
        <v>48.45</v>
      </c>
      <c r="AD67" s="2">
        <f>Y67-Z67</f>
        <v>0.37999999999999545</v>
      </c>
      <c r="AE67" s="138">
        <f>AC67/AC68-1</f>
        <v>-4.3156596794080571E-3</v>
      </c>
    </row>
    <row r="68" spans="15:31" x14ac:dyDescent="0.25">
      <c r="W68" s="133">
        <v>42571</v>
      </c>
      <c r="X68" s="10">
        <v>48.24</v>
      </c>
      <c r="Y68" s="10">
        <v>48.89</v>
      </c>
      <c r="Z68" s="10">
        <v>48.07</v>
      </c>
      <c r="AA68" s="10">
        <v>48.83</v>
      </c>
      <c r="AB68" s="95">
        <v>2701700</v>
      </c>
      <c r="AC68" s="10">
        <v>48.66</v>
      </c>
      <c r="AD68" s="2">
        <f>Y68-Z68</f>
        <v>0.82000000000000028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42663</v>
      </c>
      <c r="X2" s="10">
        <v>49.95</v>
      </c>
      <c r="Y2" s="10">
        <v>49.95</v>
      </c>
      <c r="Z2" s="10">
        <v>49.17</v>
      </c>
      <c r="AA2" s="10">
        <v>49.6</v>
      </c>
      <c r="AB2" s="95">
        <v>3017900</v>
      </c>
      <c r="AC2" s="10">
        <v>49.6</v>
      </c>
      <c r="AD2" s="2">
        <f>Y2-Z2</f>
        <v>0.78000000000000114</v>
      </c>
      <c r="AE2" s="138">
        <f>AC2/AC3-1</f>
        <v>-9.9800399201597223E-3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48.56</v>
      </c>
      <c r="T3" s="1">
        <v>42312</v>
      </c>
      <c r="U3" t="s">
        <v>151</v>
      </c>
      <c r="W3" s="133">
        <v>42662</v>
      </c>
      <c r="X3" s="10">
        <v>47.74</v>
      </c>
      <c r="Y3" s="10">
        <v>50.33</v>
      </c>
      <c r="Z3" s="10">
        <v>47.48</v>
      </c>
      <c r="AA3" s="10">
        <v>50.1</v>
      </c>
      <c r="AB3" s="95">
        <v>6570000</v>
      </c>
      <c r="AC3" s="10">
        <v>50.1</v>
      </c>
      <c r="AD3" s="2">
        <f t="shared" ref="AD3:AD66" si="0">Y3-Z3</f>
        <v>2.8500000000000014</v>
      </c>
      <c r="AE3" s="138">
        <f t="shared" ref="AE3:AE66" si="1">AC3/AC4-1</f>
        <v>5.4292929292929282E-2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48.56</v>
      </c>
      <c r="R4" s="527">
        <v>2.0000000000000001E-4</v>
      </c>
      <c r="W4" s="133">
        <v>42661</v>
      </c>
      <c r="X4" s="10">
        <v>46.91</v>
      </c>
      <c r="Y4" s="10">
        <v>47.85</v>
      </c>
      <c r="Z4" s="10">
        <v>46.62</v>
      </c>
      <c r="AA4" s="10">
        <v>47.52</v>
      </c>
      <c r="AB4" s="95">
        <v>2491400</v>
      </c>
      <c r="AC4" s="10">
        <v>47.52</v>
      </c>
      <c r="AD4" s="2">
        <f t="shared" si="0"/>
        <v>1.230000000000004</v>
      </c>
      <c r="AE4" s="138">
        <f t="shared" si="1"/>
        <v>2.0837808807733671E-2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46.92</v>
      </c>
      <c r="Y5" s="10">
        <v>47.36</v>
      </c>
      <c r="Z5" s="10">
        <v>46.52</v>
      </c>
      <c r="AA5" s="10">
        <v>46.55</v>
      </c>
      <c r="AB5" s="95">
        <v>1641700</v>
      </c>
      <c r="AC5" s="10">
        <v>46.55</v>
      </c>
      <c r="AD5" s="2">
        <f t="shared" si="0"/>
        <v>0.83999999999999631</v>
      </c>
      <c r="AE5" s="138">
        <f t="shared" si="1"/>
        <v>-2.143622722400873E-3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46.91</v>
      </c>
      <c r="Y6" s="10">
        <v>47.21</v>
      </c>
      <c r="Z6" s="10">
        <v>46.64</v>
      </c>
      <c r="AA6" s="10">
        <v>46.65</v>
      </c>
      <c r="AB6" s="95">
        <v>2434200</v>
      </c>
      <c r="AC6" s="10">
        <v>46.65</v>
      </c>
      <c r="AD6" s="2">
        <f t="shared" si="0"/>
        <v>0.57000000000000028</v>
      </c>
      <c r="AE6" s="138">
        <f t="shared" si="1"/>
        <v>4.2890842805043405E-4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42656</v>
      </c>
      <c r="X7" s="10">
        <v>46.32</v>
      </c>
      <c r="Y7" s="10">
        <v>46.79</v>
      </c>
      <c r="Z7" s="10">
        <v>45.18</v>
      </c>
      <c r="AA7" s="10">
        <v>46.63</v>
      </c>
      <c r="AB7" s="95">
        <v>3130000</v>
      </c>
      <c r="AC7" s="10">
        <v>46.63</v>
      </c>
      <c r="AD7" s="2">
        <f t="shared" si="0"/>
        <v>1.6099999999999994</v>
      </c>
      <c r="AE7" s="138">
        <f t="shared" si="1"/>
        <v>-2.9933718195424008E-3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45.65</v>
      </c>
      <c r="Y8" s="10">
        <v>47</v>
      </c>
      <c r="Z8" s="10">
        <v>45.45</v>
      </c>
      <c r="AA8" s="10">
        <v>46.77</v>
      </c>
      <c r="AB8" s="95">
        <v>3131000</v>
      </c>
      <c r="AC8" s="10">
        <v>46.77</v>
      </c>
      <c r="AD8" s="2">
        <f t="shared" si="0"/>
        <v>1.5499999999999972</v>
      </c>
      <c r="AE8" s="138">
        <f t="shared" si="1"/>
        <v>2.4534501642935469E-2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46.44</v>
      </c>
      <c r="Y9" s="10">
        <v>46.77</v>
      </c>
      <c r="Z9" s="10">
        <v>45.47</v>
      </c>
      <c r="AA9" s="10">
        <v>45.65</v>
      </c>
      <c r="AB9" s="95">
        <v>3237400</v>
      </c>
      <c r="AC9" s="10">
        <v>45.65</v>
      </c>
      <c r="AD9" s="2">
        <f t="shared" si="0"/>
        <v>1.3000000000000043</v>
      </c>
      <c r="AE9" s="138">
        <f t="shared" si="1"/>
        <v>-1.6587677725118599E-2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42653</v>
      </c>
      <c r="X10" s="10">
        <v>47.24</v>
      </c>
      <c r="Y10" s="10">
        <v>47.61</v>
      </c>
      <c r="Z10" s="10">
        <v>46.39</v>
      </c>
      <c r="AA10" s="10">
        <v>46.42</v>
      </c>
      <c r="AB10" s="95">
        <v>2204000</v>
      </c>
      <c r="AC10" s="10">
        <v>46.42</v>
      </c>
      <c r="AD10" s="2">
        <f t="shared" si="0"/>
        <v>1.2199999999999989</v>
      </c>
      <c r="AE10" s="138">
        <f t="shared" si="1"/>
        <v>-1.1499148211243648E-2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47.7</v>
      </c>
      <c r="Y11" s="10">
        <v>47.78</v>
      </c>
      <c r="Z11" s="10">
        <v>46.86</v>
      </c>
      <c r="AA11" s="10">
        <v>46.96</v>
      </c>
      <c r="AB11" s="95">
        <v>2154100</v>
      </c>
      <c r="AC11" s="10">
        <v>46.96</v>
      </c>
      <c r="AD11" s="2">
        <f t="shared" si="0"/>
        <v>0.92000000000000171</v>
      </c>
      <c r="AE11" s="138">
        <f t="shared" si="1"/>
        <v>-1.1784511784511786E-2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42649</v>
      </c>
      <c r="X12" s="10">
        <v>47.01</v>
      </c>
      <c r="Y12" s="10">
        <v>47.73</v>
      </c>
      <c r="Z12" s="10">
        <v>46.68</v>
      </c>
      <c r="AA12" s="10">
        <v>47.52</v>
      </c>
      <c r="AB12" s="95">
        <v>3012200</v>
      </c>
      <c r="AC12" s="10">
        <v>47.52</v>
      </c>
      <c r="AD12" s="2">
        <f t="shared" si="0"/>
        <v>1.0499999999999972</v>
      </c>
      <c r="AE12" s="138">
        <f t="shared" si="1"/>
        <v>1.0848755583918512E-2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42648</v>
      </c>
      <c r="X13" s="10">
        <v>47.38</v>
      </c>
      <c r="Y13" s="10">
        <v>47.44</v>
      </c>
      <c r="Z13" s="10">
        <v>47</v>
      </c>
      <c r="AA13" s="10">
        <v>47.01</v>
      </c>
      <c r="AB13" s="95">
        <v>1834100</v>
      </c>
      <c r="AC13" s="10">
        <v>47.01</v>
      </c>
      <c r="AD13" s="2">
        <f t="shared" si="0"/>
        <v>0.43999999999999773</v>
      </c>
      <c r="AE13" s="138">
        <f t="shared" si="1"/>
        <v>-7.1805702217530021E-3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42647</v>
      </c>
      <c r="X14" s="10">
        <v>46.6</v>
      </c>
      <c r="Y14" s="10">
        <v>47.5</v>
      </c>
      <c r="Z14" s="10">
        <v>46.05</v>
      </c>
      <c r="AA14" s="10">
        <v>47.35</v>
      </c>
      <c r="AB14" s="95">
        <v>2397600</v>
      </c>
      <c r="AC14" s="10">
        <v>47.35</v>
      </c>
      <c r="AD14" s="2">
        <f t="shared" si="0"/>
        <v>1.4500000000000028</v>
      </c>
      <c r="AE14" s="138">
        <f t="shared" si="1"/>
        <v>1.9595176571920891E-2</v>
      </c>
    </row>
    <row r="15" spans="1:43" x14ac:dyDescent="0.25">
      <c r="W15" s="133">
        <v>42646</v>
      </c>
      <c r="X15" s="10">
        <v>46.61</v>
      </c>
      <c r="Y15" s="10">
        <v>46.88</v>
      </c>
      <c r="Z15" s="10">
        <v>46.1</v>
      </c>
      <c r="AA15" s="10">
        <v>46.44</v>
      </c>
      <c r="AB15" s="95">
        <v>1746400</v>
      </c>
      <c r="AC15" s="10">
        <v>46.44</v>
      </c>
      <c r="AD15" s="2">
        <f t="shared" si="0"/>
        <v>0.78000000000000114</v>
      </c>
      <c r="AE15" s="138">
        <f t="shared" si="1"/>
        <v>-7.4802308185509814E-3</v>
      </c>
    </row>
    <row r="16" spans="1:43" x14ac:dyDescent="0.25">
      <c r="W16" s="133">
        <v>42643</v>
      </c>
      <c r="X16" s="10">
        <v>46.99</v>
      </c>
      <c r="Y16" s="10">
        <v>47.32</v>
      </c>
      <c r="Z16" s="10">
        <v>46.44</v>
      </c>
      <c r="AA16" s="10">
        <v>46.79</v>
      </c>
      <c r="AB16" s="95">
        <v>2852300</v>
      </c>
      <c r="AC16" s="10">
        <v>46.79</v>
      </c>
      <c r="AD16" s="2">
        <f t="shared" si="0"/>
        <v>0.88000000000000256</v>
      </c>
      <c r="AE16" s="138">
        <f t="shared" si="1"/>
        <v>-1.7068487305311741E-3</v>
      </c>
    </row>
    <row r="17" spans="1:31" x14ac:dyDescent="0.25">
      <c r="B17" s="1"/>
      <c r="C17" s="4"/>
      <c r="W17" s="133">
        <v>42642</v>
      </c>
      <c r="X17" s="10">
        <v>47.98</v>
      </c>
      <c r="Y17" s="10">
        <v>48.29</v>
      </c>
      <c r="Z17" s="10">
        <v>46.87</v>
      </c>
      <c r="AA17" s="10">
        <v>46.87</v>
      </c>
      <c r="AB17" s="95">
        <v>1778400</v>
      </c>
      <c r="AC17" s="10">
        <v>46.87</v>
      </c>
      <c r="AD17" s="2">
        <f t="shared" si="0"/>
        <v>1.4200000000000017</v>
      </c>
      <c r="AE17" s="138">
        <f t="shared" si="1"/>
        <v>-2.8399668325041594E-2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42641</v>
      </c>
      <c r="X18" s="10">
        <v>48.02</v>
      </c>
      <c r="Y18" s="10">
        <v>48.35</v>
      </c>
      <c r="Z18" s="10">
        <v>47.77</v>
      </c>
      <c r="AA18" s="10">
        <v>48.24</v>
      </c>
      <c r="AB18" s="95">
        <v>1888900</v>
      </c>
      <c r="AC18" s="10">
        <v>48.24</v>
      </c>
      <c r="AD18" s="2">
        <f t="shared" si="0"/>
        <v>0.57999999999999829</v>
      </c>
      <c r="AE18" s="138">
        <f t="shared" si="1"/>
        <v>1.4531866306830565E-3</v>
      </c>
    </row>
    <row r="19" spans="1:31" x14ac:dyDescent="0.25">
      <c r="G19" s="2"/>
      <c r="W19" s="133">
        <v>42640</v>
      </c>
      <c r="X19" s="10">
        <v>47.97</v>
      </c>
      <c r="Y19" s="10">
        <v>48.22</v>
      </c>
      <c r="Z19" s="10">
        <v>47.61</v>
      </c>
      <c r="AA19" s="10">
        <v>48.17</v>
      </c>
      <c r="AB19" s="95">
        <v>1966500</v>
      </c>
      <c r="AC19" s="10">
        <v>48.17</v>
      </c>
      <c r="AD19" s="2">
        <f t="shared" si="0"/>
        <v>0.60999999999999943</v>
      </c>
      <c r="AE19" s="138">
        <f t="shared" si="1"/>
        <v>4.169272461955531E-3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50.38</v>
      </c>
      <c r="Y20" s="10">
        <v>50.44</v>
      </c>
      <c r="Z20" s="10">
        <v>47.96</v>
      </c>
      <c r="AA20" s="10">
        <v>47.97</v>
      </c>
      <c r="AB20" s="95">
        <v>4016100</v>
      </c>
      <c r="AC20" s="10">
        <v>47.97</v>
      </c>
      <c r="AD20" s="2">
        <f t="shared" si="0"/>
        <v>2.4799999999999969</v>
      </c>
      <c r="AE20" s="138">
        <f t="shared" si="1"/>
        <v>-5.0287071866957023E-2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42636</v>
      </c>
      <c r="X21" s="10">
        <v>50.07</v>
      </c>
      <c r="Y21" s="10">
        <v>51.06</v>
      </c>
      <c r="Z21" s="10">
        <v>50.07</v>
      </c>
      <c r="AA21" s="10">
        <v>50.51</v>
      </c>
      <c r="AB21" s="95">
        <v>1666500</v>
      </c>
      <c r="AC21" s="10">
        <v>50.51</v>
      </c>
      <c r="AD21" s="2">
        <f t="shared" si="0"/>
        <v>0.99000000000000199</v>
      </c>
      <c r="AE21" s="138">
        <f t="shared" si="1"/>
        <v>7.9824386350029197E-3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42635</v>
      </c>
      <c r="X22" s="10">
        <v>50.05</v>
      </c>
      <c r="Y22" s="10">
        <v>50.41</v>
      </c>
      <c r="Z22" s="10">
        <v>49.78</v>
      </c>
      <c r="AA22" s="10">
        <v>50.11</v>
      </c>
      <c r="AB22" s="95">
        <v>1552100</v>
      </c>
      <c r="AC22" s="10">
        <v>50.11</v>
      </c>
      <c r="AD22" s="2">
        <f t="shared" si="0"/>
        <v>0.62999999999999545</v>
      </c>
      <c r="AE22" s="138">
        <f t="shared" si="1"/>
        <v>5.4173354735151946E-3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42634</v>
      </c>
      <c r="X23" s="10">
        <v>49.22</v>
      </c>
      <c r="Y23" s="10">
        <v>49.88</v>
      </c>
      <c r="Z23" s="10">
        <v>48.88</v>
      </c>
      <c r="AA23" s="10">
        <v>49.84</v>
      </c>
      <c r="AB23" s="95">
        <v>1699100</v>
      </c>
      <c r="AC23" s="10">
        <v>49.84</v>
      </c>
      <c r="AD23" s="2">
        <f t="shared" si="0"/>
        <v>1</v>
      </c>
      <c r="AE23" s="138">
        <f t="shared" si="1"/>
        <v>1.4657980456026287E-2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42633</v>
      </c>
      <c r="X24" s="10">
        <v>49.86</v>
      </c>
      <c r="Y24" s="10">
        <v>49.9</v>
      </c>
      <c r="Z24" s="10">
        <v>48.78</v>
      </c>
      <c r="AA24" s="10">
        <v>49.12</v>
      </c>
      <c r="AB24" s="95">
        <v>1756300</v>
      </c>
      <c r="AC24" s="10">
        <v>49.12</v>
      </c>
      <c r="AD24" s="2">
        <f t="shared" si="0"/>
        <v>1.1199999999999974</v>
      </c>
      <c r="AE24" s="138">
        <f t="shared" si="1"/>
        <v>-1.0076582023377689E-2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42632</v>
      </c>
      <c r="X25" s="10">
        <v>48.07</v>
      </c>
      <c r="Y25" s="10">
        <v>49.94</v>
      </c>
      <c r="Z25" s="10">
        <v>47.97</v>
      </c>
      <c r="AA25" s="10">
        <v>49.62</v>
      </c>
      <c r="AB25" s="95">
        <v>3371500</v>
      </c>
      <c r="AC25" s="10">
        <v>49.62</v>
      </c>
      <c r="AD25" s="2">
        <f t="shared" si="0"/>
        <v>1.9699999999999989</v>
      </c>
      <c r="AE25" s="138">
        <f t="shared" si="1"/>
        <v>3.699059561128526E-2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42629</v>
      </c>
      <c r="X26" s="10">
        <v>47.44</v>
      </c>
      <c r="Y26" s="10">
        <v>47.94</v>
      </c>
      <c r="Z26" s="10">
        <v>47.14</v>
      </c>
      <c r="AA26" s="10">
        <v>47.85</v>
      </c>
      <c r="AB26" s="95">
        <v>4172600</v>
      </c>
      <c r="AC26" s="10">
        <v>47.85</v>
      </c>
      <c r="AD26" s="2">
        <f t="shared" si="0"/>
        <v>0.79999999999999716</v>
      </c>
      <c r="AE26" s="138">
        <f t="shared" si="1"/>
        <v>3.5654362416108754E-3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42628</v>
      </c>
      <c r="X27" s="10">
        <v>47.09</v>
      </c>
      <c r="Y27" s="10">
        <v>47.76</v>
      </c>
      <c r="Z27" s="10">
        <v>46.85</v>
      </c>
      <c r="AA27" s="10">
        <v>47.68</v>
      </c>
      <c r="AB27" s="95">
        <v>1823800</v>
      </c>
      <c r="AC27" s="10">
        <v>47.68</v>
      </c>
      <c r="AD27" s="2">
        <f t="shared" si="0"/>
        <v>0.90999999999999659</v>
      </c>
      <c r="AE27" s="138">
        <f t="shared" si="1"/>
        <v>4.0008422825856815E-3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42627</v>
      </c>
      <c r="X28" s="10">
        <v>47.38</v>
      </c>
      <c r="Y28" s="10">
        <v>47.66</v>
      </c>
      <c r="Z28" s="10">
        <v>46.98</v>
      </c>
      <c r="AA28" s="10">
        <v>47.49</v>
      </c>
      <c r="AB28" s="95">
        <v>1831800</v>
      </c>
      <c r="AC28" s="10">
        <v>47.49</v>
      </c>
      <c r="AD28" s="2">
        <f t="shared" si="0"/>
        <v>0.67999999999999972</v>
      </c>
      <c r="AE28" s="138">
        <f t="shared" si="1"/>
        <v>-2.1052631578943881E-4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42626</v>
      </c>
      <c r="X29" s="10">
        <v>48.09</v>
      </c>
      <c r="Y29" s="10">
        <v>48.24</v>
      </c>
      <c r="Z29" s="10">
        <v>47.01</v>
      </c>
      <c r="AA29" s="10">
        <v>47.5</v>
      </c>
      <c r="AB29" s="95">
        <v>1529800</v>
      </c>
      <c r="AC29" s="10">
        <v>47.5</v>
      </c>
      <c r="AD29" s="2">
        <f t="shared" si="0"/>
        <v>1.230000000000004</v>
      </c>
      <c r="AE29" s="138">
        <f t="shared" si="1"/>
        <v>-1.6766714965845586E-2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42625</v>
      </c>
      <c r="X30" s="10">
        <v>47.46</v>
      </c>
      <c r="Y30" s="10">
        <v>48.54</v>
      </c>
      <c r="Z30" s="10">
        <v>47.3</v>
      </c>
      <c r="AA30" s="10">
        <v>48.31</v>
      </c>
      <c r="AB30" s="95">
        <v>1684100</v>
      </c>
      <c r="AC30" s="10">
        <v>48.31</v>
      </c>
      <c r="AD30" s="2">
        <f t="shared" si="0"/>
        <v>1.240000000000002</v>
      </c>
      <c r="AE30" s="138">
        <f t="shared" si="1"/>
        <v>1.2151686570291309E-2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42622</v>
      </c>
      <c r="X31" s="10">
        <v>49</v>
      </c>
      <c r="Y31" s="10">
        <v>49</v>
      </c>
      <c r="Z31" s="10">
        <v>47.73</v>
      </c>
      <c r="AA31" s="10">
        <v>47.73</v>
      </c>
      <c r="AB31" s="95">
        <v>1990000</v>
      </c>
      <c r="AC31" s="10">
        <v>47.73</v>
      </c>
      <c r="AD31" s="2">
        <f t="shared" si="0"/>
        <v>1.2700000000000031</v>
      </c>
      <c r="AE31" s="138">
        <f t="shared" si="1"/>
        <v>-2.9286150091519358E-2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42621</v>
      </c>
      <c r="X32" s="10">
        <v>49.92</v>
      </c>
      <c r="Y32" s="10">
        <v>49.99</v>
      </c>
      <c r="Z32" s="10">
        <v>49.04</v>
      </c>
      <c r="AA32" s="10">
        <v>49.17</v>
      </c>
      <c r="AB32" s="95">
        <v>2312700</v>
      </c>
      <c r="AC32" s="10">
        <v>49.17</v>
      </c>
      <c r="AD32" s="2">
        <f t="shared" si="0"/>
        <v>0.95000000000000284</v>
      </c>
      <c r="AE32" s="138">
        <f t="shared" si="1"/>
        <v>-1.5024038461538436E-2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42620</v>
      </c>
      <c r="X33" s="10">
        <v>48.87</v>
      </c>
      <c r="Y33" s="10">
        <v>50</v>
      </c>
      <c r="Z33" s="10">
        <v>48.68</v>
      </c>
      <c r="AA33" s="10">
        <v>49.92</v>
      </c>
      <c r="AB33" s="95">
        <v>2832300</v>
      </c>
      <c r="AC33" s="10">
        <v>49.92</v>
      </c>
      <c r="AD33" s="2">
        <f t="shared" si="0"/>
        <v>1.3200000000000003</v>
      </c>
      <c r="AE33" s="138">
        <f t="shared" si="1"/>
        <v>2.4210094378334102E-2</v>
      </c>
    </row>
    <row r="34" spans="1:31" x14ac:dyDescent="0.25">
      <c r="W34" s="133">
        <v>42619</v>
      </c>
      <c r="X34" s="10">
        <v>49.17</v>
      </c>
      <c r="Y34" s="10">
        <v>49.21</v>
      </c>
      <c r="Z34" s="10">
        <v>48.45</v>
      </c>
      <c r="AA34" s="10">
        <v>48.74</v>
      </c>
      <c r="AB34" s="95">
        <v>1777300</v>
      </c>
      <c r="AC34" s="10">
        <v>48.74</v>
      </c>
      <c r="AD34" s="2">
        <f t="shared" si="0"/>
        <v>0.75999999999999801</v>
      </c>
      <c r="AE34" s="138">
        <f t="shared" si="1"/>
        <v>-9.550904287746409E-3</v>
      </c>
    </row>
    <row r="35" spans="1:31" x14ac:dyDescent="0.25">
      <c r="L35" t="s">
        <v>219</v>
      </c>
      <c r="M35" s="2">
        <f>M51+K51-F51</f>
        <v>745.43999999999505</v>
      </c>
      <c r="W35" s="133">
        <v>42615</v>
      </c>
      <c r="X35" s="10">
        <v>49.48</v>
      </c>
      <c r="Y35" s="10">
        <v>50.36</v>
      </c>
      <c r="Z35" s="10">
        <v>49.16</v>
      </c>
      <c r="AA35" s="10">
        <v>49.21</v>
      </c>
      <c r="AB35" s="95">
        <v>2541800</v>
      </c>
      <c r="AC35" s="10">
        <v>49.21</v>
      </c>
      <c r="AD35" s="2">
        <f t="shared" si="0"/>
        <v>1.2000000000000028</v>
      </c>
      <c r="AE35" s="138">
        <f t="shared" si="1"/>
        <v>-8.2627972591696741E-3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42614</v>
      </c>
      <c r="X36" s="10">
        <v>48.88</v>
      </c>
      <c r="Y36" s="10">
        <v>49.67</v>
      </c>
      <c r="Z36" s="10">
        <v>48.71</v>
      </c>
      <c r="AA36" s="10">
        <v>49.62</v>
      </c>
      <c r="AB36" s="95">
        <v>1762000</v>
      </c>
      <c r="AC36" s="10">
        <v>49.62</v>
      </c>
      <c r="AD36" s="2">
        <f t="shared" si="0"/>
        <v>0.96000000000000085</v>
      </c>
      <c r="AE36" s="138">
        <f t="shared" si="1"/>
        <v>1.36874361593462E-2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42613</v>
      </c>
      <c r="X37" s="10">
        <v>49.14</v>
      </c>
      <c r="Y37" s="10">
        <v>49.72</v>
      </c>
      <c r="Z37" s="10">
        <v>48.46</v>
      </c>
      <c r="AA37" s="10">
        <v>48.95</v>
      </c>
      <c r="AB37" s="95">
        <v>2106500</v>
      </c>
      <c r="AC37" s="10">
        <v>48.95</v>
      </c>
      <c r="AD37" s="2">
        <f t="shared" si="0"/>
        <v>1.259999999999998</v>
      </c>
      <c r="AE37" s="138">
        <f t="shared" si="1"/>
        <v>-6.0913705583756084E-3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42612</v>
      </c>
      <c r="X38" s="10">
        <v>49.96</v>
      </c>
      <c r="Y38" s="10">
        <v>50.11</v>
      </c>
      <c r="Z38" s="10">
        <v>49.14</v>
      </c>
      <c r="AA38" s="10">
        <v>49.25</v>
      </c>
      <c r="AB38" s="95">
        <v>1675800</v>
      </c>
      <c r="AC38" s="10">
        <v>49.25</v>
      </c>
      <c r="AD38" s="2">
        <f t="shared" si="0"/>
        <v>0.96999999999999886</v>
      </c>
      <c r="AE38" s="138">
        <f t="shared" si="1"/>
        <v>-1.9119697271459901E-2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42611</v>
      </c>
      <c r="X39" s="10">
        <v>49.59</v>
      </c>
      <c r="Y39" s="10">
        <v>50.58</v>
      </c>
      <c r="Z39" s="10">
        <v>49.59</v>
      </c>
      <c r="AA39" s="10">
        <v>50.21</v>
      </c>
      <c r="AB39" s="95">
        <v>1445400</v>
      </c>
      <c r="AC39" s="10">
        <v>50.21</v>
      </c>
      <c r="AD39" s="2">
        <f t="shared" si="0"/>
        <v>0.98999999999999488</v>
      </c>
      <c r="AE39" s="138">
        <f t="shared" si="1"/>
        <v>1.2502520669489758E-2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42608</v>
      </c>
      <c r="X40" s="10">
        <v>50.13</v>
      </c>
      <c r="Y40" s="10">
        <v>50.65</v>
      </c>
      <c r="Z40" s="10">
        <v>49.43</v>
      </c>
      <c r="AA40" s="10">
        <v>49.59</v>
      </c>
      <c r="AB40" s="95">
        <v>1944200</v>
      </c>
      <c r="AC40" s="10">
        <v>49.59</v>
      </c>
      <c r="AD40" s="2">
        <f t="shared" si="0"/>
        <v>1.2199999999999989</v>
      </c>
      <c r="AE40" s="138">
        <f t="shared" si="1"/>
        <v>-1.3330680461599576E-2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42607</v>
      </c>
      <c r="X41" s="10">
        <v>50.11</v>
      </c>
      <c r="Y41" s="10">
        <v>50.87</v>
      </c>
      <c r="Z41" s="10">
        <v>49.78</v>
      </c>
      <c r="AA41" s="10">
        <v>50.26</v>
      </c>
      <c r="AB41" s="95">
        <v>2548300</v>
      </c>
      <c r="AC41" s="10">
        <v>50.26</v>
      </c>
      <c r="AD41" s="2">
        <f t="shared" si="0"/>
        <v>1.0899999999999963</v>
      </c>
      <c r="AE41" s="138">
        <f t="shared" si="1"/>
        <v>-1.5891934843068611E-3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42606</v>
      </c>
      <c r="X42" s="10">
        <v>50.66</v>
      </c>
      <c r="Y42" s="10">
        <v>51</v>
      </c>
      <c r="Z42" s="10">
        <v>49.99</v>
      </c>
      <c r="AA42" s="10">
        <v>50.34</v>
      </c>
      <c r="AB42" s="95">
        <v>2171600</v>
      </c>
      <c r="AC42" s="10">
        <v>50.34</v>
      </c>
      <c r="AD42" s="2">
        <f t="shared" si="0"/>
        <v>1.009999999999998</v>
      </c>
      <c r="AE42" s="138">
        <f t="shared" si="1"/>
        <v>-8.6648286727057933E-3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53.416000000000004</v>
      </c>
      <c r="T43" s="128" t="s">
        <v>98</v>
      </c>
      <c r="U43" s="98">
        <v>50.1</v>
      </c>
      <c r="W43" s="133">
        <v>42605</v>
      </c>
      <c r="X43" s="10">
        <v>50.33</v>
      </c>
      <c r="Y43" s="10">
        <v>50.96</v>
      </c>
      <c r="Z43" s="10">
        <v>50.23</v>
      </c>
      <c r="AA43" s="10">
        <v>50.78</v>
      </c>
      <c r="AB43" s="95">
        <v>2197500</v>
      </c>
      <c r="AC43" s="10">
        <v>50.78</v>
      </c>
      <c r="AD43" s="2">
        <f t="shared" si="0"/>
        <v>0.73000000000000398</v>
      </c>
      <c r="AE43" s="138">
        <f t="shared" si="1"/>
        <v>1.2966287652104391E-2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52.930400000000006</v>
      </c>
      <c r="T44" s="93" t="s">
        <v>99</v>
      </c>
      <c r="U44" s="88">
        <v>49.95</v>
      </c>
      <c r="W44" s="133">
        <v>42604</v>
      </c>
      <c r="X44" s="10">
        <v>49.84</v>
      </c>
      <c r="Y44" s="10">
        <v>50.31</v>
      </c>
      <c r="Z44" s="10">
        <v>49.68</v>
      </c>
      <c r="AA44" s="10">
        <v>50.13</v>
      </c>
      <c r="AB44" s="95">
        <v>2025700</v>
      </c>
      <c r="AC44" s="10">
        <v>50.13</v>
      </c>
      <c r="AD44" s="2">
        <f t="shared" si="0"/>
        <v>0.63000000000000256</v>
      </c>
      <c r="AE44" s="138">
        <f t="shared" si="1"/>
        <v>9.9840255591066018E-4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52.444800000000008</v>
      </c>
      <c r="R45" s="34"/>
      <c r="T45" s="93" t="s">
        <v>100</v>
      </c>
      <c r="U45" s="88" t="s">
        <v>518</v>
      </c>
      <c r="W45" s="133">
        <v>42601</v>
      </c>
      <c r="X45" s="10">
        <v>49.21</v>
      </c>
      <c r="Y45" s="10">
        <v>50.32</v>
      </c>
      <c r="Z45" s="10">
        <v>48.98</v>
      </c>
      <c r="AA45" s="10">
        <v>50.08</v>
      </c>
      <c r="AB45" s="95">
        <v>2497600</v>
      </c>
      <c r="AC45" s="10">
        <v>50.08</v>
      </c>
      <c r="AD45" s="2">
        <f t="shared" si="0"/>
        <v>1.3400000000000034</v>
      </c>
      <c r="AE45" s="138">
        <f t="shared" si="1"/>
        <v>1.5615493814642001E-2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51.959200000000003</v>
      </c>
      <c r="Q46" s="34"/>
      <c r="R46" s="34"/>
      <c r="T46" s="93" t="s">
        <v>101</v>
      </c>
      <c r="U46" s="88" t="s">
        <v>519</v>
      </c>
      <c r="W46" s="133">
        <v>42600</v>
      </c>
      <c r="X46" s="10">
        <v>48.95</v>
      </c>
      <c r="Y46" s="10">
        <v>49.44</v>
      </c>
      <c r="Z46" s="10">
        <v>48.51</v>
      </c>
      <c r="AA46" s="10">
        <v>49.31</v>
      </c>
      <c r="AB46" s="95">
        <v>2737400</v>
      </c>
      <c r="AC46" s="10">
        <v>49.31</v>
      </c>
      <c r="AD46" s="2">
        <f t="shared" si="0"/>
        <v>0.92999999999999972</v>
      </c>
      <c r="AE46" s="138">
        <f t="shared" si="1"/>
        <v>1.0450819672131351E-2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51.473600000000005</v>
      </c>
      <c r="Q47" s="34"/>
      <c r="R47" s="34"/>
      <c r="T47" s="93" t="s">
        <v>102</v>
      </c>
      <c r="U47" s="88">
        <v>55</v>
      </c>
      <c r="W47" s="133">
        <v>42599</v>
      </c>
      <c r="X47" s="10">
        <v>49.77</v>
      </c>
      <c r="Y47" s="10">
        <v>49.94</v>
      </c>
      <c r="Z47" s="10">
        <v>48.68</v>
      </c>
      <c r="AA47" s="10">
        <v>48.8</v>
      </c>
      <c r="AB47" s="95">
        <v>3607600</v>
      </c>
      <c r="AC47" s="10">
        <v>48.8</v>
      </c>
      <c r="AD47" s="2">
        <f t="shared" si="0"/>
        <v>1.259999999999998</v>
      </c>
      <c r="AE47" s="138">
        <f t="shared" si="1"/>
        <v>-2.2044088176352727E-2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50.988000000000007</v>
      </c>
      <c r="Q48" s="34"/>
      <c r="R48" s="34"/>
      <c r="T48" s="93" t="s">
        <v>103</v>
      </c>
      <c r="U48" s="88">
        <v>0.22034599999999999</v>
      </c>
      <c r="W48" s="133">
        <v>42598</v>
      </c>
      <c r="X48" s="10">
        <v>49.69</v>
      </c>
      <c r="Y48" s="10">
        <v>50.52</v>
      </c>
      <c r="Z48" s="10">
        <v>49.55</v>
      </c>
      <c r="AA48" s="10">
        <v>49.9</v>
      </c>
      <c r="AB48" s="95">
        <v>2091500</v>
      </c>
      <c r="AC48" s="10">
        <v>49.9</v>
      </c>
      <c r="AD48" s="2">
        <f t="shared" si="0"/>
        <v>0.97000000000000597</v>
      </c>
      <c r="AE48" s="138">
        <f t="shared" si="1"/>
        <v>-1.2009607686149781E-3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50.502400000000002</v>
      </c>
      <c r="Q49" s="34"/>
      <c r="R49" s="34"/>
      <c r="T49" s="93" t="s">
        <v>122</v>
      </c>
      <c r="U49" s="88" t="s">
        <v>306</v>
      </c>
      <c r="W49" s="133">
        <v>42597</v>
      </c>
      <c r="X49" s="10">
        <v>49</v>
      </c>
      <c r="Y49" s="10">
        <v>50.34</v>
      </c>
      <c r="Z49" s="10">
        <v>48.79</v>
      </c>
      <c r="AA49" s="10">
        <v>49.96</v>
      </c>
      <c r="AB49" s="95">
        <v>2883100</v>
      </c>
      <c r="AC49" s="10">
        <v>49.96</v>
      </c>
      <c r="AD49" s="2">
        <f t="shared" si="0"/>
        <v>1.5500000000000043</v>
      </c>
      <c r="AE49" s="138">
        <f t="shared" si="1"/>
        <v>2.3980323836851891E-2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50.016800000000003</v>
      </c>
      <c r="Q50" s="83"/>
      <c r="R50" s="34"/>
      <c r="T50" s="93"/>
      <c r="U50" s="88"/>
      <c r="W50" s="133">
        <v>42594</v>
      </c>
      <c r="X50" s="10">
        <v>48.81</v>
      </c>
      <c r="Y50" s="10">
        <v>49.21</v>
      </c>
      <c r="Z50" s="10">
        <v>48.5</v>
      </c>
      <c r="AA50" s="10">
        <v>48.79</v>
      </c>
      <c r="AB50" s="95">
        <v>2481500</v>
      </c>
      <c r="AC50" s="10">
        <v>48.79</v>
      </c>
      <c r="AD50" s="2">
        <f t="shared" si="0"/>
        <v>0.71000000000000085</v>
      </c>
      <c r="AE50" s="138">
        <f t="shared" si="1"/>
        <v>-6.9204152249136008E-3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49.531200000000005</v>
      </c>
      <c r="Q51" s="83"/>
      <c r="R51" s="34"/>
      <c r="T51" s="93" t="s">
        <v>105</v>
      </c>
      <c r="U51" s="88" t="s">
        <v>520</v>
      </c>
      <c r="W51" s="133">
        <v>42593</v>
      </c>
      <c r="X51" s="10">
        <v>49.22</v>
      </c>
      <c r="Y51" s="10">
        <v>49.84</v>
      </c>
      <c r="Z51" s="10">
        <v>48.48</v>
      </c>
      <c r="AA51" s="10">
        <v>49.13</v>
      </c>
      <c r="AB51" s="95">
        <v>4339600</v>
      </c>
      <c r="AC51" s="10">
        <v>49.13</v>
      </c>
      <c r="AD51" s="2">
        <f t="shared" si="0"/>
        <v>1.3600000000000065</v>
      </c>
      <c r="AE51" s="138">
        <f t="shared" si="1"/>
        <v>8.6224594539110466E-3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49.0456</v>
      </c>
      <c r="Q52" s="83"/>
      <c r="R52" s="34"/>
      <c r="T52" s="93" t="s">
        <v>106</v>
      </c>
      <c r="U52" s="88" t="s">
        <v>227</v>
      </c>
      <c r="W52" s="133">
        <v>42592</v>
      </c>
      <c r="X52" s="10">
        <v>49.59</v>
      </c>
      <c r="Y52" s="10">
        <v>51.14</v>
      </c>
      <c r="Z52" s="10">
        <v>48.45</v>
      </c>
      <c r="AA52" s="10">
        <v>48.71</v>
      </c>
      <c r="AB52" s="95">
        <v>8246700</v>
      </c>
      <c r="AC52" s="10">
        <v>48.71</v>
      </c>
      <c r="AD52" s="2">
        <f t="shared" si="0"/>
        <v>2.6899999999999977</v>
      </c>
      <c r="AE52" s="138">
        <f t="shared" si="1"/>
        <v>-2.7938535222510441E-2</v>
      </c>
    </row>
    <row r="53" spans="1:31" x14ac:dyDescent="0.25">
      <c r="O53" s="83">
        <v>1</v>
      </c>
      <c r="P53" s="83">
        <f t="shared" si="7"/>
        <v>48.56</v>
      </c>
      <c r="Q53" s="83"/>
      <c r="R53" s="34"/>
      <c r="T53" s="93" t="s">
        <v>107</v>
      </c>
      <c r="U53" s="90">
        <v>3019323</v>
      </c>
      <c r="W53" s="133">
        <v>42591</v>
      </c>
      <c r="X53" s="10">
        <v>49.97</v>
      </c>
      <c r="Y53" s="10">
        <v>50.55</v>
      </c>
      <c r="Z53" s="10">
        <v>49.51</v>
      </c>
      <c r="AA53" s="10">
        <v>50.11</v>
      </c>
      <c r="AB53" s="95">
        <v>5645600</v>
      </c>
      <c r="AC53" s="10">
        <v>50.11</v>
      </c>
      <c r="AD53" s="2">
        <f t="shared" si="0"/>
        <v>1.0399999999999991</v>
      </c>
      <c r="AE53" s="138">
        <f t="shared" si="1"/>
        <v>-3.1828128108216669E-3</v>
      </c>
    </row>
    <row r="54" spans="1:31" x14ac:dyDescent="0.25">
      <c r="O54" s="83">
        <v>0.99</v>
      </c>
      <c r="P54" s="83">
        <f t="shared" si="7"/>
        <v>48.074400000000004</v>
      </c>
      <c r="Q54" s="83"/>
      <c r="R54" s="34"/>
      <c r="T54" s="93" t="s">
        <v>110</v>
      </c>
      <c r="U54" s="90">
        <v>2680230</v>
      </c>
      <c r="W54" s="133">
        <v>42590</v>
      </c>
      <c r="X54" s="10">
        <v>50.88</v>
      </c>
      <c r="Y54" s="10">
        <v>51.84</v>
      </c>
      <c r="Z54" s="10">
        <v>50.09</v>
      </c>
      <c r="AA54" s="10">
        <v>50.27</v>
      </c>
      <c r="AB54" s="95">
        <v>4161800</v>
      </c>
      <c r="AC54" s="10">
        <v>50.27</v>
      </c>
      <c r="AD54" s="2">
        <f t="shared" si="0"/>
        <v>1.75</v>
      </c>
      <c r="AE54" s="138">
        <f t="shared" si="1"/>
        <v>-2.777226740725891E-3</v>
      </c>
    </row>
    <row r="55" spans="1:31" x14ac:dyDescent="0.25">
      <c r="O55" s="83">
        <v>0.98</v>
      </c>
      <c r="P55" s="83">
        <f t="shared" si="7"/>
        <v>47.588799999999999</v>
      </c>
      <c r="Q55" s="83"/>
      <c r="R55" s="34"/>
      <c r="T55" s="93" t="s">
        <v>108</v>
      </c>
      <c r="U55" s="88" t="s">
        <v>521</v>
      </c>
      <c r="W55" s="133">
        <v>42587</v>
      </c>
      <c r="X55" s="10">
        <v>49.89</v>
      </c>
      <c r="Y55" s="10">
        <v>50.73</v>
      </c>
      <c r="Z55" s="10">
        <v>49.81</v>
      </c>
      <c r="AA55" s="10">
        <v>50.41</v>
      </c>
      <c r="AB55" s="95">
        <v>2645000</v>
      </c>
      <c r="AC55" s="10">
        <v>50.41</v>
      </c>
      <c r="AD55" s="2">
        <f t="shared" si="0"/>
        <v>0.9199999999999946</v>
      </c>
      <c r="AE55" s="138">
        <f t="shared" si="1"/>
        <v>1.4898328971209907E-2</v>
      </c>
    </row>
    <row r="56" spans="1:31" x14ac:dyDescent="0.25">
      <c r="O56" s="83">
        <v>0.97</v>
      </c>
      <c r="P56" s="83">
        <f t="shared" si="7"/>
        <v>47.103200000000001</v>
      </c>
      <c r="Q56" s="83"/>
      <c r="R56" s="34"/>
      <c r="T56" s="93" t="s">
        <v>111</v>
      </c>
      <c r="U56" s="88">
        <v>11.19</v>
      </c>
      <c r="W56" s="133">
        <v>42586</v>
      </c>
      <c r="X56" s="10">
        <v>49.26</v>
      </c>
      <c r="Y56" s="10">
        <v>50.66</v>
      </c>
      <c r="Z56" s="10">
        <v>49.26</v>
      </c>
      <c r="AA56" s="10">
        <v>49.67</v>
      </c>
      <c r="AB56" s="95">
        <v>3211100</v>
      </c>
      <c r="AC56" s="10">
        <v>49.67</v>
      </c>
      <c r="AD56" s="2">
        <f t="shared" si="0"/>
        <v>1.3999999999999986</v>
      </c>
      <c r="AE56" s="138">
        <f t="shared" si="1"/>
        <v>1.3259893920848587E-2</v>
      </c>
    </row>
    <row r="57" spans="1:31" x14ac:dyDescent="0.25">
      <c r="O57" s="83">
        <v>0.96</v>
      </c>
      <c r="P57" s="83">
        <f t="shared" si="7"/>
        <v>46.617600000000003</v>
      </c>
      <c r="Q57" s="83"/>
      <c r="R57" s="34"/>
      <c r="T57" s="93" t="s">
        <v>112</v>
      </c>
      <c r="U57" s="88">
        <v>4.43</v>
      </c>
      <c r="W57" s="133">
        <v>42585</v>
      </c>
      <c r="X57" s="10">
        <v>47.64</v>
      </c>
      <c r="Y57" s="10">
        <v>49.29</v>
      </c>
      <c r="Z57" s="10">
        <v>46.5</v>
      </c>
      <c r="AA57" s="10">
        <v>49.02</v>
      </c>
      <c r="AB57" s="95">
        <v>5565000</v>
      </c>
      <c r="AC57" s="10">
        <v>49.02</v>
      </c>
      <c r="AD57" s="2">
        <f t="shared" si="0"/>
        <v>2.7899999999999991</v>
      </c>
      <c r="AE57" s="138">
        <f t="shared" si="1"/>
        <v>-2.5834658187599335E-2</v>
      </c>
    </row>
    <row r="58" spans="1:31" x14ac:dyDescent="0.25">
      <c r="O58" s="83">
        <v>0.95</v>
      </c>
      <c r="P58" s="83">
        <f t="shared" si="7"/>
        <v>46.131999999999998</v>
      </c>
      <c r="Q58" s="83"/>
      <c r="R58" s="34"/>
      <c r="T58" s="93" t="s">
        <v>109</v>
      </c>
      <c r="U58" s="88" t="s">
        <v>123</v>
      </c>
      <c r="W58" s="133">
        <v>42584</v>
      </c>
      <c r="X58" s="10">
        <v>52.65</v>
      </c>
      <c r="Y58" s="10">
        <v>53.17</v>
      </c>
      <c r="Z58" s="10">
        <v>50.32</v>
      </c>
      <c r="AA58" s="10">
        <v>50.32</v>
      </c>
      <c r="AB58" s="95">
        <v>3304800</v>
      </c>
      <c r="AC58" s="10">
        <v>50.32</v>
      </c>
      <c r="AD58" s="2">
        <f t="shared" si="0"/>
        <v>2.8500000000000014</v>
      </c>
      <c r="AE58" s="138">
        <f t="shared" si="1"/>
        <v>-4.8771266540642677E-2</v>
      </c>
    </row>
    <row r="59" spans="1:31" x14ac:dyDescent="0.25">
      <c r="O59" s="83">
        <v>0.94</v>
      </c>
      <c r="P59" s="83">
        <f t="shared" si="7"/>
        <v>45.6464</v>
      </c>
      <c r="Q59" s="83"/>
      <c r="W59" s="133">
        <v>42583</v>
      </c>
      <c r="X59" s="10">
        <v>51.8</v>
      </c>
      <c r="Y59" s="10">
        <v>53.29</v>
      </c>
      <c r="Z59" s="10">
        <v>51.52</v>
      </c>
      <c r="AA59" s="10">
        <v>52.9</v>
      </c>
      <c r="AB59" s="95">
        <v>3217900</v>
      </c>
      <c r="AC59" s="10">
        <v>52.9</v>
      </c>
      <c r="AD59" s="2">
        <f t="shared" si="0"/>
        <v>1.769999999999996</v>
      </c>
      <c r="AE59" s="138">
        <f t="shared" si="1"/>
        <v>2.2815158546017011E-2</v>
      </c>
    </row>
    <row r="60" spans="1:31" x14ac:dyDescent="0.25">
      <c r="O60" s="83">
        <v>0.93</v>
      </c>
      <c r="P60" s="83">
        <f t="shared" si="7"/>
        <v>45.160800000000002</v>
      </c>
      <c r="Q60" s="83"/>
      <c r="W60" s="133">
        <v>42580</v>
      </c>
      <c r="X60" s="10">
        <v>51.86</v>
      </c>
      <c r="Y60" s="10">
        <v>51.97</v>
      </c>
      <c r="Z60" s="10">
        <v>51.27</v>
      </c>
      <c r="AA60" s="10">
        <v>51.72</v>
      </c>
      <c r="AB60" s="95">
        <v>1628500</v>
      </c>
      <c r="AC60" s="10">
        <v>51.72</v>
      </c>
      <c r="AD60" s="2">
        <f t="shared" si="0"/>
        <v>0.69999999999999574</v>
      </c>
      <c r="AE60" s="138">
        <f t="shared" si="1"/>
        <v>-6.5309258547829874E-3</v>
      </c>
    </row>
    <row r="61" spans="1:31" x14ac:dyDescent="0.25">
      <c r="O61" s="83">
        <v>0.92</v>
      </c>
      <c r="P61" s="83">
        <f t="shared" si="7"/>
        <v>44.675200000000004</v>
      </c>
      <c r="Q61" s="83"/>
      <c r="W61" s="133">
        <v>42579</v>
      </c>
      <c r="X61" s="10">
        <v>52.23</v>
      </c>
      <c r="Y61" s="10">
        <v>52.36</v>
      </c>
      <c r="Z61" s="10">
        <v>51.78</v>
      </c>
      <c r="AA61" s="10">
        <v>52.06</v>
      </c>
      <c r="AB61" s="95">
        <v>1743300</v>
      </c>
      <c r="AC61" s="10">
        <v>52.06</v>
      </c>
      <c r="AD61" s="2">
        <f t="shared" si="0"/>
        <v>0.57999999999999829</v>
      </c>
      <c r="AE61" s="138">
        <f t="shared" si="1"/>
        <v>-5.1595643034587635E-3</v>
      </c>
    </row>
    <row r="62" spans="1:31" x14ac:dyDescent="0.25">
      <c r="O62" s="83">
        <v>0.91</v>
      </c>
      <c r="P62" s="83">
        <f t="shared" si="7"/>
        <v>44.189600000000006</v>
      </c>
      <c r="Q62" s="83"/>
      <c r="W62" s="133">
        <v>42578</v>
      </c>
      <c r="X62" s="10">
        <v>52.16</v>
      </c>
      <c r="Y62" s="10">
        <v>52.85</v>
      </c>
      <c r="Z62" s="10">
        <v>51.93</v>
      </c>
      <c r="AA62" s="10">
        <v>52.33</v>
      </c>
      <c r="AB62" s="95">
        <v>2904900</v>
      </c>
      <c r="AC62" s="10">
        <v>52.33</v>
      </c>
      <c r="AD62" s="2">
        <f t="shared" si="0"/>
        <v>0.92000000000000171</v>
      </c>
      <c r="AE62" s="138">
        <f t="shared" si="1"/>
        <v>3.2592024539876974E-3</v>
      </c>
    </row>
    <row r="63" spans="1:31" x14ac:dyDescent="0.25">
      <c r="O63" s="83">
        <v>0.9</v>
      </c>
      <c r="P63" s="83">
        <f t="shared" si="7"/>
        <v>43.704000000000001</v>
      </c>
      <c r="Q63" s="83"/>
      <c r="W63" s="133">
        <v>42577</v>
      </c>
      <c r="X63" s="10">
        <v>51.68</v>
      </c>
      <c r="Y63" s="10">
        <v>52.97</v>
      </c>
      <c r="Z63" s="10">
        <v>51.56</v>
      </c>
      <c r="AA63" s="10">
        <v>52.16</v>
      </c>
      <c r="AB63" s="95">
        <v>2694100</v>
      </c>
      <c r="AC63" s="10">
        <v>52.16</v>
      </c>
      <c r="AD63" s="2">
        <f t="shared" si="0"/>
        <v>1.4099999999999966</v>
      </c>
      <c r="AE63" s="138">
        <f t="shared" si="1"/>
        <v>9.2879256965943124E-3</v>
      </c>
    </row>
    <row r="64" spans="1:31" x14ac:dyDescent="0.25">
      <c r="Q64" s="83"/>
      <c r="W64" s="133">
        <v>42576</v>
      </c>
      <c r="X64" s="10">
        <v>50.95</v>
      </c>
      <c r="Y64" s="10">
        <v>51.88</v>
      </c>
      <c r="Z64" s="10">
        <v>50.64</v>
      </c>
      <c r="AA64" s="10">
        <v>51.68</v>
      </c>
      <c r="AB64" s="95">
        <v>1824000</v>
      </c>
      <c r="AC64" s="10">
        <v>51.68</v>
      </c>
      <c r="AD64" s="2">
        <f t="shared" si="0"/>
        <v>1.240000000000002</v>
      </c>
      <c r="AE64" s="138">
        <f t="shared" si="1"/>
        <v>4.6656298600311619E-3</v>
      </c>
    </row>
    <row r="65" spans="15:31" x14ac:dyDescent="0.25">
      <c r="Q65" s="83"/>
      <c r="W65" s="133">
        <v>42573</v>
      </c>
      <c r="X65" s="10">
        <v>51.22</v>
      </c>
      <c r="Y65" s="10">
        <v>51.6</v>
      </c>
      <c r="Z65" s="10">
        <v>50.45</v>
      </c>
      <c r="AA65" s="10">
        <v>51.44</v>
      </c>
      <c r="AB65" s="95">
        <v>1903100</v>
      </c>
      <c r="AC65" s="10">
        <v>51.44</v>
      </c>
      <c r="AD65" s="2">
        <f t="shared" si="0"/>
        <v>1.1499999999999986</v>
      </c>
      <c r="AE65" s="138">
        <f t="shared" si="1"/>
        <v>1.7526777020446804E-3</v>
      </c>
    </row>
    <row r="66" spans="15:31" x14ac:dyDescent="0.25">
      <c r="Q66" s="83"/>
      <c r="W66" s="133">
        <v>42572</v>
      </c>
      <c r="X66" s="10">
        <v>51.5</v>
      </c>
      <c r="Y66" s="10">
        <v>52.21</v>
      </c>
      <c r="Z66" s="10">
        <v>51.26</v>
      </c>
      <c r="AA66" s="10">
        <v>51.35</v>
      </c>
      <c r="AB66" s="95">
        <v>2001500</v>
      </c>
      <c r="AC66" s="10">
        <v>51.35</v>
      </c>
      <c r="AD66" s="2">
        <f t="shared" si="0"/>
        <v>0.95000000000000284</v>
      </c>
      <c r="AE66" s="138">
        <f t="shared" si="1"/>
        <v>-4.6520643535569173E-3</v>
      </c>
    </row>
    <row r="67" spans="15:31" x14ac:dyDescent="0.25">
      <c r="Q67" s="83"/>
      <c r="W67" s="133">
        <v>42571</v>
      </c>
      <c r="X67" s="10">
        <v>51.16</v>
      </c>
      <c r="Y67" s="10">
        <v>51.67</v>
      </c>
      <c r="Z67" s="10">
        <v>50.89</v>
      </c>
      <c r="AA67" s="10">
        <v>51.59</v>
      </c>
      <c r="AB67" s="95">
        <v>1470300</v>
      </c>
      <c r="AC67" s="10">
        <v>51.59</v>
      </c>
      <c r="AD67" s="2">
        <f>Y67-Z67</f>
        <v>0.78000000000000114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42663</v>
      </c>
      <c r="Y2" s="9">
        <v>68.959999999999994</v>
      </c>
      <c r="Z2" s="9">
        <v>69.12</v>
      </c>
      <c r="AA2" s="9">
        <v>68.2</v>
      </c>
      <c r="AB2" s="9">
        <v>68.23</v>
      </c>
      <c r="AC2" s="104">
        <v>2367900</v>
      </c>
      <c r="AD2" s="9">
        <v>68.23</v>
      </c>
      <c r="AE2" s="2">
        <f>Z2-AA2</f>
        <v>0.92000000000000171</v>
      </c>
      <c r="AF2" s="138">
        <f>AD2/AD3-1</f>
        <v>-1.7283594987757445E-2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67.94</v>
      </c>
      <c r="T3" s="85"/>
      <c r="X3" s="110">
        <v>42662</v>
      </c>
      <c r="Y3" s="9">
        <v>69.38</v>
      </c>
      <c r="Z3" s="9">
        <v>69.48</v>
      </c>
      <c r="AA3" s="9">
        <v>68.8</v>
      </c>
      <c r="AB3" s="9">
        <v>69.430000000000007</v>
      </c>
      <c r="AC3" s="104">
        <v>1528600</v>
      </c>
      <c r="AD3" s="9">
        <v>69.430000000000007</v>
      </c>
      <c r="AE3" s="2">
        <f t="shared" ref="AE3:AE66" si="0">Z3-AA3</f>
        <v>0.68000000000000682</v>
      </c>
      <c r="AF3" s="138">
        <f t="shared" ref="AF3:AF66" si="1">AD3/AD4-1</f>
        <v>2.0204935777168309E-3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67.94</v>
      </c>
      <c r="R4" s="527">
        <v>4.8999999999999998E-3</v>
      </c>
      <c r="X4" s="110">
        <v>42661</v>
      </c>
      <c r="Y4" s="9">
        <v>69.86</v>
      </c>
      <c r="Z4" s="9">
        <v>69.94</v>
      </c>
      <c r="AA4" s="9">
        <v>69.19</v>
      </c>
      <c r="AB4" s="9">
        <v>69.290000000000006</v>
      </c>
      <c r="AC4" s="104">
        <v>1301200</v>
      </c>
      <c r="AD4" s="9">
        <v>69.290000000000006</v>
      </c>
      <c r="AE4" s="2">
        <f t="shared" si="0"/>
        <v>0.75</v>
      </c>
      <c r="AF4" s="138">
        <f t="shared" si="1"/>
        <v>-7.2108451110464156E-4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42660</v>
      </c>
      <c r="Y5" s="9">
        <v>69.34</v>
      </c>
      <c r="Z5" s="9">
        <v>69.59</v>
      </c>
      <c r="AA5" s="9">
        <v>69.209999999999994</v>
      </c>
      <c r="AB5" s="9">
        <v>69.34</v>
      </c>
      <c r="AC5" s="104">
        <v>1188200</v>
      </c>
      <c r="AD5" s="9">
        <v>69.34</v>
      </c>
      <c r="AE5" s="2">
        <f t="shared" si="0"/>
        <v>0.38000000000000966</v>
      </c>
      <c r="AF5" s="138">
        <f t="shared" si="1"/>
        <v>1.4423770373572786E-4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42657</v>
      </c>
      <c r="Y6" s="9">
        <v>69.47</v>
      </c>
      <c r="Z6" s="9">
        <v>69.819999999999993</v>
      </c>
      <c r="AA6" s="9">
        <v>69.33</v>
      </c>
      <c r="AB6" s="9">
        <v>69.33</v>
      </c>
      <c r="AC6" s="104">
        <v>2324300</v>
      </c>
      <c r="AD6" s="9">
        <v>69.33</v>
      </c>
      <c r="AE6" s="2">
        <f t="shared" si="0"/>
        <v>0.48999999999999488</v>
      </c>
      <c r="AF6" s="138">
        <f t="shared" si="1"/>
        <v>3.4737299174989467E-3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42656</v>
      </c>
      <c r="Y7" s="9">
        <v>68.41</v>
      </c>
      <c r="Z7" s="9">
        <v>69.23</v>
      </c>
      <c r="AA7" s="9">
        <v>68.28</v>
      </c>
      <c r="AB7" s="9">
        <v>69.09</v>
      </c>
      <c r="AC7" s="104">
        <v>1899500</v>
      </c>
      <c r="AD7" s="9">
        <v>69.09</v>
      </c>
      <c r="AE7" s="2">
        <f t="shared" si="0"/>
        <v>0.95000000000000284</v>
      </c>
      <c r="AF7" s="138">
        <f t="shared" si="1"/>
        <v>7.2421784472775919E-4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42655</v>
      </c>
      <c r="Y8" s="9">
        <v>68.28</v>
      </c>
      <c r="Z8" s="9">
        <v>69.13</v>
      </c>
      <c r="AA8" s="9">
        <v>68.16</v>
      </c>
      <c r="AB8" s="9">
        <v>69.040000000000006</v>
      </c>
      <c r="AC8" s="104">
        <v>1712100</v>
      </c>
      <c r="AD8" s="9">
        <v>69.040000000000006</v>
      </c>
      <c r="AE8" s="2">
        <f t="shared" si="0"/>
        <v>0.96999999999999886</v>
      </c>
      <c r="AF8" s="138">
        <f t="shared" si="1"/>
        <v>1.2316715542522116E-2</v>
      </c>
    </row>
    <row r="9" spans="1:32" x14ac:dyDescent="0.25">
      <c r="O9" s="11" t="s">
        <v>220</v>
      </c>
      <c r="Q9" s="138">
        <f>IF(Q2=0, 0, Q8/Q6)</f>
        <v>0</v>
      </c>
      <c r="X9" s="110">
        <v>42654</v>
      </c>
      <c r="Y9" s="9">
        <v>68.31</v>
      </c>
      <c r="Z9" s="9">
        <v>68.47</v>
      </c>
      <c r="AA9" s="9">
        <v>67.89</v>
      </c>
      <c r="AB9" s="9">
        <v>68.2</v>
      </c>
      <c r="AC9" s="104">
        <v>1723900</v>
      </c>
      <c r="AD9" s="9">
        <v>68.2</v>
      </c>
      <c r="AE9" s="2">
        <f t="shared" si="0"/>
        <v>0.57999999999999829</v>
      </c>
      <c r="AF9" s="138">
        <f t="shared" si="1"/>
        <v>-4.2341947729593876E-3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42653</v>
      </c>
      <c r="Y10" s="9">
        <v>68.790000000000006</v>
      </c>
      <c r="Z10" s="9">
        <v>68.959999999999994</v>
      </c>
      <c r="AA10" s="9">
        <v>68.44</v>
      </c>
      <c r="AB10" s="9">
        <v>68.489999999999995</v>
      </c>
      <c r="AC10" s="104">
        <v>1172200</v>
      </c>
      <c r="AD10" s="9">
        <v>68.489999999999995</v>
      </c>
      <c r="AE10" s="2">
        <f t="shared" si="0"/>
        <v>0.51999999999999602</v>
      </c>
      <c r="AF10" s="138">
        <f t="shared" si="1"/>
        <v>8.7680841736070825E-4</v>
      </c>
    </row>
    <row r="11" spans="1:32" x14ac:dyDescent="0.25">
      <c r="O11" s="11" t="s">
        <v>181</v>
      </c>
      <c r="P11" s="34"/>
      <c r="Q11" s="138">
        <f>VALUE(TRIM(CLEAN(MID(U55, FIND("(", U55)+1, 5))))</f>
        <v>1.9099999999999999E-2</v>
      </c>
      <c r="T11" s="121"/>
      <c r="U11" s="68"/>
      <c r="X11" s="110">
        <v>42650</v>
      </c>
      <c r="Y11" s="9">
        <v>67.97</v>
      </c>
      <c r="Z11" s="9">
        <v>69.05</v>
      </c>
      <c r="AA11" s="9">
        <v>67.91</v>
      </c>
      <c r="AB11" s="9">
        <v>68.430000000000007</v>
      </c>
      <c r="AC11" s="104">
        <v>2319500</v>
      </c>
      <c r="AD11" s="9">
        <v>68.430000000000007</v>
      </c>
      <c r="AE11" s="2">
        <f t="shared" si="0"/>
        <v>1.1400000000000006</v>
      </c>
      <c r="AF11" s="138">
        <f t="shared" si="1"/>
        <v>9.7388224878265373E-3</v>
      </c>
    </row>
    <row r="12" spans="1:32" x14ac:dyDescent="0.25">
      <c r="X12" s="110">
        <v>42649</v>
      </c>
      <c r="Y12" s="9">
        <v>67.86</v>
      </c>
      <c r="Z12" s="9">
        <v>67.930000000000007</v>
      </c>
      <c r="AA12" s="9">
        <v>67.180000000000007</v>
      </c>
      <c r="AB12" s="9">
        <v>67.77</v>
      </c>
      <c r="AC12" s="104">
        <v>2587400</v>
      </c>
      <c r="AD12" s="9">
        <v>67.77</v>
      </c>
      <c r="AE12" s="2">
        <f t="shared" si="0"/>
        <v>0.75</v>
      </c>
      <c r="AF12" s="138">
        <f t="shared" si="1"/>
        <v>-5.8988349800925821E-4</v>
      </c>
    </row>
    <row r="13" spans="1:32" x14ac:dyDescent="0.25">
      <c r="Q13" s="2"/>
      <c r="X13" s="110">
        <v>42648</v>
      </c>
      <c r="Y13" s="9">
        <v>68.12</v>
      </c>
      <c r="Z13" s="9">
        <v>68.430000000000007</v>
      </c>
      <c r="AA13" s="9">
        <v>67.7</v>
      </c>
      <c r="AB13" s="9">
        <v>67.81</v>
      </c>
      <c r="AC13" s="104">
        <v>1751600</v>
      </c>
      <c r="AD13" s="9">
        <v>67.81</v>
      </c>
      <c r="AE13" s="2">
        <f t="shared" si="0"/>
        <v>0.73000000000000398</v>
      </c>
      <c r="AF13" s="138">
        <f t="shared" si="1"/>
        <v>-4.4221698113211527E-4</v>
      </c>
    </row>
    <row r="14" spans="1:32" x14ac:dyDescent="0.25">
      <c r="X14" s="110">
        <v>42647</v>
      </c>
      <c r="Y14" s="9">
        <v>68.17</v>
      </c>
      <c r="Z14" s="9">
        <v>68.27</v>
      </c>
      <c r="AA14" s="9">
        <v>67.12</v>
      </c>
      <c r="AB14" s="9">
        <v>67.84</v>
      </c>
      <c r="AC14" s="104">
        <v>3655300</v>
      </c>
      <c r="AD14" s="9">
        <v>67.84</v>
      </c>
      <c r="AE14" s="2">
        <f t="shared" si="0"/>
        <v>1.1499999999999915</v>
      </c>
      <c r="AF14" s="138">
        <f t="shared" si="1"/>
        <v>-8.1871345029239651E-3</v>
      </c>
    </row>
    <row r="15" spans="1:32" x14ac:dyDescent="0.25">
      <c r="X15" s="110">
        <v>42646</v>
      </c>
      <c r="Y15" s="9">
        <v>68.900000000000006</v>
      </c>
      <c r="Z15" s="9">
        <v>69.06</v>
      </c>
      <c r="AA15" s="9">
        <v>68.290000000000006</v>
      </c>
      <c r="AB15" s="9">
        <v>68.400000000000006</v>
      </c>
      <c r="AC15" s="104">
        <v>2295200</v>
      </c>
      <c r="AD15" s="9">
        <v>68.400000000000006</v>
      </c>
      <c r="AE15" s="2">
        <f t="shared" si="0"/>
        <v>0.76999999999999602</v>
      </c>
      <c r="AF15" s="138">
        <f t="shared" si="1"/>
        <v>-1.1274934952298366E-2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42643</v>
      </c>
      <c r="Y16" s="9">
        <v>68.83</v>
      </c>
      <c r="Z16" s="9">
        <v>69.38</v>
      </c>
      <c r="AA16" s="9">
        <v>68.819999999999993</v>
      </c>
      <c r="AB16" s="9">
        <v>69.180000000000007</v>
      </c>
      <c r="AC16" s="104">
        <v>2867200</v>
      </c>
      <c r="AD16" s="9">
        <v>69.180000000000007</v>
      </c>
      <c r="AE16" s="2">
        <f t="shared" si="0"/>
        <v>0.56000000000000227</v>
      </c>
      <c r="AF16" s="138">
        <f t="shared" si="1"/>
        <v>7.8671328671329199E-3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42642</v>
      </c>
      <c r="Y17" s="9">
        <v>68.78</v>
      </c>
      <c r="Z17" s="9">
        <v>69.290000000000006</v>
      </c>
      <c r="AA17" s="9">
        <v>68.430000000000007</v>
      </c>
      <c r="AB17" s="9">
        <v>68.64</v>
      </c>
      <c r="AC17" s="104">
        <v>2317900</v>
      </c>
      <c r="AD17" s="9">
        <v>68.64</v>
      </c>
      <c r="AE17" s="2">
        <f t="shared" si="0"/>
        <v>0.85999999999999943</v>
      </c>
      <c r="AF17" s="138">
        <f t="shared" si="1"/>
        <v>-6.6570188133139307E-3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42641</v>
      </c>
      <c r="Y18" s="9">
        <v>69</v>
      </c>
      <c r="Z18" s="9">
        <v>69.14</v>
      </c>
      <c r="AA18" s="9">
        <v>68.61</v>
      </c>
      <c r="AB18" s="9">
        <v>69.099999999999994</v>
      </c>
      <c r="AC18" s="104">
        <v>1506400</v>
      </c>
      <c r="AD18" s="9">
        <v>69.099999999999994</v>
      </c>
      <c r="AE18" s="2">
        <f t="shared" si="0"/>
        <v>0.53000000000000114</v>
      </c>
      <c r="AF18" s="138">
        <f t="shared" si="1"/>
        <v>1.7396346767177828E-3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42640</v>
      </c>
      <c r="Y19" s="9">
        <v>68.33</v>
      </c>
      <c r="Z19" s="9">
        <v>69.09</v>
      </c>
      <c r="AA19" s="9">
        <v>68.27</v>
      </c>
      <c r="AB19" s="9">
        <v>68.98</v>
      </c>
      <c r="AC19" s="104">
        <v>1747900</v>
      </c>
      <c r="AD19" s="9">
        <v>68.98</v>
      </c>
      <c r="AE19" s="2">
        <f t="shared" si="0"/>
        <v>0.82000000000000739</v>
      </c>
      <c r="AF19" s="138">
        <f t="shared" si="1"/>
        <v>8.6269922503290353E-3</v>
      </c>
    </row>
    <row r="20" spans="1:32" x14ac:dyDescent="0.25">
      <c r="X20" s="110">
        <v>42639</v>
      </c>
      <c r="Y20" s="9">
        <v>68.25</v>
      </c>
      <c r="Z20" s="9">
        <v>68.62</v>
      </c>
      <c r="AA20" s="9">
        <v>68.12</v>
      </c>
      <c r="AB20" s="9">
        <v>68.39</v>
      </c>
      <c r="AC20" s="104">
        <v>1861000</v>
      </c>
      <c r="AD20" s="9">
        <v>68.39</v>
      </c>
      <c r="AE20" s="2">
        <f t="shared" si="0"/>
        <v>0.5</v>
      </c>
      <c r="AF20" s="138">
        <f t="shared" si="1"/>
        <v>-1.4600671630894402E-3</v>
      </c>
    </row>
    <row r="21" spans="1:32" x14ac:dyDescent="0.25">
      <c r="X21" s="110">
        <v>42636</v>
      </c>
      <c r="Y21" s="9">
        <v>68.56</v>
      </c>
      <c r="Z21" s="9">
        <v>68.930000000000007</v>
      </c>
      <c r="AA21" s="9">
        <v>68.34</v>
      </c>
      <c r="AB21" s="9">
        <v>68.489999999999995</v>
      </c>
      <c r="AC21" s="104">
        <v>1297200</v>
      </c>
      <c r="AD21" s="9">
        <v>68.489999999999995</v>
      </c>
      <c r="AE21" s="2">
        <f t="shared" si="0"/>
        <v>0.59000000000000341</v>
      </c>
      <c r="AF21" s="138">
        <f t="shared" si="1"/>
        <v>-6.5274151436032213E-3</v>
      </c>
    </row>
    <row r="22" spans="1:32" x14ac:dyDescent="0.25">
      <c r="X22" s="110">
        <v>42635</v>
      </c>
      <c r="Y22" s="9">
        <v>68.84</v>
      </c>
      <c r="Z22" s="9">
        <v>69.06</v>
      </c>
      <c r="AA22" s="9">
        <v>68.73</v>
      </c>
      <c r="AB22" s="9">
        <v>68.94</v>
      </c>
      <c r="AC22" s="104">
        <v>1407000</v>
      </c>
      <c r="AD22" s="9">
        <v>68.94</v>
      </c>
      <c r="AE22" s="2">
        <f t="shared" si="0"/>
        <v>0.32999999999999829</v>
      </c>
      <c r="AF22" s="138">
        <f t="shared" si="1"/>
        <v>4.07806583163417E-3</v>
      </c>
    </row>
    <row r="23" spans="1:32" x14ac:dyDescent="0.25">
      <c r="X23" s="110">
        <v>42634</v>
      </c>
      <c r="Y23" s="9">
        <v>67.97</v>
      </c>
      <c r="Z23" s="9">
        <v>68.709999999999994</v>
      </c>
      <c r="AA23" s="9">
        <v>67.97</v>
      </c>
      <c r="AB23" s="9">
        <v>68.66</v>
      </c>
      <c r="AC23" s="104">
        <v>1393400</v>
      </c>
      <c r="AD23" s="9">
        <v>68.66</v>
      </c>
      <c r="AE23" s="2">
        <f t="shared" si="0"/>
        <v>0.73999999999999488</v>
      </c>
      <c r="AF23" s="138">
        <f t="shared" si="1"/>
        <v>1.1639899808457255E-2</v>
      </c>
    </row>
    <row r="24" spans="1:32" x14ac:dyDescent="0.25">
      <c r="X24" s="110">
        <v>42633</v>
      </c>
      <c r="Y24" s="9">
        <v>67.84</v>
      </c>
      <c r="Z24" s="9">
        <v>68.17</v>
      </c>
      <c r="AA24" s="9">
        <v>67.73</v>
      </c>
      <c r="AB24" s="9">
        <v>67.87</v>
      </c>
      <c r="AC24" s="104">
        <v>1423400</v>
      </c>
      <c r="AD24" s="9">
        <v>67.87</v>
      </c>
      <c r="AE24" s="2">
        <f t="shared" si="0"/>
        <v>0.43999999999999773</v>
      </c>
      <c r="AF24" s="138">
        <f t="shared" si="1"/>
        <v>6.077675659650339E-3</v>
      </c>
    </row>
    <row r="25" spans="1:32" x14ac:dyDescent="0.25">
      <c r="X25" s="110">
        <v>42632</v>
      </c>
      <c r="Y25" s="9">
        <v>67.58</v>
      </c>
      <c r="Z25" s="9">
        <v>67.900000000000006</v>
      </c>
      <c r="AA25" s="9">
        <v>67.319999999999993</v>
      </c>
      <c r="AB25" s="9">
        <v>67.459999999999994</v>
      </c>
      <c r="AC25" s="104">
        <v>1139500</v>
      </c>
      <c r="AD25" s="9">
        <v>67.459999999999994</v>
      </c>
      <c r="AE25" s="2">
        <f t="shared" si="0"/>
        <v>0.58000000000001251</v>
      </c>
      <c r="AF25" s="138">
        <f t="shared" si="1"/>
        <v>7.4172971369224072E-4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42629</v>
      </c>
      <c r="Y26" s="9">
        <v>67.56</v>
      </c>
      <c r="Z26" s="9">
        <v>67.77</v>
      </c>
      <c r="AA26" s="9">
        <v>67.239999999999995</v>
      </c>
      <c r="AB26" s="9">
        <v>67.41</v>
      </c>
      <c r="AC26" s="104">
        <v>2314200</v>
      </c>
      <c r="AD26" s="9">
        <v>67.41</v>
      </c>
      <c r="AE26" s="2">
        <f t="shared" si="0"/>
        <v>0.53000000000000114</v>
      </c>
      <c r="AF26" s="138">
        <f t="shared" si="1"/>
        <v>-6.0454143320554099E-3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42628</v>
      </c>
      <c r="Y27" s="9">
        <v>67.36</v>
      </c>
      <c r="Z27" s="9">
        <v>68.05</v>
      </c>
      <c r="AA27" s="9">
        <v>67.27</v>
      </c>
      <c r="AB27" s="9">
        <v>67.819999999999993</v>
      </c>
      <c r="AC27" s="104">
        <v>1753200</v>
      </c>
      <c r="AD27" s="9">
        <v>67.819999999999993</v>
      </c>
      <c r="AE27" s="2">
        <f t="shared" si="0"/>
        <v>0.78000000000000114</v>
      </c>
      <c r="AF27" s="138">
        <f t="shared" si="1"/>
        <v>6.3807686600385605E-3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42627</v>
      </c>
      <c r="Y28" s="9">
        <v>67.900000000000006</v>
      </c>
      <c r="Z28" s="9">
        <v>68.05</v>
      </c>
      <c r="AA28" s="9">
        <v>67.290000000000006</v>
      </c>
      <c r="AB28" s="9">
        <v>67.39</v>
      </c>
      <c r="AC28" s="104">
        <v>1717800</v>
      </c>
      <c r="AD28" s="9">
        <v>67.39</v>
      </c>
      <c r="AE28" s="2">
        <f t="shared" si="0"/>
        <v>0.75999999999999091</v>
      </c>
      <c r="AF28" s="138">
        <f t="shared" si="1"/>
        <v>-7.8032979976443428E-3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42626</v>
      </c>
      <c r="Y29" s="9">
        <v>67.930000000000007</v>
      </c>
      <c r="Z29" s="9">
        <v>68.28</v>
      </c>
      <c r="AA29" s="9">
        <v>67.72</v>
      </c>
      <c r="AB29" s="9">
        <v>67.92</v>
      </c>
      <c r="AC29" s="104">
        <v>1924600</v>
      </c>
      <c r="AD29" s="9">
        <v>67.92</v>
      </c>
      <c r="AE29" s="2">
        <f t="shared" si="0"/>
        <v>0.56000000000000227</v>
      </c>
      <c r="AF29" s="138">
        <f t="shared" si="1"/>
        <v>-8.1775700934579865E-3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42625</v>
      </c>
      <c r="Y30" s="9">
        <v>67.959999999999994</v>
      </c>
      <c r="Z30" s="9">
        <v>68.7</v>
      </c>
      <c r="AA30" s="9">
        <v>67.680000000000007</v>
      </c>
      <c r="AB30" s="9">
        <v>68.48</v>
      </c>
      <c r="AC30" s="104">
        <v>1956600</v>
      </c>
      <c r="AD30" s="9">
        <v>68.48</v>
      </c>
      <c r="AE30" s="2">
        <f t="shared" si="0"/>
        <v>1.019999999999996</v>
      </c>
      <c r="AF30" s="138">
        <f t="shared" si="1"/>
        <v>7.6515597410242719E-3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42622</v>
      </c>
      <c r="Y31" s="9">
        <v>68.81</v>
      </c>
      <c r="Z31" s="9">
        <v>68.900000000000006</v>
      </c>
      <c r="AA31" s="9">
        <v>67.959999999999994</v>
      </c>
      <c r="AB31" s="9">
        <v>67.959999999999994</v>
      </c>
      <c r="AC31" s="104">
        <v>1816200</v>
      </c>
      <c r="AD31" s="9">
        <v>67.959999999999994</v>
      </c>
      <c r="AE31" s="2">
        <f t="shared" si="0"/>
        <v>0.94000000000001194</v>
      </c>
      <c r="AF31" s="138">
        <f t="shared" si="1"/>
        <v>-1.8202831551574761E-2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42621</v>
      </c>
      <c r="Y32" s="9">
        <v>69.290000000000006</v>
      </c>
      <c r="Z32" s="9">
        <v>69.38</v>
      </c>
      <c r="AA32" s="9">
        <v>69.06</v>
      </c>
      <c r="AB32" s="9">
        <v>69.22</v>
      </c>
      <c r="AC32" s="104">
        <v>1382500</v>
      </c>
      <c r="AD32" s="9">
        <v>69.22</v>
      </c>
      <c r="AE32" s="2">
        <f t="shared" si="0"/>
        <v>0.31999999999999318</v>
      </c>
      <c r="AF32" s="138">
        <f t="shared" si="1"/>
        <v>-3.1682027649769795E-3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42620</v>
      </c>
      <c r="Y33" s="9">
        <v>69.05</v>
      </c>
      <c r="Z33" s="9">
        <v>69.48</v>
      </c>
      <c r="AA33" s="9">
        <v>68.94</v>
      </c>
      <c r="AB33" s="9">
        <v>69.44</v>
      </c>
      <c r="AC33" s="104">
        <v>1627500</v>
      </c>
      <c r="AD33" s="9">
        <v>69.44</v>
      </c>
      <c r="AE33" s="2">
        <f t="shared" si="0"/>
        <v>0.54000000000000625</v>
      </c>
      <c r="AF33" s="138">
        <f t="shared" si="1"/>
        <v>1.8756312220458149E-3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42619</v>
      </c>
      <c r="Y34" s="9">
        <v>68.7</v>
      </c>
      <c r="Z34" s="9">
        <v>69.31</v>
      </c>
      <c r="AA34" s="9">
        <v>68.599999999999994</v>
      </c>
      <c r="AB34" s="9">
        <v>69.31</v>
      </c>
      <c r="AC34" s="104">
        <v>1809000</v>
      </c>
      <c r="AD34" s="9">
        <v>69.31</v>
      </c>
      <c r="AE34" s="2">
        <f t="shared" si="0"/>
        <v>0.71000000000000796</v>
      </c>
      <c r="AF34" s="138">
        <f t="shared" si="1"/>
        <v>5.2211747643220452E-3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6" t="s">
        <v>78</v>
      </c>
      <c r="P35" s="586"/>
      <c r="X35" s="110">
        <v>42615</v>
      </c>
      <c r="Y35" s="9">
        <v>68.849999999999994</v>
      </c>
      <c r="Z35" s="9">
        <v>69.25</v>
      </c>
      <c r="AA35" s="9">
        <v>68.52</v>
      </c>
      <c r="AB35" s="9">
        <v>68.95</v>
      </c>
      <c r="AC35" s="104">
        <v>1507300</v>
      </c>
      <c r="AD35" s="9">
        <v>68.95</v>
      </c>
      <c r="AE35" s="2">
        <f t="shared" si="0"/>
        <v>0.73000000000000398</v>
      </c>
      <c r="AF35" s="138">
        <f t="shared" si="1"/>
        <v>4.223711039906819E-3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74.734000000000009</v>
      </c>
      <c r="Q36" s="2"/>
      <c r="X36" s="110">
        <v>42614</v>
      </c>
      <c r="Y36" s="9">
        <v>68.97</v>
      </c>
      <c r="Z36" s="9">
        <v>69.08</v>
      </c>
      <c r="AA36" s="9">
        <v>68.319999999999993</v>
      </c>
      <c r="AB36" s="9">
        <v>68.66</v>
      </c>
      <c r="AC36" s="104">
        <v>1699000</v>
      </c>
      <c r="AD36" s="9">
        <v>68.66</v>
      </c>
      <c r="AE36" s="2">
        <f t="shared" si="0"/>
        <v>0.76000000000000512</v>
      </c>
      <c r="AF36" s="138">
        <f t="shared" si="1"/>
        <v>-4.3503480278421769E-3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74.054600000000008</v>
      </c>
      <c r="Q37" s="2"/>
      <c r="X37" s="110">
        <v>42613</v>
      </c>
      <c r="Y37" s="9">
        <v>69.19</v>
      </c>
      <c r="Z37" s="9">
        <v>69.239999999999995</v>
      </c>
      <c r="AA37" s="9">
        <v>68.489999999999995</v>
      </c>
      <c r="AB37" s="9">
        <v>68.959999999999994</v>
      </c>
      <c r="AC37" s="104">
        <v>2133000</v>
      </c>
      <c r="AD37" s="9">
        <v>68.959999999999994</v>
      </c>
      <c r="AE37" s="2">
        <f t="shared" si="0"/>
        <v>0.75</v>
      </c>
      <c r="AF37" s="138">
        <f t="shared" si="1"/>
        <v>-3.0359982651440021E-3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73.375200000000007</v>
      </c>
      <c r="Q38" s="2"/>
      <c r="X38" s="110">
        <v>42612</v>
      </c>
      <c r="Y38" s="9">
        <v>68.739999999999995</v>
      </c>
      <c r="Z38" s="9">
        <v>69.23</v>
      </c>
      <c r="AA38" s="9">
        <v>68.739999999999995</v>
      </c>
      <c r="AB38" s="9">
        <v>69.17</v>
      </c>
      <c r="AC38" s="104">
        <v>1439200</v>
      </c>
      <c r="AD38" s="9">
        <v>69.17</v>
      </c>
      <c r="AE38" s="2">
        <f t="shared" si="0"/>
        <v>0.49000000000000909</v>
      </c>
      <c r="AF38" s="138">
        <f t="shared" si="1"/>
        <v>6.2554553389584377E-3</v>
      </c>
    </row>
    <row r="39" spans="1:32" ht="20.25" thickBot="1" x14ac:dyDescent="0.35">
      <c r="O39" s="83">
        <v>1.07</v>
      </c>
      <c r="P39" s="83">
        <f t="shared" si="3"/>
        <v>72.695800000000006</v>
      </c>
      <c r="Q39" s="2"/>
      <c r="T39" s="112" t="s">
        <v>92</v>
      </c>
      <c r="U39" s="2"/>
      <c r="X39" s="110">
        <v>42611</v>
      </c>
      <c r="Y39" s="9">
        <v>68.27</v>
      </c>
      <c r="Z39" s="9">
        <v>68.92</v>
      </c>
      <c r="AA39" s="9">
        <v>68.14</v>
      </c>
      <c r="AB39" s="9">
        <v>68.739999999999995</v>
      </c>
      <c r="AC39" s="104">
        <v>1647000</v>
      </c>
      <c r="AD39" s="9">
        <v>68.739999999999995</v>
      </c>
      <c r="AE39" s="2">
        <f t="shared" si="0"/>
        <v>0.78000000000000114</v>
      </c>
      <c r="AF39" s="138" t="e">
        <f t="shared" si="1"/>
        <v>#DIV/0!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72.016400000000004</v>
      </c>
      <c r="Q40" s="2"/>
      <c r="T40" s="113" t="s">
        <v>98</v>
      </c>
      <c r="U40" s="106">
        <v>69.430000000000007</v>
      </c>
      <c r="X40" s="110">
        <v>42611</v>
      </c>
      <c r="Y40" s="9" t="s">
        <v>233</v>
      </c>
      <c r="Z40" s="9"/>
      <c r="AA40" s="9"/>
      <c r="AB40" s="9"/>
      <c r="AC40" s="104"/>
      <c r="AD40" s="9"/>
      <c r="AE40" s="2">
        <f t="shared" si="0"/>
        <v>0</v>
      </c>
      <c r="AF40" s="138">
        <f t="shared" si="1"/>
        <v>-1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71.337000000000003</v>
      </c>
      <c r="Q41" s="2"/>
      <c r="T41" s="113" t="s">
        <v>99</v>
      </c>
      <c r="U41" s="106">
        <v>68.959999999999994</v>
      </c>
      <c r="X41" s="110">
        <v>42608</v>
      </c>
      <c r="Y41" s="9">
        <v>68.73</v>
      </c>
      <c r="Z41" s="9">
        <v>68.88</v>
      </c>
      <c r="AA41" s="9">
        <v>68.069999999999993</v>
      </c>
      <c r="AB41" s="9">
        <v>68.319999999999993</v>
      </c>
      <c r="AC41" s="104">
        <v>1427700</v>
      </c>
      <c r="AD41" s="9">
        <v>67.989999999999995</v>
      </c>
      <c r="AE41" s="2">
        <f t="shared" si="0"/>
        <v>0.81000000000000227</v>
      </c>
      <c r="AF41" s="138">
        <f t="shared" si="1"/>
        <v>-3.2253335288080498E-3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70.657600000000002</v>
      </c>
      <c r="Q42" s="2"/>
      <c r="T42" s="113" t="s">
        <v>100</v>
      </c>
      <c r="U42" s="106" t="s">
        <v>522</v>
      </c>
      <c r="X42" s="110">
        <v>42607</v>
      </c>
      <c r="Y42" s="9">
        <v>68.22</v>
      </c>
      <c r="Z42" s="9">
        <v>68.680000000000007</v>
      </c>
      <c r="AA42" s="9">
        <v>68.12</v>
      </c>
      <c r="AB42" s="9">
        <v>68.540000000000006</v>
      </c>
      <c r="AC42" s="104">
        <v>1145100</v>
      </c>
      <c r="AD42" s="9">
        <v>68.209999999999994</v>
      </c>
      <c r="AE42" s="2">
        <f t="shared" si="0"/>
        <v>0.56000000000000227</v>
      </c>
      <c r="AF42" s="138">
        <f t="shared" si="1"/>
        <v>4.121890181068455E-3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69.978200000000001</v>
      </c>
      <c r="Q43" s="2"/>
      <c r="T43" s="113" t="s">
        <v>101</v>
      </c>
      <c r="U43" s="106" t="s">
        <v>523</v>
      </c>
      <c r="X43" s="110">
        <v>42606</v>
      </c>
      <c r="Y43" s="9">
        <v>68.31</v>
      </c>
      <c r="Z43" s="9">
        <v>68.45</v>
      </c>
      <c r="AA43" s="9">
        <v>68.16</v>
      </c>
      <c r="AB43" s="9">
        <v>68.260000000000005</v>
      </c>
      <c r="AC43" s="104">
        <v>1004500</v>
      </c>
      <c r="AD43" s="9">
        <v>67.930000000000007</v>
      </c>
      <c r="AE43" s="2">
        <f t="shared" si="0"/>
        <v>0.29000000000000625</v>
      </c>
      <c r="AF43" s="138">
        <f t="shared" si="1"/>
        <v>-1.4699397324708929E-3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69.2988</v>
      </c>
      <c r="Q44" s="2"/>
      <c r="T44" s="113" t="s">
        <v>102</v>
      </c>
      <c r="U44" s="106">
        <v>74.81</v>
      </c>
      <c r="X44" s="110">
        <v>42605</v>
      </c>
      <c r="Y44" s="9">
        <v>68.91</v>
      </c>
      <c r="Z44" s="9">
        <v>69.14</v>
      </c>
      <c r="AA44" s="9">
        <v>68.36</v>
      </c>
      <c r="AB44" s="9">
        <v>68.36</v>
      </c>
      <c r="AC44" s="104">
        <v>1716200</v>
      </c>
      <c r="AD44" s="9">
        <v>68.03</v>
      </c>
      <c r="AE44" s="2">
        <f t="shared" si="0"/>
        <v>0.78000000000000114</v>
      </c>
      <c r="AF44" s="138">
        <f t="shared" si="1"/>
        <v>-7.4409104172746821E-3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68.619399999999999</v>
      </c>
      <c r="Q45" s="2"/>
      <c r="T45" s="113" t="s">
        <v>103</v>
      </c>
      <c r="U45" s="106">
        <v>0.97020300000000004</v>
      </c>
      <c r="X45" s="110">
        <v>42604</v>
      </c>
      <c r="Y45" s="9">
        <v>69.040000000000006</v>
      </c>
      <c r="Z45" s="9">
        <v>69.05</v>
      </c>
      <c r="AA45" s="9">
        <v>68.78</v>
      </c>
      <c r="AB45" s="9">
        <v>68.87</v>
      </c>
      <c r="AC45" s="104">
        <v>1171400</v>
      </c>
      <c r="AD45" s="9">
        <v>68.540000000000006</v>
      </c>
      <c r="AE45" s="2">
        <f t="shared" si="0"/>
        <v>0.26999999999999602</v>
      </c>
      <c r="AF45" s="138">
        <f t="shared" si="1"/>
        <v>-4.3579314352120146E-3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67.94</v>
      </c>
      <c r="Q46" s="2"/>
      <c r="T46" s="113" t="s">
        <v>104</v>
      </c>
      <c r="U46" s="106" t="s">
        <v>305</v>
      </c>
      <c r="X46" s="110">
        <v>42601</v>
      </c>
      <c r="Y46" s="9">
        <v>69.13</v>
      </c>
      <c r="Z46" s="9">
        <v>69.42</v>
      </c>
      <c r="AA46" s="9">
        <v>69.03</v>
      </c>
      <c r="AB46" s="9">
        <v>69.17</v>
      </c>
      <c r="AC46" s="104">
        <v>1269400</v>
      </c>
      <c r="AD46" s="9">
        <v>68.84</v>
      </c>
      <c r="AE46" s="2">
        <f t="shared" si="0"/>
        <v>0.39000000000000057</v>
      </c>
      <c r="AF46" s="138">
        <f t="shared" si="1"/>
        <v>-3.7626628075252411E-3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67.260599999999997</v>
      </c>
      <c r="Q47" s="2"/>
      <c r="T47" s="113"/>
      <c r="U47" s="106"/>
      <c r="X47" s="110">
        <v>42600</v>
      </c>
      <c r="Y47" s="9">
        <v>69.16</v>
      </c>
      <c r="Z47" s="9">
        <v>69.55</v>
      </c>
      <c r="AA47" s="9">
        <v>69.069999999999993</v>
      </c>
      <c r="AB47" s="9">
        <v>69.44</v>
      </c>
      <c r="AC47" s="104">
        <v>1657000</v>
      </c>
      <c r="AD47" s="9">
        <v>69.099999999999994</v>
      </c>
      <c r="AE47" s="2">
        <f t="shared" si="0"/>
        <v>0.48000000000000398</v>
      </c>
      <c r="AF47" s="138">
        <f t="shared" si="1"/>
        <v>4.5064689635119226E-3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66.581199999999995</v>
      </c>
      <c r="Q48" s="2"/>
      <c r="T48" s="113" t="s">
        <v>105</v>
      </c>
      <c r="U48" s="106" t="s">
        <v>524</v>
      </c>
      <c r="X48" s="110">
        <v>42599</v>
      </c>
      <c r="Y48" s="9">
        <v>68.95</v>
      </c>
      <c r="Z48" s="9">
        <v>69.16</v>
      </c>
      <c r="AA48" s="9">
        <v>68.66</v>
      </c>
      <c r="AB48" s="9">
        <v>69.12</v>
      </c>
      <c r="AC48" s="104">
        <v>2091700</v>
      </c>
      <c r="AD48" s="9">
        <v>68.790000000000006</v>
      </c>
      <c r="AE48" s="2">
        <f t="shared" si="0"/>
        <v>0.5</v>
      </c>
      <c r="AF48" s="138">
        <f t="shared" si="1"/>
        <v>2.4774118332848705E-3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65.901799999999994</v>
      </c>
      <c r="T49" s="113" t="s">
        <v>106</v>
      </c>
      <c r="U49" s="106" t="s">
        <v>319</v>
      </c>
      <c r="X49" s="110">
        <v>42598</v>
      </c>
      <c r="Y49" s="9">
        <v>68.91</v>
      </c>
      <c r="Z49" s="9">
        <v>69.47</v>
      </c>
      <c r="AA49" s="9">
        <v>68.91</v>
      </c>
      <c r="AB49" s="9">
        <v>68.95</v>
      </c>
      <c r="AC49" s="104">
        <v>1436800</v>
      </c>
      <c r="AD49" s="9">
        <v>68.62</v>
      </c>
      <c r="AE49" s="2">
        <f t="shared" si="0"/>
        <v>0.56000000000000227</v>
      </c>
      <c r="AF49" s="138">
        <f t="shared" si="1"/>
        <v>-6.2273714699492277E-3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65.222399999999993</v>
      </c>
      <c r="T50" s="113" t="s">
        <v>107</v>
      </c>
      <c r="U50" s="107">
        <v>2370364</v>
      </c>
      <c r="X50" s="110">
        <v>42597</v>
      </c>
      <c r="Y50" s="9">
        <v>69.13</v>
      </c>
      <c r="Z50" s="9">
        <v>69.45</v>
      </c>
      <c r="AA50" s="9">
        <v>69.010000000000005</v>
      </c>
      <c r="AB50" s="9">
        <v>69.39</v>
      </c>
      <c r="AC50" s="104">
        <v>1537700</v>
      </c>
      <c r="AD50" s="9">
        <v>69.05</v>
      </c>
      <c r="AE50" s="2">
        <f t="shared" si="0"/>
        <v>0.43999999999999773</v>
      </c>
      <c r="AF50" s="138">
        <f t="shared" si="1"/>
        <v>3.6337209302326201E-3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64.542999999999992</v>
      </c>
      <c r="T51" s="113" t="s">
        <v>110</v>
      </c>
      <c r="U51" s="107">
        <v>1672640</v>
      </c>
      <c r="X51" s="110">
        <v>42594</v>
      </c>
      <c r="Y51" s="9">
        <v>69.06</v>
      </c>
      <c r="Z51" s="9">
        <v>69.25</v>
      </c>
      <c r="AA51" s="9">
        <v>68.84</v>
      </c>
      <c r="AB51" s="9">
        <v>69.13</v>
      </c>
      <c r="AC51" s="104">
        <v>903100</v>
      </c>
      <c r="AD51" s="9">
        <v>68.8</v>
      </c>
      <c r="AE51" s="2">
        <f t="shared" si="0"/>
        <v>0.40999999999999659</v>
      </c>
      <c r="AF51" s="138">
        <f t="shared" si="1"/>
        <v>2.9078220412914746E-4</v>
      </c>
    </row>
    <row r="52" spans="1:32" x14ac:dyDescent="0.25">
      <c r="O52" s="83">
        <v>0.94</v>
      </c>
      <c r="P52" s="83">
        <f t="shared" si="3"/>
        <v>63.863599999999991</v>
      </c>
      <c r="T52" s="113" t="s">
        <v>108</v>
      </c>
      <c r="U52" s="106" t="s">
        <v>525</v>
      </c>
      <c r="X52" s="110">
        <v>42593</v>
      </c>
      <c r="Y52" s="9">
        <v>69.42</v>
      </c>
      <c r="Z52" s="9">
        <v>69.510000000000005</v>
      </c>
      <c r="AA52" s="9">
        <v>69.040000000000006</v>
      </c>
      <c r="AB52" s="9">
        <v>69.11</v>
      </c>
      <c r="AC52" s="104">
        <v>1796700</v>
      </c>
      <c r="AD52" s="9">
        <v>68.78</v>
      </c>
      <c r="AE52" s="2">
        <f t="shared" si="0"/>
        <v>0.46999999999999886</v>
      </c>
      <c r="AF52" s="138">
        <f t="shared" si="1"/>
        <v>-4.3427909669947473E-3</v>
      </c>
    </row>
    <row r="53" spans="1:32" x14ac:dyDescent="0.25">
      <c r="O53" s="83">
        <v>0.93</v>
      </c>
      <c r="P53" s="83">
        <f t="shared" si="3"/>
        <v>63.184200000000004</v>
      </c>
      <c r="T53" s="113" t="s">
        <v>111</v>
      </c>
      <c r="U53" s="106">
        <v>17.18</v>
      </c>
      <c r="X53" s="110">
        <v>42592</v>
      </c>
      <c r="Y53" s="9">
        <v>69.37</v>
      </c>
      <c r="Z53" s="9">
        <v>69.47</v>
      </c>
      <c r="AA53" s="9">
        <v>69.16</v>
      </c>
      <c r="AB53" s="9">
        <v>69.42</v>
      </c>
      <c r="AC53" s="104">
        <v>941800</v>
      </c>
      <c r="AD53" s="9">
        <v>69.08</v>
      </c>
      <c r="AE53" s="2">
        <f t="shared" si="0"/>
        <v>0.31000000000000227</v>
      </c>
      <c r="AF53" s="138">
        <f t="shared" si="1"/>
        <v>7.2432275822098546E-4</v>
      </c>
    </row>
    <row r="54" spans="1:32" x14ac:dyDescent="0.25">
      <c r="O54" s="83">
        <v>0.92</v>
      </c>
      <c r="P54" s="83">
        <f t="shared" si="3"/>
        <v>62.504800000000003</v>
      </c>
      <c r="T54" s="113" t="s">
        <v>112</v>
      </c>
      <c r="U54" s="106">
        <v>3.97</v>
      </c>
      <c r="X54" s="110">
        <v>42591</v>
      </c>
      <c r="Y54" s="9">
        <v>69.17</v>
      </c>
      <c r="Z54" s="9">
        <v>69.5</v>
      </c>
      <c r="AA54" s="9">
        <v>69</v>
      </c>
      <c r="AB54" s="9">
        <v>69.37</v>
      </c>
      <c r="AC54" s="104">
        <v>1053100</v>
      </c>
      <c r="AD54" s="9">
        <v>69.03</v>
      </c>
      <c r="AE54" s="2">
        <f t="shared" si="0"/>
        <v>0.5</v>
      </c>
      <c r="AF54" s="138">
        <f t="shared" si="1"/>
        <v>2.7600232423008464E-3</v>
      </c>
    </row>
    <row r="55" spans="1:32" x14ac:dyDescent="0.25">
      <c r="O55" s="83">
        <v>0.91</v>
      </c>
      <c r="P55" s="83">
        <f t="shared" si="3"/>
        <v>61.825400000000002</v>
      </c>
      <c r="T55" s="113" t="s">
        <v>109</v>
      </c>
      <c r="U55" s="106" t="s">
        <v>526</v>
      </c>
      <c r="X55" s="110">
        <v>42590</v>
      </c>
      <c r="Y55" s="9">
        <v>68.84</v>
      </c>
      <c r="Z55" s="9">
        <v>69.180000000000007</v>
      </c>
      <c r="AA55" s="9">
        <v>68.709999999999994</v>
      </c>
      <c r="AB55" s="9">
        <v>69.17</v>
      </c>
      <c r="AC55" s="104">
        <v>2194500</v>
      </c>
      <c r="AD55" s="9">
        <v>68.84</v>
      </c>
      <c r="AE55" s="2">
        <f t="shared" si="0"/>
        <v>0.47000000000001307</v>
      </c>
      <c r="AF55" s="138">
        <f t="shared" si="1"/>
        <v>4.8168150634944062E-3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61.146000000000001</v>
      </c>
      <c r="X56" s="110">
        <v>42587</v>
      </c>
      <c r="Y56" s="9">
        <v>68.72</v>
      </c>
      <c r="Z56" s="9">
        <v>68.97</v>
      </c>
      <c r="AA56" s="9">
        <v>68.5</v>
      </c>
      <c r="AB56" s="9">
        <v>68.84</v>
      </c>
      <c r="AC56" s="104">
        <v>1620200</v>
      </c>
      <c r="AD56" s="9">
        <v>68.510000000000005</v>
      </c>
      <c r="AE56" s="2">
        <f t="shared" si="0"/>
        <v>0.46999999999999886</v>
      </c>
      <c r="AF56" s="138">
        <f t="shared" si="1"/>
        <v>3.2215551325229796E-3</v>
      </c>
    </row>
    <row r="57" spans="1:32" x14ac:dyDescent="0.25">
      <c r="X57" s="110">
        <v>42586</v>
      </c>
      <c r="Y57" s="9">
        <v>67.989999999999995</v>
      </c>
      <c r="Z57" s="9">
        <v>69.239999999999995</v>
      </c>
      <c r="AA57" s="9">
        <v>67.989999999999995</v>
      </c>
      <c r="AB57" s="9">
        <v>68.62</v>
      </c>
      <c r="AC57" s="104">
        <v>2149800</v>
      </c>
      <c r="AD57" s="9">
        <v>68.290000000000006</v>
      </c>
      <c r="AE57" s="2">
        <f t="shared" si="0"/>
        <v>1.25</v>
      </c>
      <c r="AF57" s="138">
        <f t="shared" si="1"/>
        <v>-1.4641288433370203E-4</v>
      </c>
    </row>
    <row r="58" spans="1:32" x14ac:dyDescent="0.25">
      <c r="X58" s="110">
        <v>42585</v>
      </c>
      <c r="Y58" s="9">
        <v>68.28</v>
      </c>
      <c r="Z58" s="9">
        <v>68.709999999999994</v>
      </c>
      <c r="AA58" s="9">
        <v>68.180000000000007</v>
      </c>
      <c r="AB58" s="9">
        <v>68.63</v>
      </c>
      <c r="AC58" s="104">
        <v>2032700</v>
      </c>
      <c r="AD58" s="9">
        <v>68.3</v>
      </c>
      <c r="AE58" s="2">
        <f t="shared" si="0"/>
        <v>0.52999999999998693</v>
      </c>
      <c r="AF58" s="138">
        <f t="shared" si="1"/>
        <v>7.6718796105044174E-3</v>
      </c>
    </row>
    <row r="59" spans="1:32" x14ac:dyDescent="0.25">
      <c r="X59" s="110">
        <v>42584</v>
      </c>
      <c r="Y59" s="9">
        <v>68.33</v>
      </c>
      <c r="Z59" s="9">
        <v>68.55</v>
      </c>
      <c r="AA59" s="9">
        <v>68.03</v>
      </c>
      <c r="AB59" s="9">
        <v>68.11</v>
      </c>
      <c r="AC59" s="104">
        <v>1344400</v>
      </c>
      <c r="AD59" s="9">
        <v>67.78</v>
      </c>
      <c r="AE59" s="2">
        <f t="shared" si="0"/>
        <v>0.51999999999999602</v>
      </c>
      <c r="AF59" s="138">
        <f t="shared" si="1"/>
        <v>-4.11401704378489E-3</v>
      </c>
    </row>
    <row r="60" spans="1:32" x14ac:dyDescent="0.25">
      <c r="X60" s="110">
        <v>42583</v>
      </c>
      <c r="Y60" s="9">
        <v>68.44</v>
      </c>
      <c r="Z60" s="9">
        <v>68.569999999999993</v>
      </c>
      <c r="AA60" s="9">
        <v>68.03</v>
      </c>
      <c r="AB60" s="9">
        <v>68.39</v>
      </c>
      <c r="AC60" s="104">
        <v>1728900</v>
      </c>
      <c r="AD60" s="9">
        <v>68.06</v>
      </c>
      <c r="AE60" s="2">
        <f t="shared" si="0"/>
        <v>0.53999999999999204</v>
      </c>
      <c r="AF60" s="138">
        <f t="shared" si="1"/>
        <v>8.8235294117655627E-4</v>
      </c>
    </row>
    <row r="61" spans="1:32" x14ac:dyDescent="0.25">
      <c r="X61" s="110">
        <v>42580</v>
      </c>
      <c r="Y61" s="9">
        <v>68.91</v>
      </c>
      <c r="Z61" s="9">
        <v>68.98</v>
      </c>
      <c r="AA61" s="9">
        <v>68.099999999999994</v>
      </c>
      <c r="AB61" s="9">
        <v>68.33</v>
      </c>
      <c r="AC61" s="104">
        <v>2614600</v>
      </c>
      <c r="AD61" s="9">
        <v>68</v>
      </c>
      <c r="AE61" s="2">
        <f t="shared" si="0"/>
        <v>0.88000000000000966</v>
      </c>
      <c r="AF61" s="138">
        <f t="shared" si="1"/>
        <v>-1.2202208018593841E-2</v>
      </c>
    </row>
    <row r="62" spans="1:32" x14ac:dyDescent="0.25">
      <c r="X62" s="110">
        <v>42579</v>
      </c>
      <c r="Y62" s="9">
        <v>68.84</v>
      </c>
      <c r="Z62" s="9">
        <v>69.37</v>
      </c>
      <c r="AA62" s="9">
        <v>68.64</v>
      </c>
      <c r="AB62" s="9">
        <v>69.17</v>
      </c>
      <c r="AC62" s="104">
        <v>903600</v>
      </c>
      <c r="AD62" s="9">
        <v>68.84</v>
      </c>
      <c r="AE62" s="2">
        <f t="shared" si="0"/>
        <v>0.73000000000000398</v>
      </c>
      <c r="AF62" s="138">
        <f t="shared" si="1"/>
        <v>4.5235663213192279E-3</v>
      </c>
    </row>
    <row r="63" spans="1:32" x14ac:dyDescent="0.25">
      <c r="X63" s="110">
        <v>42578</v>
      </c>
      <c r="Y63" s="9">
        <v>68.94</v>
      </c>
      <c r="Z63" s="9">
        <v>69.17</v>
      </c>
      <c r="AA63" s="9">
        <v>68.7</v>
      </c>
      <c r="AB63" s="9">
        <v>68.86</v>
      </c>
      <c r="AC63" s="104">
        <v>1321600</v>
      </c>
      <c r="AD63" s="9">
        <v>68.53</v>
      </c>
      <c r="AE63" s="2">
        <f t="shared" si="0"/>
        <v>0.46999999999999886</v>
      </c>
      <c r="AF63" s="138">
        <f t="shared" si="1"/>
        <v>-2.6197060107697734E-3</v>
      </c>
    </row>
    <row r="64" spans="1:32" x14ac:dyDescent="0.25">
      <c r="X64" s="110">
        <v>42577</v>
      </c>
      <c r="Y64" s="9">
        <v>69.27</v>
      </c>
      <c r="Z64" s="9">
        <v>69.5</v>
      </c>
      <c r="AA64" s="9">
        <v>68.86</v>
      </c>
      <c r="AB64" s="9">
        <v>69.040000000000006</v>
      </c>
      <c r="AC64" s="104">
        <v>905700</v>
      </c>
      <c r="AD64" s="9">
        <v>68.709999999999994</v>
      </c>
      <c r="AE64" s="2">
        <f t="shared" si="0"/>
        <v>0.64000000000000057</v>
      </c>
      <c r="AF64" s="138">
        <f t="shared" si="1"/>
        <v>-2.6128610828858312E-3</v>
      </c>
    </row>
    <row r="65" spans="24:32" x14ac:dyDescent="0.25">
      <c r="X65" s="110">
        <v>42576</v>
      </c>
      <c r="Y65" s="9">
        <v>69.16</v>
      </c>
      <c r="Z65" s="9">
        <v>69.3</v>
      </c>
      <c r="AA65" s="9">
        <v>69</v>
      </c>
      <c r="AB65" s="9">
        <v>69.22</v>
      </c>
      <c r="AC65" s="104">
        <v>1011700</v>
      </c>
      <c r="AD65" s="9">
        <v>68.89</v>
      </c>
      <c r="AE65" s="2">
        <f t="shared" si="0"/>
        <v>0.29999999999999716</v>
      </c>
      <c r="AF65" s="138">
        <f t="shared" si="1"/>
        <v>2.9040220705667252E-4</v>
      </c>
    </row>
    <row r="66" spans="24:32" x14ac:dyDescent="0.25">
      <c r="X66" s="110">
        <v>42573</v>
      </c>
      <c r="Y66" s="9">
        <v>69.069999999999993</v>
      </c>
      <c r="Z66" s="9">
        <v>69.31</v>
      </c>
      <c r="AA66" s="9">
        <v>68.98</v>
      </c>
      <c r="AB66" s="9">
        <v>69.2</v>
      </c>
      <c r="AC66" s="104">
        <v>1185600</v>
      </c>
      <c r="AD66" s="9">
        <v>68.87</v>
      </c>
      <c r="AE66" s="2">
        <f t="shared" si="0"/>
        <v>0.32999999999999829</v>
      </c>
      <c r="AF66" s="138">
        <f t="shared" si="1"/>
        <v>4.5215869311552304E-3</v>
      </c>
    </row>
    <row r="67" spans="24:32" x14ac:dyDescent="0.25">
      <c r="X67" s="110">
        <v>42572</v>
      </c>
      <c r="Y67" s="9">
        <v>69.069999999999993</v>
      </c>
      <c r="Z67" s="9">
        <v>69.12</v>
      </c>
      <c r="AA67" s="9">
        <v>68.8</v>
      </c>
      <c r="AB67" s="9">
        <v>68.89</v>
      </c>
      <c r="AC67" s="104">
        <v>1041300</v>
      </c>
      <c r="AD67" s="9">
        <v>68.56</v>
      </c>
      <c r="AE67" s="2">
        <f>Z67-AA67</f>
        <v>0.32000000000000739</v>
      </c>
      <c r="AF67" s="138" t="e">
        <f>AD67/#REF!-1</f>
        <v>#REF!</v>
      </c>
    </row>
    <row r="68" spans="24:32" x14ac:dyDescent="0.25">
      <c r="X68" s="110">
        <v>42571</v>
      </c>
      <c r="Y68" s="9">
        <v>69.27</v>
      </c>
      <c r="Z68" s="9">
        <v>69.3</v>
      </c>
      <c r="AA68" s="9">
        <v>68.989999999999995</v>
      </c>
      <c r="AB68" s="9">
        <v>69.099999999999994</v>
      </c>
      <c r="AC68" s="104">
        <v>865400</v>
      </c>
      <c r="AD68" s="9">
        <v>68.77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42663</v>
      </c>
      <c r="X2" s="40">
        <v>95.01</v>
      </c>
      <c r="Y2" s="40">
        <v>95.15</v>
      </c>
      <c r="Z2" s="40">
        <v>92.94</v>
      </c>
      <c r="AA2" s="40">
        <v>93.13</v>
      </c>
      <c r="AB2" s="95">
        <v>1567800</v>
      </c>
      <c r="AC2" s="40">
        <v>93.13</v>
      </c>
      <c r="AD2" s="2">
        <f>Y2-Z2</f>
        <v>2.210000000000008</v>
      </c>
      <c r="AE2" s="138">
        <f>AC2/AC3-1</f>
        <v>-2.6244249268088771E-2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90.03</v>
      </c>
      <c r="W3" s="157">
        <v>42662</v>
      </c>
      <c r="X3" s="40">
        <v>95.25</v>
      </c>
      <c r="Y3" s="40">
        <v>96.38</v>
      </c>
      <c r="Z3" s="40">
        <v>94.9</v>
      </c>
      <c r="AA3" s="40">
        <v>95.64</v>
      </c>
      <c r="AB3" s="95">
        <v>1009200</v>
      </c>
      <c r="AC3" s="40">
        <v>95.64</v>
      </c>
      <c r="AD3" s="2">
        <f t="shared" ref="AD3:AD66" si="0">Y3-Z3</f>
        <v>1.4799999999999898</v>
      </c>
      <c r="AE3" s="138">
        <f t="shared" ref="AE3:AE66" si="1">AC3/AC4-1</f>
        <v>6.948831332912242E-3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90.03</v>
      </c>
      <c r="R4" s="527">
        <v>-3.4700000000000002E-2</v>
      </c>
      <c r="W4" s="157">
        <v>42661</v>
      </c>
      <c r="X4" s="40">
        <v>95.25</v>
      </c>
      <c r="Y4" s="40">
        <v>95.69</v>
      </c>
      <c r="Z4" s="40">
        <v>94.48</v>
      </c>
      <c r="AA4" s="40">
        <v>94.98</v>
      </c>
      <c r="AB4" s="95">
        <v>999300</v>
      </c>
      <c r="AC4" s="40">
        <v>94.98</v>
      </c>
      <c r="AD4" s="2">
        <f t="shared" si="0"/>
        <v>1.2099999999999937</v>
      </c>
      <c r="AE4" s="138">
        <f t="shared" si="1"/>
        <v>1.476170392239462E-3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42660</v>
      </c>
      <c r="X5" s="40">
        <v>94.82</v>
      </c>
      <c r="Y5" s="40">
        <v>95.53</v>
      </c>
      <c r="Z5" s="40">
        <v>94.57</v>
      </c>
      <c r="AA5" s="40">
        <v>94.84</v>
      </c>
      <c r="AB5" s="95">
        <v>1021400</v>
      </c>
      <c r="AC5" s="40">
        <v>94.84</v>
      </c>
      <c r="AD5" s="2">
        <f t="shared" si="0"/>
        <v>0.96000000000000796</v>
      </c>
      <c r="AE5" s="138">
        <f t="shared" si="1"/>
        <v>-1.0532968190435366E-3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42657</v>
      </c>
      <c r="X6" s="40">
        <v>95.51</v>
      </c>
      <c r="Y6" s="40">
        <v>96.4</v>
      </c>
      <c r="Z6" s="40">
        <v>94.85</v>
      </c>
      <c r="AA6" s="40">
        <v>94.94</v>
      </c>
      <c r="AB6" s="95">
        <v>1473600</v>
      </c>
      <c r="AC6" s="40">
        <v>94.94</v>
      </c>
      <c r="AD6" s="2">
        <f t="shared" si="0"/>
        <v>1.5500000000000114</v>
      </c>
      <c r="AE6" s="138">
        <f t="shared" si="1"/>
        <v>1.2655557899177161E-3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42656</v>
      </c>
      <c r="X7" s="40">
        <v>92.81</v>
      </c>
      <c r="Y7" s="40">
        <v>95.03</v>
      </c>
      <c r="Z7" s="40">
        <v>92.47</v>
      </c>
      <c r="AA7" s="40">
        <v>94.82</v>
      </c>
      <c r="AB7" s="95">
        <v>1923000</v>
      </c>
      <c r="AC7" s="40">
        <v>94.82</v>
      </c>
      <c r="AD7" s="2">
        <f t="shared" si="0"/>
        <v>2.5600000000000023</v>
      </c>
      <c r="AE7" s="138">
        <f t="shared" si="1"/>
        <v>1.4986084350246065E-2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42655</v>
      </c>
      <c r="X8" s="40">
        <v>93.85</v>
      </c>
      <c r="Y8" s="40">
        <v>94.34</v>
      </c>
      <c r="Z8" s="40">
        <v>93.2</v>
      </c>
      <c r="AA8" s="40">
        <v>93.42</v>
      </c>
      <c r="AB8" s="95">
        <v>2167300</v>
      </c>
      <c r="AC8" s="40">
        <v>93.42</v>
      </c>
      <c r="AD8" s="2">
        <f t="shared" si="0"/>
        <v>1.1400000000000006</v>
      </c>
      <c r="AE8" s="138">
        <f t="shared" si="1"/>
        <v>-1.3203760430970712E-2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42654</v>
      </c>
      <c r="X9" s="40">
        <v>96.59</v>
      </c>
      <c r="Y9" s="40">
        <v>97</v>
      </c>
      <c r="Z9" s="40">
        <v>94.25</v>
      </c>
      <c r="AA9" s="40">
        <v>94.67</v>
      </c>
      <c r="AB9" s="95">
        <v>3044200</v>
      </c>
      <c r="AC9" s="40">
        <v>94.67</v>
      </c>
      <c r="AD9" s="2">
        <f t="shared" si="0"/>
        <v>2.75</v>
      </c>
      <c r="AE9" s="138">
        <f t="shared" si="1"/>
        <v>-1.2104768861525561E-2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42653</v>
      </c>
      <c r="X10" s="40">
        <v>97.22</v>
      </c>
      <c r="Y10" s="40">
        <v>97.59</v>
      </c>
      <c r="Z10" s="40">
        <v>95.69</v>
      </c>
      <c r="AA10" s="40">
        <v>95.83</v>
      </c>
      <c r="AB10" s="95">
        <v>1743000</v>
      </c>
      <c r="AC10" s="40">
        <v>95.83</v>
      </c>
      <c r="AD10" s="2">
        <f t="shared" si="0"/>
        <v>1.9000000000000057</v>
      </c>
      <c r="AE10" s="138">
        <f t="shared" si="1"/>
        <v>-9.8160777020045442E-3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W11" s="157">
        <v>42650</v>
      </c>
      <c r="X11" s="40">
        <v>97.3</v>
      </c>
      <c r="Y11" s="40">
        <v>97.4</v>
      </c>
      <c r="Z11" s="40">
        <v>96.05</v>
      </c>
      <c r="AA11" s="40">
        <v>96.78</v>
      </c>
      <c r="AB11" s="95">
        <v>1441700</v>
      </c>
      <c r="AC11" s="40">
        <v>96.78</v>
      </c>
      <c r="AD11" s="2">
        <f t="shared" si="0"/>
        <v>1.3500000000000085</v>
      </c>
      <c r="AE11" s="138">
        <f t="shared" si="1"/>
        <v>-6.875320677270369E-3</v>
      </c>
    </row>
    <row r="12" spans="1:31" x14ac:dyDescent="0.25">
      <c r="W12" s="157">
        <v>42649</v>
      </c>
      <c r="X12" s="40">
        <v>97.04</v>
      </c>
      <c r="Y12" s="40">
        <v>97.82</v>
      </c>
      <c r="Z12" s="40">
        <v>96.65</v>
      </c>
      <c r="AA12" s="40">
        <v>97.45</v>
      </c>
      <c r="AB12" s="95">
        <v>1638500</v>
      </c>
      <c r="AC12" s="40">
        <v>97.45</v>
      </c>
      <c r="AD12" s="2">
        <f t="shared" si="0"/>
        <v>1.1699999999999875</v>
      </c>
      <c r="AE12" s="138">
        <f t="shared" si="1"/>
        <v>4.2250618301731269E-3</v>
      </c>
    </row>
    <row r="13" spans="1:31" x14ac:dyDescent="0.25">
      <c r="W13" s="157">
        <v>42648</v>
      </c>
      <c r="X13" s="40">
        <v>96.23</v>
      </c>
      <c r="Y13" s="40">
        <v>97.17</v>
      </c>
      <c r="Z13" s="40">
        <v>96.05</v>
      </c>
      <c r="AA13" s="40">
        <v>97.04</v>
      </c>
      <c r="AB13" s="95">
        <v>1200000</v>
      </c>
      <c r="AC13" s="40">
        <v>97.04</v>
      </c>
      <c r="AD13" s="2">
        <f t="shared" si="0"/>
        <v>1.1200000000000045</v>
      </c>
      <c r="AE13" s="138">
        <f t="shared" si="1"/>
        <v>1.3049378849566695E-2</v>
      </c>
    </row>
    <row r="14" spans="1:31" x14ac:dyDescent="0.25">
      <c r="W14" s="157">
        <v>42647</v>
      </c>
      <c r="X14" s="40">
        <v>97.11</v>
      </c>
      <c r="Y14" s="40">
        <v>97.73</v>
      </c>
      <c r="Z14" s="40">
        <v>95.37</v>
      </c>
      <c r="AA14" s="40">
        <v>95.79</v>
      </c>
      <c r="AB14" s="95">
        <v>1456800</v>
      </c>
      <c r="AC14" s="40">
        <v>95.79</v>
      </c>
      <c r="AD14" s="2">
        <f t="shared" si="0"/>
        <v>2.3599999999999994</v>
      </c>
      <c r="AE14" s="138">
        <f t="shared" si="1"/>
        <v>-1.1557114848828709E-2</v>
      </c>
    </row>
    <row r="15" spans="1:31" x14ac:dyDescent="0.25">
      <c r="W15" s="157">
        <v>42646</v>
      </c>
      <c r="X15" s="40">
        <v>96.59</v>
      </c>
      <c r="Y15" s="40">
        <v>97.12</v>
      </c>
      <c r="Z15" s="40">
        <v>96.33</v>
      </c>
      <c r="AA15" s="40">
        <v>96.91</v>
      </c>
      <c r="AB15" s="95">
        <v>1350200</v>
      </c>
      <c r="AC15" s="40">
        <v>96.91</v>
      </c>
      <c r="AD15" s="2">
        <f t="shared" si="0"/>
        <v>0.79000000000000625</v>
      </c>
      <c r="AE15" s="138">
        <f t="shared" si="1"/>
        <v>-1.5454358128993428E-3</v>
      </c>
    </row>
    <row r="16" spans="1:31" x14ac:dyDescent="0.25">
      <c r="W16" s="157">
        <v>42643</v>
      </c>
      <c r="X16" s="40">
        <v>95.52</v>
      </c>
      <c r="Y16" s="40">
        <v>97.28</v>
      </c>
      <c r="Z16" s="40">
        <v>95.29</v>
      </c>
      <c r="AA16" s="40">
        <v>97.06</v>
      </c>
      <c r="AB16" s="95">
        <v>1921300</v>
      </c>
      <c r="AC16" s="40">
        <v>97.06</v>
      </c>
      <c r="AD16" s="2">
        <f t="shared" si="0"/>
        <v>1.9899999999999949</v>
      </c>
      <c r="AE16" s="138">
        <f t="shared" si="1"/>
        <v>2.0073568050446688E-2</v>
      </c>
    </row>
    <row r="17" spans="1:31" x14ac:dyDescent="0.25">
      <c r="W17" s="157">
        <v>42642</v>
      </c>
      <c r="X17" s="40">
        <v>95.55</v>
      </c>
      <c r="Y17" s="40">
        <v>95.87</v>
      </c>
      <c r="Z17" s="40">
        <v>94.84</v>
      </c>
      <c r="AA17" s="40">
        <v>95.15</v>
      </c>
      <c r="AB17" s="95">
        <v>1796500</v>
      </c>
      <c r="AC17" s="40">
        <v>95.15</v>
      </c>
      <c r="AD17" s="2">
        <f t="shared" si="0"/>
        <v>1.0300000000000011</v>
      </c>
      <c r="AE17" s="138">
        <f t="shared" si="1"/>
        <v>-3.9778080184235121E-3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42641</v>
      </c>
      <c r="X18" s="40">
        <v>94.5</v>
      </c>
      <c r="Y18" s="40">
        <v>95.62</v>
      </c>
      <c r="Z18" s="40">
        <v>94.17</v>
      </c>
      <c r="AA18" s="40">
        <v>95.53</v>
      </c>
      <c r="AB18" s="95">
        <v>1100000</v>
      </c>
      <c r="AC18" s="40">
        <v>95.53</v>
      </c>
      <c r="AD18" s="2">
        <f t="shared" si="0"/>
        <v>1.4500000000000028</v>
      </c>
      <c r="AE18" s="138">
        <f t="shared" si="1"/>
        <v>1.1113463166807724E-2</v>
      </c>
    </row>
    <row r="19" spans="1:31" x14ac:dyDescent="0.25">
      <c r="W19" s="157">
        <v>42640</v>
      </c>
      <c r="X19" s="40">
        <v>93.25</v>
      </c>
      <c r="Y19" s="40">
        <v>94.72</v>
      </c>
      <c r="Z19" s="40">
        <v>93.15</v>
      </c>
      <c r="AA19" s="40">
        <v>94.48</v>
      </c>
      <c r="AB19" s="95">
        <v>1086500</v>
      </c>
      <c r="AC19" s="40">
        <v>94.48</v>
      </c>
      <c r="AD19" s="2">
        <f t="shared" si="0"/>
        <v>1.5699999999999932</v>
      </c>
      <c r="AE19" s="138">
        <f t="shared" si="1"/>
        <v>1.2864493996569415E-2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42639</v>
      </c>
      <c r="X20" s="40">
        <v>93.07</v>
      </c>
      <c r="Y20" s="40">
        <v>94.05</v>
      </c>
      <c r="Z20" s="40">
        <v>92.84</v>
      </c>
      <c r="AA20" s="40">
        <v>93.28</v>
      </c>
      <c r="AB20" s="95">
        <v>1114700</v>
      </c>
      <c r="AC20" s="40">
        <v>93.28</v>
      </c>
      <c r="AD20" s="2">
        <f t="shared" si="0"/>
        <v>1.2099999999999937</v>
      </c>
      <c r="AE20" s="138">
        <f t="shared" si="1"/>
        <v>-3.6317026276436737E-3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42636</v>
      </c>
      <c r="X21" s="40">
        <v>93.48</v>
      </c>
      <c r="Y21" s="40">
        <v>94.23</v>
      </c>
      <c r="Z21" s="40">
        <v>93.25</v>
      </c>
      <c r="AA21" s="40">
        <v>93.62</v>
      </c>
      <c r="AB21" s="95">
        <v>889500</v>
      </c>
      <c r="AC21" s="40">
        <v>93.62</v>
      </c>
      <c r="AD21" s="2">
        <f t="shared" si="0"/>
        <v>0.98000000000000398</v>
      </c>
      <c r="AE21" s="138">
        <f t="shared" si="1"/>
        <v>-3.0880630390799357E-3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42635</v>
      </c>
      <c r="X22" s="40">
        <v>93.78</v>
      </c>
      <c r="Y22" s="40">
        <v>94.39</v>
      </c>
      <c r="Z22" s="40">
        <v>93.64</v>
      </c>
      <c r="AA22" s="40">
        <v>93.91</v>
      </c>
      <c r="AB22" s="95">
        <v>1280100</v>
      </c>
      <c r="AC22" s="40">
        <v>93.91</v>
      </c>
      <c r="AD22" s="2">
        <f t="shared" si="0"/>
        <v>0.75</v>
      </c>
      <c r="AE22" s="138">
        <f t="shared" si="1"/>
        <v>8.5919879712168523E-3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42634</v>
      </c>
      <c r="X23" s="40">
        <v>92.03</v>
      </c>
      <c r="Y23" s="40">
        <v>93.31</v>
      </c>
      <c r="Z23" s="40">
        <v>91.89</v>
      </c>
      <c r="AA23" s="40">
        <v>93.11</v>
      </c>
      <c r="AB23" s="95">
        <v>1253700</v>
      </c>
      <c r="AC23" s="40">
        <v>93.11</v>
      </c>
      <c r="AD23" s="2">
        <f t="shared" si="0"/>
        <v>1.4200000000000017</v>
      </c>
      <c r="AE23" s="138">
        <f t="shared" si="1"/>
        <v>1.2946040034812922E-2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42633</v>
      </c>
      <c r="X24" s="40">
        <v>92.38</v>
      </c>
      <c r="Y24" s="40">
        <v>92.53</v>
      </c>
      <c r="Z24" s="40">
        <v>91.61</v>
      </c>
      <c r="AA24" s="40">
        <v>91.92</v>
      </c>
      <c r="AB24" s="95">
        <v>1369500</v>
      </c>
      <c r="AC24" s="40">
        <v>91.92</v>
      </c>
      <c r="AD24" s="2">
        <f t="shared" si="0"/>
        <v>0.92000000000000171</v>
      </c>
      <c r="AE24" s="138">
        <f t="shared" si="1"/>
        <v>-1.1952624144300206E-3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42632</v>
      </c>
      <c r="X25" s="40">
        <v>91.76</v>
      </c>
      <c r="Y25" s="40">
        <v>92.67</v>
      </c>
      <c r="Z25" s="40">
        <v>91.76</v>
      </c>
      <c r="AA25" s="40">
        <v>92.03</v>
      </c>
      <c r="AB25" s="95">
        <v>1111100</v>
      </c>
      <c r="AC25" s="40">
        <v>92.03</v>
      </c>
      <c r="AD25" s="2">
        <f t="shared" si="0"/>
        <v>0.90999999999999659</v>
      </c>
      <c r="AE25" s="138">
        <f t="shared" si="1"/>
        <v>7.443897099069563E-3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42629</v>
      </c>
      <c r="X26" s="40">
        <v>91.06</v>
      </c>
      <c r="Y26" s="40">
        <v>91.78</v>
      </c>
      <c r="Z26" s="40">
        <v>90.44</v>
      </c>
      <c r="AA26" s="40">
        <v>91.35</v>
      </c>
      <c r="AB26" s="95">
        <v>2074000</v>
      </c>
      <c r="AC26" s="40">
        <v>91.35</v>
      </c>
      <c r="AD26" s="2">
        <f t="shared" si="0"/>
        <v>1.3400000000000034</v>
      </c>
      <c r="AE26" s="138">
        <f t="shared" si="1"/>
        <v>-1.7484427931374613E-3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42628</v>
      </c>
      <c r="X27" s="40">
        <v>90.36</v>
      </c>
      <c r="Y27" s="40">
        <v>91.94</v>
      </c>
      <c r="Z27" s="40">
        <v>89.92</v>
      </c>
      <c r="AA27" s="40">
        <v>91.51</v>
      </c>
      <c r="AB27" s="95">
        <v>1476500</v>
      </c>
      <c r="AC27" s="40">
        <v>91.51</v>
      </c>
      <c r="AD27" s="2">
        <f t="shared" si="0"/>
        <v>2.019999999999996</v>
      </c>
      <c r="AE27" s="138">
        <f t="shared" si="1"/>
        <v>9.2643652806883026E-3</v>
      </c>
    </row>
    <row r="28" spans="1:31" x14ac:dyDescent="0.25">
      <c r="W28" s="157">
        <v>42627</v>
      </c>
      <c r="X28" s="40">
        <v>90.52</v>
      </c>
      <c r="Y28" s="40">
        <v>91.66</v>
      </c>
      <c r="Z28" s="40">
        <v>90.22</v>
      </c>
      <c r="AA28" s="40">
        <v>90.67</v>
      </c>
      <c r="AB28" s="95">
        <v>1714200</v>
      </c>
      <c r="AC28" s="40">
        <v>90.67</v>
      </c>
      <c r="AD28" s="2">
        <f t="shared" si="0"/>
        <v>1.4399999999999977</v>
      </c>
      <c r="AE28" s="138">
        <f t="shared" si="1"/>
        <v>-7.7143486885600243E-4</v>
      </c>
    </row>
    <row r="29" spans="1:31" x14ac:dyDescent="0.25">
      <c r="W29" s="157">
        <v>42626</v>
      </c>
      <c r="X29" s="40">
        <v>91.44</v>
      </c>
      <c r="Y29" s="40">
        <v>92.12</v>
      </c>
      <c r="Z29" s="40">
        <v>90.3</v>
      </c>
      <c r="AA29" s="40">
        <v>90.74</v>
      </c>
      <c r="AB29" s="95">
        <v>1102300</v>
      </c>
      <c r="AC29" s="40">
        <v>90.74</v>
      </c>
      <c r="AD29" s="2">
        <f t="shared" si="0"/>
        <v>1.8200000000000074</v>
      </c>
      <c r="AE29" s="138">
        <f t="shared" si="1"/>
        <v>-1.7752760337735429E-2</v>
      </c>
    </row>
    <row r="30" spans="1:31" x14ac:dyDescent="0.25">
      <c r="W30" s="157">
        <v>42625</v>
      </c>
      <c r="X30" s="40">
        <v>90.69</v>
      </c>
      <c r="Y30" s="40">
        <v>93.03</v>
      </c>
      <c r="Z30" s="40">
        <v>90.21</v>
      </c>
      <c r="AA30" s="40">
        <v>92.38</v>
      </c>
      <c r="AB30" s="95">
        <v>1413500</v>
      </c>
      <c r="AC30" s="40">
        <v>92.38</v>
      </c>
      <c r="AD30" s="2">
        <f t="shared" si="0"/>
        <v>2.8200000000000074</v>
      </c>
      <c r="AE30" s="138">
        <f t="shared" si="1"/>
        <v>1.7625027539105442E-2</v>
      </c>
    </row>
    <row r="31" spans="1:31" x14ac:dyDescent="0.25">
      <c r="W31" s="157">
        <v>42622</v>
      </c>
      <c r="X31" s="40">
        <v>93.29</v>
      </c>
      <c r="Y31" s="40">
        <v>93.29</v>
      </c>
      <c r="Z31" s="40">
        <v>90.75</v>
      </c>
      <c r="AA31" s="40">
        <v>90.78</v>
      </c>
      <c r="AB31" s="95">
        <v>1646200</v>
      </c>
      <c r="AC31" s="40">
        <v>90.78</v>
      </c>
      <c r="AD31" s="2">
        <f t="shared" si="0"/>
        <v>2.5400000000000063</v>
      </c>
      <c r="AE31" s="138">
        <f t="shared" si="1"/>
        <v>-3.4152569422278956E-2</v>
      </c>
    </row>
    <row r="32" spans="1:31" x14ac:dyDescent="0.25">
      <c r="W32" s="157">
        <v>42621</v>
      </c>
      <c r="X32" s="40">
        <v>94</v>
      </c>
      <c r="Y32" s="40">
        <v>94.92</v>
      </c>
      <c r="Z32" s="40">
        <v>93.24</v>
      </c>
      <c r="AA32" s="40">
        <v>93.99</v>
      </c>
      <c r="AB32" s="95">
        <v>1271600</v>
      </c>
      <c r="AC32" s="40">
        <v>93.99</v>
      </c>
      <c r="AD32" s="2">
        <f t="shared" si="0"/>
        <v>1.6800000000000068</v>
      </c>
      <c r="AE32" s="138">
        <f t="shared" si="1"/>
        <v>5.3225463061523648E-4</v>
      </c>
    </row>
    <row r="33" spans="1:31" x14ac:dyDescent="0.25">
      <c r="L33" t="s">
        <v>65</v>
      </c>
      <c r="M33" s="2">
        <f>K51+M51-F51</f>
        <v>-168.6200000000008</v>
      </c>
      <c r="W33" s="157">
        <v>42620</v>
      </c>
      <c r="X33" s="40">
        <v>94.93</v>
      </c>
      <c r="Y33" s="40">
        <v>95.97</v>
      </c>
      <c r="Z33" s="40">
        <v>93.76</v>
      </c>
      <c r="AA33" s="40">
        <v>93.94</v>
      </c>
      <c r="AB33" s="95">
        <v>2427700</v>
      </c>
      <c r="AC33" s="40">
        <v>93.94</v>
      </c>
      <c r="AD33" s="2">
        <f t="shared" si="0"/>
        <v>2.2099999999999937</v>
      </c>
      <c r="AE33" s="138">
        <f t="shared" si="1"/>
        <v>-1.2716763005780396E-2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42619</v>
      </c>
      <c r="X34" s="40">
        <v>94.16</v>
      </c>
      <c r="Y34" s="40">
        <v>95.15</v>
      </c>
      <c r="Z34" s="40">
        <v>94.04</v>
      </c>
      <c r="AA34" s="40">
        <v>95.15</v>
      </c>
      <c r="AB34" s="95">
        <v>1553600</v>
      </c>
      <c r="AC34" s="40">
        <v>95.15</v>
      </c>
      <c r="AD34" s="2">
        <f t="shared" si="0"/>
        <v>1.1099999999999994</v>
      </c>
      <c r="AE34" s="138">
        <f t="shared" si="1"/>
        <v>1.0514018691588856E-2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42615</v>
      </c>
      <c r="X35" s="40">
        <v>94.09</v>
      </c>
      <c r="Y35" s="40">
        <v>94.8</v>
      </c>
      <c r="Z35" s="40">
        <v>93.69</v>
      </c>
      <c r="AA35" s="40">
        <v>94.16</v>
      </c>
      <c r="AB35" s="95">
        <v>774200</v>
      </c>
      <c r="AC35" s="40">
        <v>94.16</v>
      </c>
      <c r="AD35" s="2">
        <f t="shared" si="0"/>
        <v>1.1099999999999994</v>
      </c>
      <c r="AE35" s="138">
        <f t="shared" si="1"/>
        <v>3.8379530916843319E-3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42614</v>
      </c>
      <c r="X36" s="40">
        <v>94.11</v>
      </c>
      <c r="Y36" s="40">
        <v>94.25</v>
      </c>
      <c r="Z36" s="40">
        <v>92.88</v>
      </c>
      <c r="AA36" s="40">
        <v>93.8</v>
      </c>
      <c r="AB36" s="95">
        <v>1142600</v>
      </c>
      <c r="AC36" s="40">
        <v>93.8</v>
      </c>
      <c r="AD36" s="2">
        <f t="shared" si="0"/>
        <v>1.3700000000000045</v>
      </c>
      <c r="AE36" s="138">
        <f t="shared" si="1"/>
        <v>-1.0649627263046302E-3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42613</v>
      </c>
      <c r="X37" s="40">
        <v>94.07</v>
      </c>
      <c r="Y37" s="40">
        <v>94.43</v>
      </c>
      <c r="Z37" s="40">
        <v>93.26</v>
      </c>
      <c r="AA37" s="40">
        <v>93.9</v>
      </c>
      <c r="AB37" s="95">
        <v>1544700</v>
      </c>
      <c r="AC37" s="40">
        <v>93.9</v>
      </c>
      <c r="AD37" s="2">
        <f t="shared" si="0"/>
        <v>1.1700000000000017</v>
      </c>
      <c r="AE37" s="138">
        <f t="shared" si="1"/>
        <v>-4.9803963123874473E-3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42612</v>
      </c>
      <c r="X38" s="40">
        <v>94.01</v>
      </c>
      <c r="Y38" s="40">
        <v>94.37</v>
      </c>
      <c r="Z38" s="40">
        <v>93.54</v>
      </c>
      <c r="AA38" s="40">
        <v>94.37</v>
      </c>
      <c r="AB38" s="95">
        <v>1398900</v>
      </c>
      <c r="AC38" s="40">
        <v>94.37</v>
      </c>
      <c r="AD38" s="2">
        <f t="shared" si="0"/>
        <v>0.82999999999999829</v>
      </c>
      <c r="AE38" s="138">
        <f t="shared" si="1"/>
        <v>3.8293798532071932E-3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42611</v>
      </c>
      <c r="X39" s="40">
        <v>92.23</v>
      </c>
      <c r="Y39" s="40">
        <v>94.3</v>
      </c>
      <c r="Z39" s="40">
        <v>92.12</v>
      </c>
      <c r="AA39" s="40">
        <v>94.01</v>
      </c>
      <c r="AB39" s="95">
        <v>1721000</v>
      </c>
      <c r="AC39" s="40">
        <v>94.01</v>
      </c>
      <c r="AD39" s="2">
        <f t="shared" si="0"/>
        <v>2.1799999999999926</v>
      </c>
      <c r="AE39" s="138">
        <f t="shared" si="1"/>
        <v>1.8857700227593144E-2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42608</v>
      </c>
      <c r="X40" s="40">
        <v>92.16</v>
      </c>
      <c r="Y40" s="40">
        <v>92.97</v>
      </c>
      <c r="Z40" s="40">
        <v>91.9</v>
      </c>
      <c r="AA40" s="40">
        <v>92.27</v>
      </c>
      <c r="AB40" s="95">
        <v>1322700</v>
      </c>
      <c r="AC40" s="40">
        <v>92.27</v>
      </c>
      <c r="AD40" s="2">
        <f t="shared" si="0"/>
        <v>1.0699999999999932</v>
      </c>
      <c r="AE40" s="138">
        <f t="shared" si="1"/>
        <v>2.0634231103389133E-3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42607</v>
      </c>
      <c r="X41" s="40">
        <v>91.91</v>
      </c>
      <c r="Y41" s="40">
        <v>92.67</v>
      </c>
      <c r="Z41" s="40">
        <v>91.85</v>
      </c>
      <c r="AA41" s="40">
        <v>92.08</v>
      </c>
      <c r="AB41" s="95">
        <v>1075400</v>
      </c>
      <c r="AC41" s="40">
        <v>92.08</v>
      </c>
      <c r="AD41" s="2">
        <f t="shared" si="0"/>
        <v>0.82000000000000739</v>
      </c>
      <c r="AE41" s="138">
        <f t="shared" si="1"/>
        <v>-2.1715526601517876E-4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42606</v>
      </c>
      <c r="X42" s="40">
        <v>91.98</v>
      </c>
      <c r="Y42" s="40">
        <v>92.33</v>
      </c>
      <c r="Z42" s="40">
        <v>91.79</v>
      </c>
      <c r="AA42" s="40">
        <v>92.1</v>
      </c>
      <c r="AB42" s="95">
        <v>793700</v>
      </c>
      <c r="AC42" s="40">
        <v>92.1</v>
      </c>
      <c r="AD42" s="2">
        <f t="shared" si="0"/>
        <v>0.53999999999999204</v>
      </c>
      <c r="AE42" s="138">
        <f t="shared" si="1"/>
        <v>7.6062153645550801E-4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99.033000000000015</v>
      </c>
      <c r="Q43" s="2"/>
      <c r="R43" s="34"/>
      <c r="T43" s="10" t="s">
        <v>98</v>
      </c>
      <c r="U43" s="88">
        <v>95.64</v>
      </c>
      <c r="W43" s="157">
        <v>42605</v>
      </c>
      <c r="X43" s="40">
        <v>91.9</v>
      </c>
      <c r="Y43" s="40">
        <v>92.19</v>
      </c>
      <c r="Z43" s="40">
        <v>91.52</v>
      </c>
      <c r="AA43" s="40">
        <v>92.03</v>
      </c>
      <c r="AB43" s="95">
        <v>723000</v>
      </c>
      <c r="AC43" s="40">
        <v>92.03</v>
      </c>
      <c r="AD43" s="2">
        <f t="shared" si="0"/>
        <v>0.67000000000000171</v>
      </c>
      <c r="AE43" s="138">
        <f t="shared" si="1"/>
        <v>7.3336252189142304E-3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98.132700000000014</v>
      </c>
      <c r="Q44" s="2"/>
      <c r="R44" s="34"/>
      <c r="T44" s="10" t="s">
        <v>99</v>
      </c>
      <c r="U44" s="88">
        <v>95.01</v>
      </c>
      <c r="W44" s="157">
        <v>42604</v>
      </c>
      <c r="X44" s="40">
        <v>91.5</v>
      </c>
      <c r="Y44" s="40">
        <v>91.58</v>
      </c>
      <c r="Z44" s="40">
        <v>91.01</v>
      </c>
      <c r="AA44" s="40">
        <v>91.36</v>
      </c>
      <c r="AB44" s="95">
        <v>811500</v>
      </c>
      <c r="AC44" s="40">
        <v>91.36</v>
      </c>
      <c r="AD44" s="2">
        <f t="shared" si="0"/>
        <v>0.56999999999999318</v>
      </c>
      <c r="AE44" s="138">
        <f t="shared" si="1"/>
        <v>-2.402271238261644E-3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97.232400000000013</v>
      </c>
      <c r="Q45" s="2"/>
      <c r="R45" s="34"/>
      <c r="T45" s="10" t="s">
        <v>100</v>
      </c>
      <c r="U45" s="88" t="s">
        <v>492</v>
      </c>
      <c r="W45" s="157">
        <v>42601</v>
      </c>
      <c r="X45" s="40">
        <v>91.3</v>
      </c>
      <c r="Y45" s="40">
        <v>91.96</v>
      </c>
      <c r="Z45" s="40">
        <v>91.05</v>
      </c>
      <c r="AA45" s="40">
        <v>91.58</v>
      </c>
      <c r="AB45" s="95">
        <v>1078400</v>
      </c>
      <c r="AC45" s="40">
        <v>91.58</v>
      </c>
      <c r="AD45" s="2">
        <f t="shared" si="0"/>
        <v>0.90999999999999659</v>
      </c>
      <c r="AE45" s="138">
        <f t="shared" si="1"/>
        <v>-9.817824806370723E-4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96.332100000000011</v>
      </c>
      <c r="Q46" s="2"/>
      <c r="R46" s="34"/>
      <c r="T46" s="10" t="s">
        <v>101</v>
      </c>
      <c r="U46" s="88" t="s">
        <v>493</v>
      </c>
      <c r="W46" s="157">
        <v>42600</v>
      </c>
      <c r="X46" s="40">
        <v>89.83</v>
      </c>
      <c r="Y46" s="40">
        <v>91.67</v>
      </c>
      <c r="Z46" s="40">
        <v>89.65</v>
      </c>
      <c r="AA46" s="40">
        <v>91.67</v>
      </c>
      <c r="AB46" s="95">
        <v>1580900</v>
      </c>
      <c r="AC46" s="40">
        <v>91.67</v>
      </c>
      <c r="AD46" s="2">
        <f t="shared" si="0"/>
        <v>2.019999999999996</v>
      </c>
      <c r="AE46" s="138">
        <f t="shared" si="1"/>
        <v>2.0596749053662933E-2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95.43180000000001</v>
      </c>
      <c r="Q47" s="2"/>
      <c r="R47" s="34"/>
      <c r="T47" s="10" t="s">
        <v>102</v>
      </c>
      <c r="U47" s="88">
        <v>97.24</v>
      </c>
      <c r="W47" s="157">
        <v>42599</v>
      </c>
      <c r="X47" s="40">
        <v>89.09</v>
      </c>
      <c r="Y47" s="40">
        <v>89.87</v>
      </c>
      <c r="Z47" s="40">
        <v>88.62</v>
      </c>
      <c r="AA47" s="40">
        <v>89.82</v>
      </c>
      <c r="AB47" s="95">
        <v>950600</v>
      </c>
      <c r="AC47" s="40">
        <v>89.82</v>
      </c>
      <c r="AD47" s="2">
        <f t="shared" si="0"/>
        <v>1.25</v>
      </c>
      <c r="AE47" s="138">
        <f t="shared" si="1"/>
        <v>7.8545780969478951E-3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94.531500000000008</v>
      </c>
      <c r="Q48" s="2"/>
      <c r="R48" s="34"/>
      <c r="T48" s="10" t="s">
        <v>103</v>
      </c>
      <c r="U48" s="88">
        <v>1.2984899999999999</v>
      </c>
      <c r="W48" s="157">
        <v>42598</v>
      </c>
      <c r="X48" s="40">
        <v>88.73</v>
      </c>
      <c r="Y48" s="40">
        <v>89.38</v>
      </c>
      <c r="Z48" s="40">
        <v>88.07</v>
      </c>
      <c r="AA48" s="40">
        <v>89.12</v>
      </c>
      <c r="AB48" s="95">
        <v>1286000</v>
      </c>
      <c r="AC48" s="40">
        <v>89.12</v>
      </c>
      <c r="AD48" s="2">
        <f t="shared" si="0"/>
        <v>1.3100000000000023</v>
      </c>
      <c r="AE48" s="138">
        <f t="shared" si="1"/>
        <v>2.2492127755286973E-3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93.631200000000007</v>
      </c>
      <c r="Q49" s="2"/>
      <c r="R49" s="34"/>
      <c r="T49" s="10" t="s">
        <v>104</v>
      </c>
      <c r="U49" s="88" t="s">
        <v>413</v>
      </c>
      <c r="W49" s="157">
        <v>42597</v>
      </c>
      <c r="X49" s="40">
        <v>88.86</v>
      </c>
      <c r="Y49" s="40">
        <v>89.64</v>
      </c>
      <c r="Z49" s="40">
        <v>88.67</v>
      </c>
      <c r="AA49" s="40">
        <v>88.92</v>
      </c>
      <c r="AB49" s="95">
        <v>780400</v>
      </c>
      <c r="AC49" s="40">
        <v>88.92</v>
      </c>
      <c r="AD49" s="2">
        <f t="shared" si="0"/>
        <v>0.96999999999999886</v>
      </c>
      <c r="AE49" s="138">
        <f t="shared" si="1"/>
        <v>6.3377093707559506E-3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92.730900000000005</v>
      </c>
      <c r="Q50" s="2"/>
      <c r="R50" s="34"/>
      <c r="T50" s="10"/>
      <c r="U50" s="88"/>
      <c r="W50" s="157">
        <v>42594</v>
      </c>
      <c r="X50" s="40">
        <v>89.48</v>
      </c>
      <c r="Y50" s="40">
        <v>89.48</v>
      </c>
      <c r="Z50" s="40">
        <v>87.97</v>
      </c>
      <c r="AA50" s="40">
        <v>88.36</v>
      </c>
      <c r="AB50" s="95">
        <v>1108600</v>
      </c>
      <c r="AC50" s="40">
        <v>88.36</v>
      </c>
      <c r="AD50" s="2">
        <f t="shared" si="0"/>
        <v>1.5100000000000051</v>
      </c>
      <c r="AE50" s="138">
        <f t="shared" si="1"/>
        <v>-1.2516763522574914E-2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91.830600000000004</v>
      </c>
      <c r="Q51" s="2"/>
      <c r="R51" s="34"/>
      <c r="T51" s="10" t="s">
        <v>105</v>
      </c>
      <c r="U51" s="88" t="s">
        <v>494</v>
      </c>
      <c r="W51" s="157">
        <v>42593</v>
      </c>
      <c r="X51" s="40">
        <v>88.77</v>
      </c>
      <c r="Y51" s="40">
        <v>90.24</v>
      </c>
      <c r="Z51" s="40">
        <v>88.28</v>
      </c>
      <c r="AA51" s="40">
        <v>89.48</v>
      </c>
      <c r="AB51" s="95">
        <v>1653500</v>
      </c>
      <c r="AC51" s="40">
        <v>89.48</v>
      </c>
      <c r="AD51" s="2">
        <f t="shared" si="0"/>
        <v>1.9599999999999937</v>
      </c>
      <c r="AE51" s="138">
        <f t="shared" si="1"/>
        <v>1.0274359263859223E-2</v>
      </c>
    </row>
    <row r="52" spans="1:31" x14ac:dyDescent="0.25">
      <c r="O52" s="83">
        <v>1.01</v>
      </c>
      <c r="P52" s="83">
        <f t="shared" si="3"/>
        <v>90.930300000000003</v>
      </c>
      <c r="Q52" s="2"/>
      <c r="R52" s="34"/>
      <c r="T52" s="10" t="s">
        <v>106</v>
      </c>
      <c r="U52" s="88" t="s">
        <v>222</v>
      </c>
      <c r="W52" s="157">
        <v>42592</v>
      </c>
      <c r="X52" s="40">
        <v>89.56</v>
      </c>
      <c r="Y52" s="40">
        <v>89.56</v>
      </c>
      <c r="Z52" s="40">
        <v>88.38</v>
      </c>
      <c r="AA52" s="40">
        <v>88.57</v>
      </c>
      <c r="AB52" s="95">
        <v>806700</v>
      </c>
      <c r="AC52" s="40">
        <v>88.57</v>
      </c>
      <c r="AD52" s="2">
        <f t="shared" si="0"/>
        <v>1.1800000000000068</v>
      </c>
      <c r="AE52" s="138">
        <f t="shared" si="1"/>
        <v>-7.6190476190477474E-3</v>
      </c>
    </row>
    <row r="53" spans="1:31" x14ac:dyDescent="0.25">
      <c r="O53" s="83">
        <v>1</v>
      </c>
      <c r="P53" s="83">
        <f t="shared" si="3"/>
        <v>90.03</v>
      </c>
      <c r="Q53" s="2"/>
      <c r="R53" s="34"/>
      <c r="T53" s="10" t="s">
        <v>107</v>
      </c>
      <c r="U53" s="90">
        <v>1569352</v>
      </c>
      <c r="W53" s="157">
        <v>42591</v>
      </c>
      <c r="X53" s="40">
        <v>89.43</v>
      </c>
      <c r="Y53" s="40">
        <v>89.86</v>
      </c>
      <c r="Z53" s="40">
        <v>89.17</v>
      </c>
      <c r="AA53" s="40">
        <v>89.25</v>
      </c>
      <c r="AB53" s="95">
        <v>1044000</v>
      </c>
      <c r="AC53" s="40">
        <v>89.25</v>
      </c>
      <c r="AD53" s="2">
        <f t="shared" si="0"/>
        <v>0.68999999999999773</v>
      </c>
      <c r="AE53" s="138">
        <f t="shared" si="1"/>
        <v>-3.0160857908846372E-3</v>
      </c>
    </row>
    <row r="54" spans="1:31" x14ac:dyDescent="0.25">
      <c r="O54" s="83">
        <v>0.99</v>
      </c>
      <c r="P54" s="83">
        <f t="shared" si="3"/>
        <v>89.1297</v>
      </c>
      <c r="Q54" s="2"/>
      <c r="R54" s="34"/>
      <c r="T54" s="10" t="s">
        <v>110</v>
      </c>
      <c r="U54" s="90">
        <v>1401950</v>
      </c>
      <c r="W54" s="157">
        <v>42590</v>
      </c>
      <c r="X54" s="40">
        <v>89</v>
      </c>
      <c r="Y54" s="40">
        <v>90.47</v>
      </c>
      <c r="Z54" s="40">
        <v>89</v>
      </c>
      <c r="AA54" s="40">
        <v>89.52</v>
      </c>
      <c r="AB54" s="95">
        <v>1273300</v>
      </c>
      <c r="AC54" s="40">
        <v>89.52</v>
      </c>
      <c r="AD54" s="2">
        <f t="shared" si="0"/>
        <v>1.4699999999999989</v>
      </c>
      <c r="AE54" s="138">
        <f t="shared" si="1"/>
        <v>7.2007200720072273E-3</v>
      </c>
    </row>
    <row r="55" spans="1:31" x14ac:dyDescent="0.25">
      <c r="O55" s="83">
        <v>0.98</v>
      </c>
      <c r="P55" s="83">
        <f t="shared" si="3"/>
        <v>88.229399999999998</v>
      </c>
      <c r="Q55" s="2"/>
      <c r="R55" s="34"/>
      <c r="T55" s="10" t="s">
        <v>108</v>
      </c>
      <c r="U55" s="88" t="s">
        <v>495</v>
      </c>
      <c r="W55" s="157">
        <v>42587</v>
      </c>
      <c r="X55" s="40">
        <v>88.16</v>
      </c>
      <c r="Y55" s="40">
        <v>89.38</v>
      </c>
      <c r="Z55" s="40">
        <v>87.61</v>
      </c>
      <c r="AA55" s="40">
        <v>88.88</v>
      </c>
      <c r="AB55" s="95">
        <v>1466900</v>
      </c>
      <c r="AC55" s="40">
        <v>88.88</v>
      </c>
      <c r="AD55" s="2">
        <f t="shared" si="0"/>
        <v>1.769999999999996</v>
      </c>
      <c r="AE55" s="138">
        <f t="shared" si="1"/>
        <v>1.4496062093368289E-2</v>
      </c>
    </row>
    <row r="56" spans="1:31" x14ac:dyDescent="0.25">
      <c r="O56" s="83">
        <v>0.97</v>
      </c>
      <c r="P56" s="83">
        <f t="shared" si="3"/>
        <v>87.329099999999997</v>
      </c>
      <c r="T56" s="10" t="s">
        <v>111</v>
      </c>
      <c r="U56" s="88">
        <v>17.440000000000001</v>
      </c>
      <c r="W56" s="157">
        <v>42586</v>
      </c>
      <c r="X56" s="40">
        <v>87.57</v>
      </c>
      <c r="Y56" s="40">
        <v>88.31</v>
      </c>
      <c r="Z56" s="40">
        <v>86.88</v>
      </c>
      <c r="AA56" s="40">
        <v>87.61</v>
      </c>
      <c r="AB56" s="95">
        <v>1684800</v>
      </c>
      <c r="AC56" s="40">
        <v>87.61</v>
      </c>
      <c r="AD56" s="2">
        <f t="shared" si="0"/>
        <v>1.4300000000000068</v>
      </c>
      <c r="AE56" s="138" t="e">
        <f t="shared" si="1"/>
        <v>#DIV/0!</v>
      </c>
    </row>
    <row r="57" spans="1:31" x14ac:dyDescent="0.25">
      <c r="O57" s="83">
        <v>0.96</v>
      </c>
      <c r="P57" s="83">
        <f t="shared" si="3"/>
        <v>86.428799999999995</v>
      </c>
      <c r="T57" s="10" t="s">
        <v>112</v>
      </c>
      <c r="U57" s="88">
        <v>5.34</v>
      </c>
      <c r="W57" s="157">
        <v>42586</v>
      </c>
      <c r="X57" s="40" t="s">
        <v>140</v>
      </c>
      <c r="Y57" s="40"/>
      <c r="Z57" s="40"/>
      <c r="AA57" s="40"/>
      <c r="AB57" s="95"/>
      <c r="AC57" s="40"/>
      <c r="AD57" s="2">
        <f t="shared" si="0"/>
        <v>0</v>
      </c>
      <c r="AE57" s="138">
        <f t="shared" si="1"/>
        <v>-1</v>
      </c>
    </row>
    <row r="58" spans="1:31" x14ac:dyDescent="0.25">
      <c r="O58" s="83">
        <v>0.95</v>
      </c>
      <c r="P58" s="83">
        <f t="shared" si="3"/>
        <v>85.528499999999994</v>
      </c>
      <c r="T58" s="10" t="s">
        <v>109</v>
      </c>
      <c r="U58" s="88" t="s">
        <v>432</v>
      </c>
      <c r="W58" s="157">
        <v>42585</v>
      </c>
      <c r="X58" s="40">
        <v>87.09</v>
      </c>
      <c r="Y58" s="40">
        <v>88.53</v>
      </c>
      <c r="Z58" s="40">
        <v>87</v>
      </c>
      <c r="AA58" s="40">
        <v>88.33</v>
      </c>
      <c r="AB58" s="95">
        <v>1424000</v>
      </c>
      <c r="AC58" s="40">
        <v>87.74</v>
      </c>
      <c r="AD58" s="2">
        <f t="shared" si="0"/>
        <v>1.5300000000000011</v>
      </c>
      <c r="AE58" s="138">
        <f t="shared" si="1"/>
        <v>1.328097932786676E-2</v>
      </c>
    </row>
    <row r="59" spans="1:31" x14ac:dyDescent="0.25">
      <c r="O59" s="83">
        <v>0.94</v>
      </c>
      <c r="P59" s="83">
        <f t="shared" si="3"/>
        <v>84.628199999999993</v>
      </c>
      <c r="W59" s="157">
        <v>42584</v>
      </c>
      <c r="X59" s="40">
        <v>88.25</v>
      </c>
      <c r="Y59" s="40">
        <v>88.52</v>
      </c>
      <c r="Z59" s="40">
        <v>86.91</v>
      </c>
      <c r="AA59" s="40">
        <v>87.17</v>
      </c>
      <c r="AB59" s="95">
        <v>1002400</v>
      </c>
      <c r="AC59" s="40">
        <v>86.59</v>
      </c>
      <c r="AD59" s="2">
        <f t="shared" si="0"/>
        <v>1.6099999999999994</v>
      </c>
      <c r="AE59" s="138">
        <f t="shared" si="1"/>
        <v>-1.5575261482491887E-2</v>
      </c>
    </row>
    <row r="60" spans="1:31" x14ac:dyDescent="0.25">
      <c r="O60" s="83">
        <v>0.93</v>
      </c>
      <c r="P60" s="83">
        <f t="shared" si="3"/>
        <v>83.727900000000005</v>
      </c>
      <c r="W60" s="157">
        <v>42583</v>
      </c>
      <c r="X60" s="40">
        <v>89.67</v>
      </c>
      <c r="Y60" s="40">
        <v>89.67</v>
      </c>
      <c r="Z60" s="40">
        <v>88.28</v>
      </c>
      <c r="AA60" s="40">
        <v>88.55</v>
      </c>
      <c r="AB60" s="95">
        <v>1639500</v>
      </c>
      <c r="AC60" s="40">
        <v>87.96</v>
      </c>
      <c r="AD60" s="2">
        <f t="shared" si="0"/>
        <v>1.3900000000000006</v>
      </c>
      <c r="AE60" s="138">
        <f t="shared" si="1"/>
        <v>-1.3680197353666879E-2</v>
      </c>
    </row>
    <row r="61" spans="1:31" x14ac:dyDescent="0.25">
      <c r="O61" s="83">
        <v>0.92</v>
      </c>
      <c r="P61" s="83">
        <f t="shared" si="3"/>
        <v>82.827600000000004</v>
      </c>
      <c r="W61" s="157">
        <v>42580</v>
      </c>
      <c r="X61" s="40">
        <v>89.73</v>
      </c>
      <c r="Y61" s="40">
        <v>90.31</v>
      </c>
      <c r="Z61" s="40">
        <v>89.1</v>
      </c>
      <c r="AA61" s="40">
        <v>89.78</v>
      </c>
      <c r="AB61" s="95">
        <v>1218800</v>
      </c>
      <c r="AC61" s="40">
        <v>89.18</v>
      </c>
      <c r="AD61" s="2">
        <f t="shared" si="0"/>
        <v>1.210000000000008</v>
      </c>
      <c r="AE61" s="138">
        <f t="shared" si="1"/>
        <v>-2.6839633191678702E-3</v>
      </c>
    </row>
    <row r="62" spans="1:31" x14ac:dyDescent="0.25">
      <c r="O62" s="83">
        <v>0.91</v>
      </c>
      <c r="P62" s="83">
        <f t="shared" si="3"/>
        <v>81.927300000000002</v>
      </c>
      <c r="W62" s="157">
        <v>42579</v>
      </c>
      <c r="X62" s="40">
        <v>89.75</v>
      </c>
      <c r="Y62" s="40">
        <v>91.03</v>
      </c>
      <c r="Z62" s="40">
        <v>88.88</v>
      </c>
      <c r="AA62" s="40">
        <v>90.02</v>
      </c>
      <c r="AB62" s="95">
        <v>1525900</v>
      </c>
      <c r="AC62" s="40">
        <v>89.42</v>
      </c>
      <c r="AD62" s="2">
        <f t="shared" si="0"/>
        <v>2.1500000000000057</v>
      </c>
      <c r="AE62" s="138">
        <f t="shared" si="1"/>
        <v>-1.3401831583650381E-3</v>
      </c>
    </row>
    <row r="63" spans="1:31" x14ac:dyDescent="0.25">
      <c r="O63" s="83">
        <v>0.9</v>
      </c>
      <c r="P63" s="83">
        <f t="shared" si="3"/>
        <v>81.027000000000001</v>
      </c>
      <c r="W63" s="157">
        <v>42578</v>
      </c>
      <c r="X63" s="40">
        <v>92.44</v>
      </c>
      <c r="Y63" s="40">
        <v>92.5</v>
      </c>
      <c r="Z63" s="40">
        <v>89.18</v>
      </c>
      <c r="AA63" s="40">
        <v>90.14</v>
      </c>
      <c r="AB63" s="95">
        <v>2736400</v>
      </c>
      <c r="AC63" s="40">
        <v>89.54</v>
      </c>
      <c r="AD63" s="2">
        <f t="shared" si="0"/>
        <v>3.3199999999999932</v>
      </c>
      <c r="AE63" s="138">
        <f t="shared" si="1"/>
        <v>-2.8112449799196693E-2</v>
      </c>
    </row>
    <row r="64" spans="1:31" x14ac:dyDescent="0.25">
      <c r="W64" s="157">
        <v>42577</v>
      </c>
      <c r="X64" s="40">
        <v>91.96</v>
      </c>
      <c r="Y64" s="40">
        <v>93.09</v>
      </c>
      <c r="Z64" s="40">
        <v>91.5</v>
      </c>
      <c r="AA64" s="40">
        <v>92.75</v>
      </c>
      <c r="AB64" s="95">
        <v>2141500</v>
      </c>
      <c r="AC64" s="40">
        <v>92.13</v>
      </c>
      <c r="AD64" s="2">
        <f t="shared" si="0"/>
        <v>1.5900000000000034</v>
      </c>
      <c r="AE64" s="138">
        <f t="shared" si="1"/>
        <v>8.5385878489327993E-3</v>
      </c>
    </row>
    <row r="65" spans="23:31" x14ac:dyDescent="0.25">
      <c r="W65" s="157">
        <v>42576</v>
      </c>
      <c r="X65" s="40">
        <v>92</v>
      </c>
      <c r="Y65" s="40">
        <v>92.73</v>
      </c>
      <c r="Z65" s="40">
        <v>90.97</v>
      </c>
      <c r="AA65" s="40">
        <v>91.96</v>
      </c>
      <c r="AB65" s="95">
        <v>1277500</v>
      </c>
      <c r="AC65" s="40">
        <v>91.35</v>
      </c>
      <c r="AD65" s="2">
        <f t="shared" si="0"/>
        <v>1.7600000000000051</v>
      </c>
      <c r="AE65" s="138">
        <f t="shared" si="1"/>
        <v>-5.47045951860059E-4</v>
      </c>
    </row>
    <row r="66" spans="23:31" x14ac:dyDescent="0.25">
      <c r="W66" s="157">
        <v>42573</v>
      </c>
      <c r="X66" s="40">
        <v>91.34</v>
      </c>
      <c r="Y66" s="40">
        <v>92.1</v>
      </c>
      <c r="Z66" s="40">
        <v>90.79</v>
      </c>
      <c r="AA66" s="40">
        <v>92.01</v>
      </c>
      <c r="AB66" s="95">
        <v>1047000</v>
      </c>
      <c r="AC66" s="40">
        <v>91.4</v>
      </c>
      <c r="AD66" s="2">
        <f t="shared" si="0"/>
        <v>1.3099999999999881</v>
      </c>
      <c r="AE66" s="138">
        <f t="shared" si="1"/>
        <v>4.947773501924102E-3</v>
      </c>
    </row>
    <row r="67" spans="23:31" x14ac:dyDescent="0.25">
      <c r="W67" s="157">
        <v>42572</v>
      </c>
      <c r="X67" s="40">
        <v>91.12</v>
      </c>
      <c r="Y67" s="40">
        <v>92.16</v>
      </c>
      <c r="Z67" s="40">
        <v>90.53</v>
      </c>
      <c r="AA67" s="40">
        <v>91.56</v>
      </c>
      <c r="AB67" s="95">
        <v>1453700</v>
      </c>
      <c r="AC67" s="40">
        <v>90.95</v>
      </c>
      <c r="AD67" s="2">
        <f>Y67-Z67</f>
        <v>1.6299999999999955</v>
      </c>
      <c r="AE67" s="138">
        <f>AC67/AC68-1</f>
        <v>-2.0847048496818177E-3</v>
      </c>
    </row>
    <row r="68" spans="23:31" x14ac:dyDescent="0.25">
      <c r="W68" s="157">
        <v>42571</v>
      </c>
      <c r="X68" s="40">
        <v>91.4</v>
      </c>
      <c r="Y68" s="40">
        <v>92.01</v>
      </c>
      <c r="Z68" s="40">
        <v>90.7</v>
      </c>
      <c r="AA68" s="40">
        <v>91.75</v>
      </c>
      <c r="AB68" s="95">
        <v>1371700</v>
      </c>
      <c r="AC68" s="40">
        <v>91.14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42663</v>
      </c>
      <c r="X2" s="10">
        <v>171.66</v>
      </c>
      <c r="Y2" s="10">
        <v>174.58</v>
      </c>
      <c r="Z2" s="10">
        <v>171.02</v>
      </c>
      <c r="AA2" s="10">
        <v>173.41</v>
      </c>
      <c r="AB2" s="95">
        <v>1893500</v>
      </c>
      <c r="AC2" s="10">
        <v>173.41</v>
      </c>
      <c r="AD2" s="2">
        <f>Y2-Z2</f>
        <v>3.5600000000000023</v>
      </c>
      <c r="AE2" s="138">
        <f>AC2/AC3-1</f>
        <v>8.9602606621284053E-3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173</v>
      </c>
      <c r="T3" s="63"/>
      <c r="W3" s="133">
        <v>42662</v>
      </c>
      <c r="X3" s="10">
        <v>171.17</v>
      </c>
      <c r="Y3" s="10">
        <v>172.28</v>
      </c>
      <c r="Z3" s="10">
        <v>170.11</v>
      </c>
      <c r="AA3" s="10">
        <v>171.87</v>
      </c>
      <c r="AB3" s="95">
        <v>2044000</v>
      </c>
      <c r="AC3" s="10">
        <v>171.87</v>
      </c>
      <c r="AD3" s="2">
        <f t="shared" ref="AD3:AD66" si="0">Y3-Z3</f>
        <v>2.1699999999999875</v>
      </c>
      <c r="AE3" s="138">
        <f t="shared" ref="AE3:AE66" si="1">AC3/AC4-1</f>
        <v>-1.7424638438751083E-3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173</v>
      </c>
      <c r="R4" s="527">
        <v>-3.7000000000000002E-3</v>
      </c>
      <c r="T4" s="63"/>
      <c r="W4" s="133">
        <v>42661</v>
      </c>
      <c r="X4" s="10">
        <v>170.65</v>
      </c>
      <c r="Y4" s="10">
        <v>172.87</v>
      </c>
      <c r="Z4" s="10">
        <v>170.54</v>
      </c>
      <c r="AA4" s="10">
        <v>172.17</v>
      </c>
      <c r="AB4" s="95">
        <v>1416700</v>
      </c>
      <c r="AC4" s="10">
        <v>172.17</v>
      </c>
      <c r="AD4" s="2">
        <f t="shared" si="0"/>
        <v>2.3300000000000125</v>
      </c>
      <c r="AE4" s="138">
        <f t="shared" si="1"/>
        <v>1.9481288488867765E-2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42660</v>
      </c>
      <c r="X5" s="10">
        <v>169.7</v>
      </c>
      <c r="Y5" s="10">
        <v>170.95</v>
      </c>
      <c r="Z5" s="10">
        <v>168.73</v>
      </c>
      <c r="AA5" s="10">
        <v>168.88</v>
      </c>
      <c r="AB5" s="95">
        <v>1274100</v>
      </c>
      <c r="AC5" s="10">
        <v>168.88</v>
      </c>
      <c r="AD5" s="2">
        <f t="shared" si="0"/>
        <v>2.2199999999999989</v>
      </c>
      <c r="AE5" s="138">
        <f t="shared" si="1"/>
        <v>-7.1138808865894854E-3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42657</v>
      </c>
      <c r="X6" s="10">
        <v>169.98</v>
      </c>
      <c r="Y6" s="10">
        <v>172.64</v>
      </c>
      <c r="Z6" s="10">
        <v>169.34</v>
      </c>
      <c r="AA6" s="10">
        <v>170.09</v>
      </c>
      <c r="AB6" s="95">
        <v>1957000</v>
      </c>
      <c r="AC6" s="10">
        <v>170.09</v>
      </c>
      <c r="AD6" s="2">
        <f t="shared" si="0"/>
        <v>3.2999999999999829</v>
      </c>
      <c r="AE6" s="138">
        <f t="shared" si="1"/>
        <v>6.8071504676217032E-3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42656</v>
      </c>
      <c r="X7" s="10">
        <v>168.77</v>
      </c>
      <c r="Y7" s="10">
        <v>169.9</v>
      </c>
      <c r="Z7" s="10">
        <v>166.8</v>
      </c>
      <c r="AA7" s="10">
        <v>168.94</v>
      </c>
      <c r="AB7" s="95">
        <v>2237300</v>
      </c>
      <c r="AC7" s="10">
        <v>168.94</v>
      </c>
      <c r="AD7" s="2">
        <f t="shared" si="0"/>
        <v>3.0999999999999943</v>
      </c>
      <c r="AE7" s="138">
        <f t="shared" si="1"/>
        <v>-8.9751862497799983E-3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42655</v>
      </c>
      <c r="X8" s="10">
        <v>170.75</v>
      </c>
      <c r="Y8" s="10">
        <v>171.06</v>
      </c>
      <c r="Z8" s="10">
        <v>168.4</v>
      </c>
      <c r="AA8" s="10">
        <v>170.47</v>
      </c>
      <c r="AB8" s="95">
        <v>2174000</v>
      </c>
      <c r="AC8" s="10">
        <v>170.47</v>
      </c>
      <c r="AD8" s="2">
        <f t="shared" si="0"/>
        <v>2.6599999999999966</v>
      </c>
      <c r="AE8" s="138">
        <f t="shared" si="1"/>
        <v>-4.0895016650113192E-3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42654</v>
      </c>
      <c r="X9" s="10">
        <v>175.29</v>
      </c>
      <c r="Y9" s="10">
        <v>175.5</v>
      </c>
      <c r="Z9" s="10">
        <v>169.53</v>
      </c>
      <c r="AA9" s="10">
        <v>171.17</v>
      </c>
      <c r="AB9" s="95">
        <v>2618100</v>
      </c>
      <c r="AC9" s="10">
        <v>171.17</v>
      </c>
      <c r="AD9" s="2">
        <f t="shared" si="0"/>
        <v>5.9699999999999989</v>
      </c>
      <c r="AE9" s="138">
        <f t="shared" si="1"/>
        <v>-2.0598500886879978E-2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42653</v>
      </c>
      <c r="X10" s="10">
        <v>174.73</v>
      </c>
      <c r="Y10" s="10">
        <v>175.9</v>
      </c>
      <c r="Z10" s="10">
        <v>173.76</v>
      </c>
      <c r="AA10" s="10">
        <v>174.77</v>
      </c>
      <c r="AB10" s="95">
        <v>1633600</v>
      </c>
      <c r="AC10" s="10">
        <v>174.77</v>
      </c>
      <c r="AD10" s="2">
        <f t="shared" si="0"/>
        <v>2.1400000000000148</v>
      </c>
      <c r="AE10" s="138">
        <f t="shared" si="1"/>
        <v>3.2145112220882677E-3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1.1900000000000001E-2</v>
      </c>
      <c r="W11" s="133">
        <v>42650</v>
      </c>
      <c r="X11" s="10">
        <v>174.88</v>
      </c>
      <c r="Y11" s="10">
        <v>174.95</v>
      </c>
      <c r="Z11" s="10">
        <v>172.39</v>
      </c>
      <c r="AA11" s="10">
        <v>174.21</v>
      </c>
      <c r="AB11" s="95">
        <v>2184200</v>
      </c>
      <c r="AC11" s="10">
        <v>174.21</v>
      </c>
      <c r="AD11" s="2">
        <f t="shared" si="0"/>
        <v>2.5600000000000023</v>
      </c>
      <c r="AE11" s="138">
        <f t="shared" si="1"/>
        <v>1.1481715368288903E-4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42649</v>
      </c>
      <c r="X12" s="10">
        <v>173.3</v>
      </c>
      <c r="Y12" s="10">
        <v>174.65</v>
      </c>
      <c r="Z12" s="10">
        <v>171.26</v>
      </c>
      <c r="AA12" s="10">
        <v>174.19</v>
      </c>
      <c r="AB12" s="95">
        <v>2101400</v>
      </c>
      <c r="AC12" s="10">
        <v>174.19</v>
      </c>
      <c r="AD12" s="2">
        <f t="shared" si="0"/>
        <v>3.3900000000000148</v>
      </c>
      <c r="AE12" s="138">
        <f t="shared" si="1"/>
        <v>4.0926908000922246E-3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42648</v>
      </c>
      <c r="X13" s="10">
        <v>171.5</v>
      </c>
      <c r="Y13" s="10">
        <v>174.11</v>
      </c>
      <c r="Z13" s="10">
        <v>170.68</v>
      </c>
      <c r="AA13" s="10">
        <v>173.48</v>
      </c>
      <c r="AB13" s="95">
        <v>2614900</v>
      </c>
      <c r="AC13" s="10">
        <v>173.48</v>
      </c>
      <c r="AD13" s="2">
        <f t="shared" si="0"/>
        <v>3.4300000000000068</v>
      </c>
      <c r="AE13" s="138">
        <f t="shared" si="1"/>
        <v>2.62052647145814E-2</v>
      </c>
    </row>
    <row r="14" spans="1:31" x14ac:dyDescent="0.25">
      <c r="W14" s="133">
        <v>42647</v>
      </c>
      <c r="X14" s="10">
        <v>170.61</v>
      </c>
      <c r="Y14" s="10">
        <v>170.9</v>
      </c>
      <c r="Z14" s="10">
        <v>168.08</v>
      </c>
      <c r="AA14" s="10">
        <v>169.05</v>
      </c>
      <c r="AB14" s="95">
        <v>1959600</v>
      </c>
      <c r="AC14" s="10">
        <v>169.05</v>
      </c>
      <c r="AD14" s="2">
        <f t="shared" si="0"/>
        <v>2.8199999999999932</v>
      </c>
      <c r="AE14" s="138">
        <f t="shared" si="1"/>
        <v>-5.9975304286469244E-3</v>
      </c>
    </row>
    <row r="15" spans="1:31" x14ac:dyDescent="0.25">
      <c r="W15" s="133">
        <v>42646</v>
      </c>
      <c r="X15" s="10">
        <v>173.01</v>
      </c>
      <c r="Y15" s="10">
        <v>173.89</v>
      </c>
      <c r="Z15" s="10">
        <v>169.72</v>
      </c>
      <c r="AA15" s="10">
        <v>170.07</v>
      </c>
      <c r="AB15" s="95">
        <v>2280700</v>
      </c>
      <c r="AC15" s="10">
        <v>170.07</v>
      </c>
      <c r="AD15" s="2">
        <f t="shared" si="0"/>
        <v>4.1699999999999875</v>
      </c>
      <c r="AE15" s="138">
        <f t="shared" si="1"/>
        <v>-1.4201252028750333E-2</v>
      </c>
    </row>
    <row r="16" spans="1:31" x14ac:dyDescent="0.25">
      <c r="W16" s="133">
        <v>42643</v>
      </c>
      <c r="X16" s="10">
        <v>173</v>
      </c>
      <c r="Y16" s="10">
        <v>174.65</v>
      </c>
      <c r="Z16" s="10">
        <v>172.44</v>
      </c>
      <c r="AA16" s="10">
        <v>172.52</v>
      </c>
      <c r="AB16" s="95">
        <v>3422000</v>
      </c>
      <c r="AC16" s="10">
        <v>172.52</v>
      </c>
      <c r="AD16" s="2">
        <f t="shared" si="0"/>
        <v>2.210000000000008</v>
      </c>
      <c r="AE16" s="138">
        <f t="shared" si="1"/>
        <v>3.479067609881703E-4</v>
      </c>
    </row>
    <row r="17" spans="1:31" x14ac:dyDescent="0.25">
      <c r="W17" s="133">
        <v>42642</v>
      </c>
      <c r="X17" s="10">
        <v>170</v>
      </c>
      <c r="Y17" s="10">
        <v>173.99</v>
      </c>
      <c r="Z17" s="10">
        <v>169.49</v>
      </c>
      <c r="AA17" s="10">
        <v>172.46</v>
      </c>
      <c r="AB17" s="95">
        <v>3857000</v>
      </c>
      <c r="AC17" s="10">
        <v>172.46</v>
      </c>
      <c r="AD17" s="2">
        <f t="shared" si="0"/>
        <v>4.5</v>
      </c>
      <c r="AE17" s="138">
        <f t="shared" si="1"/>
        <v>1.0310486233157778E-2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42641</v>
      </c>
      <c r="X18" s="10">
        <v>171.78</v>
      </c>
      <c r="Y18" s="10">
        <v>172.71</v>
      </c>
      <c r="Z18" s="10">
        <v>169.78</v>
      </c>
      <c r="AA18" s="10">
        <v>170.7</v>
      </c>
      <c r="AB18" s="95">
        <v>2084300</v>
      </c>
      <c r="AC18" s="10">
        <v>170.7</v>
      </c>
      <c r="AD18" s="2">
        <f t="shared" si="0"/>
        <v>2.9300000000000068</v>
      </c>
      <c r="AE18" s="138">
        <f t="shared" si="1"/>
        <v>-9.3643918998020936E-4</v>
      </c>
    </row>
    <row r="19" spans="1:31" x14ac:dyDescent="0.25">
      <c r="W19" s="133">
        <v>42640</v>
      </c>
      <c r="X19" s="10">
        <v>166.89</v>
      </c>
      <c r="Y19" s="10">
        <v>170.88</v>
      </c>
      <c r="Z19" s="10">
        <v>166.02</v>
      </c>
      <c r="AA19" s="10">
        <v>170.86</v>
      </c>
      <c r="AB19" s="95">
        <v>2535300</v>
      </c>
      <c r="AC19" s="10">
        <v>170.86</v>
      </c>
      <c r="AD19" s="2">
        <f t="shared" si="0"/>
        <v>4.8599999999999852</v>
      </c>
      <c r="AE19" s="138">
        <f t="shared" si="1"/>
        <v>2.5016497690323547E-2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165.1</v>
      </c>
      <c r="Y20" s="10">
        <v>167.23</v>
      </c>
      <c r="Z20" s="10">
        <v>162.76</v>
      </c>
      <c r="AA20" s="10">
        <v>166.69</v>
      </c>
      <c r="AB20" s="95">
        <v>3203300</v>
      </c>
      <c r="AC20" s="10">
        <v>166.69</v>
      </c>
      <c r="AD20" s="2">
        <f t="shared" si="0"/>
        <v>4.4699999999999989</v>
      </c>
      <c r="AE20" s="138">
        <f t="shared" si="1"/>
        <v>2.4002400240008548E-4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42636</v>
      </c>
      <c r="X21" s="10">
        <v>168.7</v>
      </c>
      <c r="Y21" s="10">
        <v>169.03</v>
      </c>
      <c r="Z21" s="10">
        <v>165.51</v>
      </c>
      <c r="AA21" s="10">
        <v>166.65</v>
      </c>
      <c r="AB21" s="95">
        <v>2687500</v>
      </c>
      <c r="AC21" s="10">
        <v>166.65</v>
      </c>
      <c r="AD21" s="2">
        <f t="shared" si="0"/>
        <v>3.5200000000000102</v>
      </c>
      <c r="AE21" s="138">
        <f t="shared" si="1"/>
        <v>-1.2970859985785399E-2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42635</v>
      </c>
      <c r="X22" s="10">
        <v>170.97</v>
      </c>
      <c r="Y22" s="10">
        <v>171.25</v>
      </c>
      <c r="Z22" s="10">
        <v>168.07</v>
      </c>
      <c r="AA22" s="10">
        <v>168.84</v>
      </c>
      <c r="AB22" s="95">
        <v>2061900</v>
      </c>
      <c r="AC22" s="10">
        <v>168.84</v>
      </c>
      <c r="AD22" s="2">
        <f t="shared" si="0"/>
        <v>3.1800000000000068</v>
      </c>
      <c r="AE22" s="138">
        <f t="shared" si="1"/>
        <v>-5.8293587705352534E-3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42634</v>
      </c>
      <c r="X23" s="10">
        <v>168.39</v>
      </c>
      <c r="Y23" s="10">
        <v>170.02</v>
      </c>
      <c r="Z23" s="10">
        <v>167.61</v>
      </c>
      <c r="AA23" s="10">
        <v>169.83</v>
      </c>
      <c r="AB23" s="95">
        <v>1797700</v>
      </c>
      <c r="AC23" s="10">
        <v>169.83</v>
      </c>
      <c r="AD23" s="2">
        <f t="shared" si="0"/>
        <v>2.4099999999999966</v>
      </c>
      <c r="AE23" s="138">
        <f t="shared" si="1"/>
        <v>9.5107888010463881E-3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42633</v>
      </c>
      <c r="X24" s="10">
        <v>172.21</v>
      </c>
      <c r="Y24" s="10">
        <v>172.21</v>
      </c>
      <c r="Z24" s="10">
        <v>168.17</v>
      </c>
      <c r="AA24" s="10">
        <v>168.23</v>
      </c>
      <c r="AB24" s="95">
        <v>1872200</v>
      </c>
      <c r="AC24" s="10">
        <v>168.23</v>
      </c>
      <c r="AD24" s="2">
        <f t="shared" si="0"/>
        <v>4.0400000000000205</v>
      </c>
      <c r="AE24" s="138">
        <f t="shared" si="1"/>
        <v>-1.4643003572892832E-2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42632</v>
      </c>
      <c r="X25" s="10">
        <v>171.55</v>
      </c>
      <c r="Y25" s="10">
        <v>173.58</v>
      </c>
      <c r="Z25" s="10">
        <v>169.4</v>
      </c>
      <c r="AA25" s="10">
        <v>170.73</v>
      </c>
      <c r="AB25" s="95">
        <v>2830600</v>
      </c>
      <c r="AC25" s="10">
        <v>170.73</v>
      </c>
      <c r="AD25" s="2">
        <f t="shared" si="0"/>
        <v>4.1800000000000068</v>
      </c>
      <c r="AE25" s="138">
        <f t="shared" si="1"/>
        <v>-2.9782761037141503E-3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42629</v>
      </c>
      <c r="X26" s="10">
        <v>172.42</v>
      </c>
      <c r="Y26" s="10">
        <v>172.99</v>
      </c>
      <c r="Z26" s="10">
        <v>169.85</v>
      </c>
      <c r="AA26" s="10">
        <v>171.24</v>
      </c>
      <c r="AB26" s="95">
        <v>8306700</v>
      </c>
      <c r="AC26" s="10">
        <v>171.24</v>
      </c>
      <c r="AD26" s="2">
        <f t="shared" si="0"/>
        <v>3.1400000000000148</v>
      </c>
      <c r="AE26" s="138">
        <f t="shared" si="1"/>
        <v>-8.568781843446005E-3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42628</v>
      </c>
      <c r="X27" s="10">
        <v>169.33</v>
      </c>
      <c r="Y27" s="10">
        <v>173</v>
      </c>
      <c r="Z27" s="10">
        <v>168.2</v>
      </c>
      <c r="AA27" s="10">
        <v>172.72</v>
      </c>
      <c r="AB27" s="95">
        <v>3632200</v>
      </c>
      <c r="AC27" s="10">
        <v>172.72</v>
      </c>
      <c r="AD27" s="2">
        <f t="shared" si="0"/>
        <v>4.8000000000000114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42628</v>
      </c>
      <c r="X28" s="10" t="s">
        <v>368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42627</v>
      </c>
      <c r="X29" s="10">
        <v>165.23</v>
      </c>
      <c r="Y29" s="10">
        <v>169.93</v>
      </c>
      <c r="Z29" s="10">
        <v>165.05</v>
      </c>
      <c r="AA29" s="10">
        <v>169.61</v>
      </c>
      <c r="AB29" s="95">
        <v>4032400</v>
      </c>
      <c r="AC29" s="10">
        <v>169.1</v>
      </c>
      <c r="AD29" s="2">
        <f t="shared" si="0"/>
        <v>4.8799999999999955</v>
      </c>
      <c r="AE29" s="138">
        <f t="shared" si="1"/>
        <v>2.6465946339686797E-2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42626</v>
      </c>
      <c r="X30" s="10">
        <v>164.48</v>
      </c>
      <c r="Y30" s="10">
        <v>167.36</v>
      </c>
      <c r="Z30" s="10">
        <v>164.3</v>
      </c>
      <c r="AA30" s="10">
        <v>165.24</v>
      </c>
      <c r="AB30" s="95">
        <v>3600300</v>
      </c>
      <c r="AC30" s="10">
        <v>164.74</v>
      </c>
      <c r="AD30" s="2">
        <f t="shared" si="0"/>
        <v>3.0600000000000023</v>
      </c>
      <c r="AE30" s="138">
        <f t="shared" si="1"/>
        <v>4.5734496005853664E-3</v>
      </c>
    </row>
    <row r="31" spans="1:31" x14ac:dyDescent="0.25">
      <c r="W31" s="133">
        <v>42625</v>
      </c>
      <c r="X31" s="10">
        <v>159.13</v>
      </c>
      <c r="Y31" s="10">
        <v>164.75</v>
      </c>
      <c r="Z31" s="10">
        <v>158.75</v>
      </c>
      <c r="AA31" s="10">
        <v>164.48</v>
      </c>
      <c r="AB31" s="95">
        <v>3567300</v>
      </c>
      <c r="AC31" s="10">
        <v>163.99</v>
      </c>
      <c r="AD31" s="2">
        <f t="shared" si="0"/>
        <v>6</v>
      </c>
      <c r="AE31" s="138">
        <f t="shared" si="1"/>
        <v>2.3019338739862727E-2</v>
      </c>
    </row>
    <row r="32" spans="1:31" x14ac:dyDescent="0.25">
      <c r="L32" t="s">
        <v>219</v>
      </c>
      <c r="M32" s="2">
        <f>M50+K50-F50</f>
        <v>780.73999999999796</v>
      </c>
      <c r="W32" s="133">
        <v>42622</v>
      </c>
      <c r="X32" s="10">
        <v>166.33</v>
      </c>
      <c r="Y32" s="10">
        <v>167.05</v>
      </c>
      <c r="Z32" s="10">
        <v>160.66999999999999</v>
      </c>
      <c r="AA32" s="10">
        <v>160.78</v>
      </c>
      <c r="AB32" s="95">
        <v>4502200</v>
      </c>
      <c r="AC32" s="10">
        <v>160.30000000000001</v>
      </c>
      <c r="AD32" s="2">
        <f t="shared" si="0"/>
        <v>6.3800000000000239</v>
      </c>
      <c r="AE32" s="138">
        <f t="shared" si="1"/>
        <v>-4.5094418299874817E-2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42621</v>
      </c>
      <c r="X33" s="10">
        <v>168.39</v>
      </c>
      <c r="Y33" s="10">
        <v>168.83</v>
      </c>
      <c r="Z33" s="10">
        <v>166.56</v>
      </c>
      <c r="AA33" s="10">
        <v>168.38</v>
      </c>
      <c r="AB33" s="95">
        <v>1868000</v>
      </c>
      <c r="AC33" s="10">
        <v>167.87</v>
      </c>
      <c r="AD33" s="2">
        <f t="shared" si="0"/>
        <v>2.2700000000000102</v>
      </c>
      <c r="AE33" s="138">
        <f t="shared" si="1"/>
        <v>-3.0880693627886036E-3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42620</v>
      </c>
      <c r="X34" s="10">
        <v>171.42</v>
      </c>
      <c r="Y34" s="10">
        <v>172</v>
      </c>
      <c r="Z34" s="10">
        <v>167.71</v>
      </c>
      <c r="AA34" s="10">
        <v>168.9</v>
      </c>
      <c r="AB34" s="95">
        <v>3143700</v>
      </c>
      <c r="AC34" s="10">
        <v>168.39</v>
      </c>
      <c r="AD34" s="2">
        <f t="shared" si="0"/>
        <v>4.289999999999992</v>
      </c>
      <c r="AE34" s="138">
        <f t="shared" si="1"/>
        <v>-1.2896418312914104E-2</v>
      </c>
    </row>
    <row r="35" spans="1:31" x14ac:dyDescent="0.25">
      <c r="A35" s="23" t="s">
        <v>71</v>
      </c>
      <c r="B35" s="60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42619</v>
      </c>
      <c r="X35" s="10">
        <v>173.62</v>
      </c>
      <c r="Y35" s="10">
        <v>174</v>
      </c>
      <c r="Z35" s="10">
        <v>169.64</v>
      </c>
      <c r="AA35" s="10">
        <v>171.1</v>
      </c>
      <c r="AB35" s="95">
        <v>3613200</v>
      </c>
      <c r="AC35" s="10">
        <v>170.59</v>
      </c>
      <c r="AD35" s="2">
        <f t="shared" si="0"/>
        <v>4.3600000000000136</v>
      </c>
      <c r="AE35" s="138">
        <f t="shared" si="1"/>
        <v>-1.1588156903644453E-2</v>
      </c>
    </row>
    <row r="36" spans="1:31" x14ac:dyDescent="0.25">
      <c r="B36" s="60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42615</v>
      </c>
      <c r="X36" s="10">
        <v>177</v>
      </c>
      <c r="Y36" s="10">
        <v>177.34</v>
      </c>
      <c r="Z36" s="10">
        <v>168.8</v>
      </c>
      <c r="AA36" s="10">
        <v>173.11</v>
      </c>
      <c r="AB36" s="95">
        <v>8066800</v>
      </c>
      <c r="AC36" s="10">
        <v>172.59</v>
      </c>
      <c r="AD36" s="2">
        <f t="shared" si="0"/>
        <v>8.539999999999992</v>
      </c>
      <c r="AE36" s="138">
        <f t="shared" si="1"/>
        <v>-2.2485274127775234E-2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42614</v>
      </c>
      <c r="X37" s="10">
        <v>176.88</v>
      </c>
      <c r="Y37" s="10">
        <v>177.67</v>
      </c>
      <c r="Z37" s="10">
        <v>174.82</v>
      </c>
      <c r="AA37" s="10">
        <v>177.09</v>
      </c>
      <c r="AB37" s="95">
        <v>3912800</v>
      </c>
      <c r="AC37" s="10">
        <v>176.56</v>
      </c>
      <c r="AD37" s="2">
        <f t="shared" si="0"/>
        <v>2.8499999999999943</v>
      </c>
      <c r="AE37" s="138">
        <f t="shared" si="1"/>
        <v>3.8091989311501706E-3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42613</v>
      </c>
      <c r="X38" s="10">
        <v>177.1</v>
      </c>
      <c r="Y38" s="10">
        <v>178.32</v>
      </c>
      <c r="Z38" s="10">
        <v>175.35</v>
      </c>
      <c r="AA38" s="10">
        <v>176.42</v>
      </c>
      <c r="AB38" s="95">
        <v>3275300</v>
      </c>
      <c r="AC38" s="10">
        <v>175.89</v>
      </c>
      <c r="AD38" s="2">
        <f t="shared" si="0"/>
        <v>2.9699999999999989</v>
      </c>
      <c r="AE38" s="138">
        <f t="shared" si="1"/>
        <v>-3.2866776222587601E-3</v>
      </c>
    </row>
    <row r="39" spans="1:31" x14ac:dyDescent="0.25">
      <c r="B39" s="60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42612</v>
      </c>
      <c r="X39" s="10">
        <v>178.16</v>
      </c>
      <c r="Y39" s="10">
        <v>179.42</v>
      </c>
      <c r="Z39" s="10">
        <v>175.94</v>
      </c>
      <c r="AA39" s="10">
        <v>177</v>
      </c>
      <c r="AB39" s="95">
        <v>2783800</v>
      </c>
      <c r="AC39" s="10">
        <v>176.47</v>
      </c>
      <c r="AD39" s="2">
        <f t="shared" si="0"/>
        <v>3.4799999999999898</v>
      </c>
      <c r="AE39" s="138">
        <f t="shared" si="1"/>
        <v>-2.2615480296263035E-3</v>
      </c>
    </row>
    <row r="40" spans="1:31" x14ac:dyDescent="0.25">
      <c r="B40" s="60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42611</v>
      </c>
      <c r="X40" s="10">
        <v>177.3</v>
      </c>
      <c r="Y40" s="10">
        <v>178.68</v>
      </c>
      <c r="Z40" s="10">
        <v>176.9</v>
      </c>
      <c r="AA40" s="10">
        <v>177.4</v>
      </c>
      <c r="AB40" s="95">
        <v>1672600</v>
      </c>
      <c r="AC40" s="10">
        <v>176.87</v>
      </c>
      <c r="AD40" s="2">
        <f t="shared" si="0"/>
        <v>1.7800000000000011</v>
      </c>
      <c r="AE40" s="138">
        <f t="shared" si="1"/>
        <v>1.3587725754402591E-3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6" t="s">
        <v>78</v>
      </c>
      <c r="P41" s="586"/>
      <c r="T41" s="91" t="s">
        <v>113</v>
      </c>
      <c r="W41" s="133">
        <v>42608</v>
      </c>
      <c r="X41" s="10">
        <v>176.83</v>
      </c>
      <c r="Y41" s="10">
        <v>178.65</v>
      </c>
      <c r="Z41" s="10">
        <v>175.13</v>
      </c>
      <c r="AA41" s="10">
        <v>177.16</v>
      </c>
      <c r="AB41" s="95">
        <v>2258600</v>
      </c>
      <c r="AC41" s="10">
        <v>176.63</v>
      </c>
      <c r="AD41" s="2">
        <f t="shared" si="0"/>
        <v>3.5200000000000102</v>
      </c>
      <c r="AE41" s="138">
        <f t="shared" si="1"/>
        <v>6.3814027690729525E-3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190.3</v>
      </c>
      <c r="Q42" s="2"/>
      <c r="T42" s="135" t="s">
        <v>98</v>
      </c>
      <c r="U42" s="98">
        <v>171.87</v>
      </c>
      <c r="W42" s="133">
        <v>42607</v>
      </c>
      <c r="X42" s="10">
        <v>175.52</v>
      </c>
      <c r="Y42" s="10">
        <v>177.14</v>
      </c>
      <c r="Z42" s="10">
        <v>174.69</v>
      </c>
      <c r="AA42" s="10">
        <v>176.04</v>
      </c>
      <c r="AB42" s="95">
        <v>1873500</v>
      </c>
      <c r="AC42" s="10">
        <v>175.51</v>
      </c>
      <c r="AD42" s="2">
        <f t="shared" si="0"/>
        <v>2.4499999999999886</v>
      </c>
      <c r="AE42" s="138">
        <f t="shared" si="1"/>
        <v>4.2341362934141813E-3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188.57000000000002</v>
      </c>
      <c r="Q43" s="2"/>
      <c r="T43" s="136" t="s">
        <v>99</v>
      </c>
      <c r="U43" s="88">
        <v>171.66</v>
      </c>
      <c r="W43" s="133">
        <v>42606</v>
      </c>
      <c r="X43" s="10">
        <v>177.57</v>
      </c>
      <c r="Y43" s="10">
        <v>177.69</v>
      </c>
      <c r="Z43" s="10">
        <v>174.37</v>
      </c>
      <c r="AA43" s="10">
        <v>175.3</v>
      </c>
      <c r="AB43" s="95">
        <v>2180200</v>
      </c>
      <c r="AC43" s="10">
        <v>174.77</v>
      </c>
      <c r="AD43" s="2">
        <f t="shared" si="0"/>
        <v>3.3199999999999932</v>
      </c>
      <c r="AE43" s="138">
        <f t="shared" si="1"/>
        <v>-1.1537808947457706E-2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186.84</v>
      </c>
      <c r="Q44" s="2"/>
      <c r="T44" s="136" t="s">
        <v>100</v>
      </c>
      <c r="U44" s="88" t="s">
        <v>527</v>
      </c>
      <c r="W44" s="133">
        <v>42605</v>
      </c>
      <c r="X44" s="10">
        <v>176.72</v>
      </c>
      <c r="Y44" s="10">
        <v>177.47</v>
      </c>
      <c r="Z44" s="10">
        <v>176.12</v>
      </c>
      <c r="AA44" s="10">
        <v>177.34</v>
      </c>
      <c r="AB44" s="95">
        <v>1974100</v>
      </c>
      <c r="AC44" s="10">
        <v>176.81</v>
      </c>
      <c r="AD44" s="2">
        <f t="shared" si="0"/>
        <v>1.3499999999999943</v>
      </c>
      <c r="AE44" s="138">
        <f t="shared" si="1"/>
        <v>8.0387685290763677E-3</v>
      </c>
    </row>
    <row r="45" spans="1:31" x14ac:dyDescent="0.25">
      <c r="O45" s="83">
        <v>1.07</v>
      </c>
      <c r="P45" s="83">
        <f t="shared" si="3"/>
        <v>185.11</v>
      </c>
      <c r="Q45" s="2"/>
      <c r="T45" s="136" t="s">
        <v>101</v>
      </c>
      <c r="U45" s="88" t="s">
        <v>528</v>
      </c>
      <c r="W45" s="133">
        <v>42604</v>
      </c>
      <c r="X45" s="10">
        <v>175</v>
      </c>
      <c r="Y45" s="10">
        <v>176.31</v>
      </c>
      <c r="Z45" s="10">
        <v>174.06</v>
      </c>
      <c r="AA45" s="10">
        <v>175.93</v>
      </c>
      <c r="AB45" s="95">
        <v>1539300</v>
      </c>
      <c r="AC45" s="10">
        <v>175.4</v>
      </c>
      <c r="AD45" s="2">
        <f t="shared" si="0"/>
        <v>2.25</v>
      </c>
      <c r="AE45" s="138">
        <f t="shared" si="1"/>
        <v>5.7339449541284893E-3</v>
      </c>
    </row>
    <row r="46" spans="1:31" x14ac:dyDescent="0.25">
      <c r="O46" s="83">
        <v>1.06</v>
      </c>
      <c r="P46" s="83">
        <f t="shared" si="3"/>
        <v>183.38</v>
      </c>
      <c r="Q46" s="2"/>
      <c r="T46" s="136" t="s">
        <v>102</v>
      </c>
      <c r="U46" s="88">
        <v>202.38</v>
      </c>
      <c r="W46" s="133">
        <v>42601</v>
      </c>
      <c r="X46" s="10">
        <v>174.18</v>
      </c>
      <c r="Y46" s="10">
        <v>175.06</v>
      </c>
      <c r="Z46" s="10">
        <v>173.43</v>
      </c>
      <c r="AA46" s="10">
        <v>174.93</v>
      </c>
      <c r="AB46" s="95">
        <v>1534900</v>
      </c>
      <c r="AC46" s="10">
        <v>174.4</v>
      </c>
      <c r="AD46" s="2">
        <f t="shared" si="0"/>
        <v>1.6299999999999955</v>
      </c>
      <c r="AE46" s="138">
        <f t="shared" si="1"/>
        <v>5.7090133210311311E-3</v>
      </c>
    </row>
    <row r="47" spans="1:31" x14ac:dyDescent="0.25">
      <c r="O47" s="83">
        <v>1.05</v>
      </c>
      <c r="P47" s="83">
        <f t="shared" si="3"/>
        <v>181.65</v>
      </c>
      <c r="Q47" s="2"/>
      <c r="T47" s="136" t="s">
        <v>103</v>
      </c>
      <c r="U47" s="88">
        <v>1.1347100000000001</v>
      </c>
      <c r="W47" s="133">
        <v>42600</v>
      </c>
      <c r="X47" s="10">
        <v>172.82</v>
      </c>
      <c r="Y47" s="10">
        <v>174.18</v>
      </c>
      <c r="Z47" s="10">
        <v>172.64</v>
      </c>
      <c r="AA47" s="10">
        <v>173.93</v>
      </c>
      <c r="AB47" s="95">
        <v>2112000</v>
      </c>
      <c r="AC47" s="10">
        <v>173.41</v>
      </c>
      <c r="AD47" s="2">
        <f t="shared" si="0"/>
        <v>1.5400000000000205</v>
      </c>
      <c r="AE47" s="138">
        <f t="shared" si="1"/>
        <v>5.2170888644136326E-3</v>
      </c>
    </row>
    <row r="48" spans="1:31" x14ac:dyDescent="0.25">
      <c r="O48" s="83">
        <v>1.04</v>
      </c>
      <c r="P48" s="83">
        <f t="shared" si="3"/>
        <v>179.92000000000002</v>
      </c>
      <c r="Q48" s="2"/>
      <c r="T48" s="136" t="s">
        <v>104</v>
      </c>
      <c r="U48" s="88" t="s">
        <v>129</v>
      </c>
      <c r="W48" s="133">
        <v>42599</v>
      </c>
      <c r="X48" s="10">
        <v>172.25</v>
      </c>
      <c r="Y48" s="10">
        <v>173.28</v>
      </c>
      <c r="Z48" s="10">
        <v>171.76</v>
      </c>
      <c r="AA48" s="10">
        <v>173.03</v>
      </c>
      <c r="AB48" s="95">
        <v>1661300</v>
      </c>
      <c r="AC48" s="10">
        <v>172.51</v>
      </c>
      <c r="AD48" s="2">
        <f t="shared" si="0"/>
        <v>1.5200000000000102</v>
      </c>
      <c r="AE48" s="138">
        <f t="shared" si="1"/>
        <v>3.6653479171515624E-3</v>
      </c>
    </row>
    <row r="49" spans="1:31" x14ac:dyDescent="0.25">
      <c r="O49" s="83">
        <v>1.03</v>
      </c>
      <c r="P49" s="83">
        <f t="shared" si="3"/>
        <v>178.19</v>
      </c>
      <c r="Q49" s="2"/>
      <c r="T49" s="136"/>
      <c r="U49" s="88"/>
      <c r="W49" s="133">
        <v>42598</v>
      </c>
      <c r="X49" s="10">
        <v>174.81</v>
      </c>
      <c r="Y49" s="10">
        <v>174.99</v>
      </c>
      <c r="Z49" s="10">
        <v>172.1</v>
      </c>
      <c r="AA49" s="10">
        <v>172.4</v>
      </c>
      <c r="AB49" s="95">
        <v>1906900</v>
      </c>
      <c r="AC49" s="10">
        <v>171.88</v>
      </c>
      <c r="AD49" s="2">
        <f t="shared" si="0"/>
        <v>2.8900000000000148</v>
      </c>
      <c r="AE49" s="138">
        <f t="shared" si="1"/>
        <v>-1.7884692303296923E-2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176.46</v>
      </c>
      <c r="Q50" s="2"/>
      <c r="T50" s="136" t="s">
        <v>105</v>
      </c>
      <c r="U50" s="88" t="s">
        <v>529</v>
      </c>
      <c r="W50" s="133">
        <v>42597</v>
      </c>
      <c r="X50" s="10">
        <v>173.37</v>
      </c>
      <c r="Y50" s="10">
        <v>175.81</v>
      </c>
      <c r="Z50" s="10">
        <v>172.5</v>
      </c>
      <c r="AA50" s="10">
        <v>175.54</v>
      </c>
      <c r="AB50" s="95">
        <v>2580700</v>
      </c>
      <c r="AC50" s="10">
        <v>175.01</v>
      </c>
      <c r="AD50" s="2">
        <f t="shared" si="0"/>
        <v>3.3100000000000023</v>
      </c>
      <c r="AE50" s="138">
        <f t="shared" si="1"/>
        <v>1.7795870892701293E-2</v>
      </c>
    </row>
    <row r="51" spans="1:31" x14ac:dyDescent="0.25">
      <c r="O51" s="83">
        <v>1.01</v>
      </c>
      <c r="P51" s="83">
        <f t="shared" si="3"/>
        <v>174.73</v>
      </c>
      <c r="Q51" s="2"/>
      <c r="T51" s="136" t="s">
        <v>106</v>
      </c>
      <c r="U51" s="88" t="s">
        <v>438</v>
      </c>
      <c r="W51" s="133">
        <v>42594</v>
      </c>
      <c r="X51" s="10">
        <v>172.13</v>
      </c>
      <c r="Y51" s="10">
        <v>172.62</v>
      </c>
      <c r="Z51" s="10">
        <v>171.38</v>
      </c>
      <c r="AA51" s="10">
        <v>172.47</v>
      </c>
      <c r="AB51" s="95">
        <v>1653000</v>
      </c>
      <c r="AC51" s="10">
        <v>171.95</v>
      </c>
      <c r="AD51" s="2">
        <f t="shared" si="0"/>
        <v>1.2400000000000091</v>
      </c>
      <c r="AE51" s="138">
        <f t="shared" si="1"/>
        <v>2.2148394241416902E-3</v>
      </c>
    </row>
    <row r="52" spans="1:31" x14ac:dyDescent="0.25">
      <c r="O52" s="83">
        <v>1</v>
      </c>
      <c r="P52" s="83">
        <f t="shared" si="3"/>
        <v>173</v>
      </c>
      <c r="Q52" s="2"/>
      <c r="T52" s="136" t="s">
        <v>107</v>
      </c>
      <c r="U52" s="90">
        <v>1896129</v>
      </c>
      <c r="W52" s="133">
        <v>42593</v>
      </c>
      <c r="X52" s="10">
        <v>172.07</v>
      </c>
      <c r="Y52" s="10">
        <v>173.16</v>
      </c>
      <c r="Z52" s="10">
        <v>170.9</v>
      </c>
      <c r="AA52" s="10">
        <v>172.09</v>
      </c>
      <c r="AB52" s="95">
        <v>1574500</v>
      </c>
      <c r="AC52" s="10">
        <v>171.57</v>
      </c>
      <c r="AD52" s="2">
        <f t="shared" si="0"/>
        <v>2.2599999999999909</v>
      </c>
      <c r="AE52" s="138">
        <f t="shared" si="1"/>
        <v>1.4008054631411415E-3</v>
      </c>
    </row>
    <row r="53" spans="1:31" x14ac:dyDescent="0.25">
      <c r="O53" s="83">
        <v>0.99</v>
      </c>
      <c r="P53" s="83">
        <f t="shared" si="3"/>
        <v>171.27</v>
      </c>
      <c r="Q53" s="2"/>
      <c r="T53" s="136" t="s">
        <v>110</v>
      </c>
      <c r="U53" s="90">
        <v>2555070</v>
      </c>
      <c r="W53" s="133">
        <v>42592</v>
      </c>
      <c r="X53" s="10">
        <v>171.22</v>
      </c>
      <c r="Y53" s="10">
        <v>172.18</v>
      </c>
      <c r="Z53" s="10">
        <v>169.84</v>
      </c>
      <c r="AA53" s="10">
        <v>171.85</v>
      </c>
      <c r="AB53" s="95">
        <v>1952300</v>
      </c>
      <c r="AC53" s="10">
        <v>171.33</v>
      </c>
      <c r="AD53" s="2">
        <f t="shared" si="0"/>
        <v>2.3400000000000034</v>
      </c>
      <c r="AE53" s="138">
        <f t="shared" si="1"/>
        <v>3.9259346068207801E-3</v>
      </c>
    </row>
    <row r="54" spans="1:31" x14ac:dyDescent="0.25">
      <c r="O54" s="83">
        <v>0.98</v>
      </c>
      <c r="P54" s="83">
        <f t="shared" si="3"/>
        <v>169.54</v>
      </c>
      <c r="Q54" s="2"/>
      <c r="T54" s="136" t="s">
        <v>108</v>
      </c>
      <c r="U54" s="88" t="s">
        <v>530</v>
      </c>
      <c r="W54" s="133">
        <v>42591</v>
      </c>
      <c r="X54" s="10">
        <v>168.94</v>
      </c>
      <c r="Y54" s="10">
        <v>172.17</v>
      </c>
      <c r="Z54" s="10">
        <v>168.7</v>
      </c>
      <c r="AA54" s="10">
        <v>171.17</v>
      </c>
      <c r="AB54" s="95">
        <v>3274300</v>
      </c>
      <c r="AC54" s="10">
        <v>170.66</v>
      </c>
      <c r="AD54" s="2">
        <f t="shared" si="0"/>
        <v>3.4699999999999989</v>
      </c>
      <c r="AE54" s="138">
        <f t="shared" si="1"/>
        <v>1.6801715919923632E-2</v>
      </c>
    </row>
    <row r="55" spans="1:31" x14ac:dyDescent="0.25">
      <c r="O55" s="83">
        <v>0.97</v>
      </c>
      <c r="P55" s="83">
        <f t="shared" si="3"/>
        <v>167.81</v>
      </c>
      <c r="T55" s="136" t="s">
        <v>111</v>
      </c>
      <c r="U55" s="88" t="s">
        <v>129</v>
      </c>
      <c r="W55" s="133">
        <v>42590</v>
      </c>
      <c r="X55" s="10">
        <v>170</v>
      </c>
      <c r="Y55" s="10">
        <v>171.23</v>
      </c>
      <c r="Z55" s="10">
        <v>167.86</v>
      </c>
      <c r="AA55" s="10">
        <v>168.35</v>
      </c>
      <c r="AB55" s="95">
        <v>1908400</v>
      </c>
      <c r="AC55" s="10">
        <v>167.84</v>
      </c>
      <c r="AD55" s="2">
        <f t="shared" si="0"/>
        <v>3.3699999999999761</v>
      </c>
      <c r="AE55" s="138">
        <f t="shared" si="1"/>
        <v>-1.0435705441896204E-2</v>
      </c>
    </row>
    <row r="56" spans="1:31" x14ac:dyDescent="0.25">
      <c r="O56" s="83">
        <v>0.96</v>
      </c>
      <c r="P56" s="83">
        <f t="shared" si="3"/>
        <v>166.07999999999998</v>
      </c>
      <c r="T56" s="136" t="s">
        <v>112</v>
      </c>
      <c r="U56" s="88">
        <v>-2.2799999999999998</v>
      </c>
      <c r="W56" s="133">
        <v>42587</v>
      </c>
      <c r="X56" s="10">
        <v>167.95</v>
      </c>
      <c r="Y56" s="10">
        <v>170.2</v>
      </c>
      <c r="Z56" s="10">
        <v>167.23</v>
      </c>
      <c r="AA56" s="10">
        <v>170.12</v>
      </c>
      <c r="AB56" s="95">
        <v>2559400</v>
      </c>
      <c r="AC56" s="10">
        <v>169.61</v>
      </c>
      <c r="AD56" s="2">
        <f t="shared" si="0"/>
        <v>2.9699999999999989</v>
      </c>
      <c r="AE56" s="138">
        <f t="shared" si="1"/>
        <v>1.8739864256111405E-2</v>
      </c>
    </row>
    <row r="57" spans="1:31" x14ac:dyDescent="0.25">
      <c r="O57" s="83">
        <v>0.95</v>
      </c>
      <c r="P57" s="83">
        <f t="shared" si="3"/>
        <v>164.35</v>
      </c>
      <c r="T57" s="136" t="s">
        <v>109</v>
      </c>
      <c r="U57" s="88" t="s">
        <v>531</v>
      </c>
      <c r="W57" s="133">
        <v>42586</v>
      </c>
      <c r="X57" s="10">
        <v>164.27</v>
      </c>
      <c r="Y57" s="10">
        <v>167</v>
      </c>
      <c r="Z57" s="10">
        <v>164.2</v>
      </c>
      <c r="AA57" s="10">
        <v>166.99</v>
      </c>
      <c r="AB57" s="95">
        <v>1997800</v>
      </c>
      <c r="AC57" s="10">
        <v>166.49</v>
      </c>
      <c r="AD57" s="2">
        <f t="shared" si="0"/>
        <v>2.8000000000000114</v>
      </c>
      <c r="AE57" s="138">
        <f t="shared" si="1"/>
        <v>1.7540642953184138E-2</v>
      </c>
    </row>
    <row r="58" spans="1:31" x14ac:dyDescent="0.25">
      <c r="O58" s="83">
        <v>0.94</v>
      </c>
      <c r="P58" s="83">
        <f t="shared" si="3"/>
        <v>162.62</v>
      </c>
      <c r="W58" s="133">
        <v>42585</v>
      </c>
      <c r="X58" s="10">
        <v>161.88</v>
      </c>
      <c r="Y58" s="10">
        <v>164.15</v>
      </c>
      <c r="Z58" s="10">
        <v>161.28</v>
      </c>
      <c r="AA58" s="10">
        <v>164.11</v>
      </c>
      <c r="AB58" s="95">
        <v>1501900</v>
      </c>
      <c r="AC58" s="10">
        <v>163.62</v>
      </c>
      <c r="AD58" s="2">
        <f t="shared" si="0"/>
        <v>2.8700000000000045</v>
      </c>
      <c r="AE58" s="138">
        <f t="shared" si="1"/>
        <v>7.5123152709359875E-3</v>
      </c>
    </row>
    <row r="59" spans="1:31" x14ac:dyDescent="0.25">
      <c r="O59" s="83">
        <v>0.93</v>
      </c>
      <c r="P59" s="83">
        <f t="shared" si="3"/>
        <v>160.89000000000001</v>
      </c>
      <c r="W59" s="133">
        <v>42584</v>
      </c>
      <c r="X59" s="10">
        <v>163.1</v>
      </c>
      <c r="Y59" s="10">
        <v>163.99</v>
      </c>
      <c r="Z59" s="10">
        <v>162.27000000000001</v>
      </c>
      <c r="AA59" s="10">
        <v>162.88999999999999</v>
      </c>
      <c r="AB59" s="95">
        <v>2268900</v>
      </c>
      <c r="AC59" s="10">
        <v>162.4</v>
      </c>
      <c r="AD59" s="2">
        <f t="shared" si="0"/>
        <v>1.7199999999999989</v>
      </c>
      <c r="AE59" s="138">
        <f t="shared" si="1"/>
        <v>-3.8032143295301246E-3</v>
      </c>
    </row>
    <row r="60" spans="1:31" x14ac:dyDescent="0.25">
      <c r="O60" s="83">
        <v>0.92</v>
      </c>
      <c r="P60" s="83">
        <f t="shared" si="3"/>
        <v>159.16</v>
      </c>
      <c r="W60" s="133">
        <v>42583</v>
      </c>
      <c r="X60" s="10">
        <v>162.78</v>
      </c>
      <c r="Y60" s="10">
        <v>163.88</v>
      </c>
      <c r="Z60" s="10">
        <v>161.9</v>
      </c>
      <c r="AA60" s="10">
        <v>163.51</v>
      </c>
      <c r="AB60" s="95">
        <v>1787600</v>
      </c>
      <c r="AC60" s="10">
        <v>163.02000000000001</v>
      </c>
      <c r="AD60" s="2">
        <f t="shared" si="0"/>
        <v>1.9799999999999898</v>
      </c>
      <c r="AE60" s="138">
        <f t="shared" si="1"/>
        <v>9.4742708526844854E-3</v>
      </c>
    </row>
    <row r="61" spans="1:31" x14ac:dyDescent="0.25">
      <c r="O61" s="83">
        <v>0.91</v>
      </c>
      <c r="P61" s="83">
        <f t="shared" si="3"/>
        <v>157.43</v>
      </c>
      <c r="W61" s="133">
        <v>42580</v>
      </c>
      <c r="X61" s="10">
        <v>163.93</v>
      </c>
      <c r="Y61" s="10">
        <v>164.65</v>
      </c>
      <c r="Z61" s="10">
        <v>161.1</v>
      </c>
      <c r="AA61" s="10">
        <v>161.97999999999999</v>
      </c>
      <c r="AB61" s="95">
        <v>2603000</v>
      </c>
      <c r="AC61" s="10">
        <v>161.49</v>
      </c>
      <c r="AD61" s="2">
        <f t="shared" si="0"/>
        <v>3.5500000000000114</v>
      </c>
      <c r="AE61" s="138">
        <f t="shared" si="1"/>
        <v>-1.3741297178453626E-2</v>
      </c>
    </row>
    <row r="62" spans="1:31" x14ac:dyDescent="0.25">
      <c r="O62" s="83">
        <v>0.9</v>
      </c>
      <c r="P62" s="83">
        <f t="shared" si="3"/>
        <v>155.70000000000002</v>
      </c>
      <c r="W62" s="133">
        <v>42579</v>
      </c>
      <c r="X62" s="10">
        <v>165</v>
      </c>
      <c r="Y62" s="10">
        <v>166.97</v>
      </c>
      <c r="Z62" s="10">
        <v>163.92</v>
      </c>
      <c r="AA62" s="10">
        <v>164.23</v>
      </c>
      <c r="AB62" s="95">
        <v>1951200</v>
      </c>
      <c r="AC62" s="10">
        <v>163.74</v>
      </c>
      <c r="AD62" s="2">
        <f t="shared" si="0"/>
        <v>3.0500000000000114</v>
      </c>
      <c r="AE62" s="138">
        <f t="shared" si="1"/>
        <v>-8.5977234197140984E-3</v>
      </c>
    </row>
    <row r="63" spans="1:31" x14ac:dyDescent="0.25">
      <c r="W63" s="133">
        <v>42578</v>
      </c>
      <c r="X63" s="10">
        <v>165.94</v>
      </c>
      <c r="Y63" s="10">
        <v>167.6</v>
      </c>
      <c r="Z63" s="10">
        <v>162.71</v>
      </c>
      <c r="AA63" s="10">
        <v>165.66</v>
      </c>
      <c r="AB63" s="95">
        <v>3049300</v>
      </c>
      <c r="AC63" s="10">
        <v>165.16</v>
      </c>
      <c r="AD63" s="2">
        <f t="shared" si="0"/>
        <v>4.8899999999999864</v>
      </c>
      <c r="AE63" s="138">
        <f t="shared" si="1"/>
        <v>1.3562442467014435E-2</v>
      </c>
    </row>
    <row r="64" spans="1:31" x14ac:dyDescent="0.25">
      <c r="W64" s="133">
        <v>42577</v>
      </c>
      <c r="X64" s="10">
        <v>161.41</v>
      </c>
      <c r="Y64" s="10">
        <v>163.5</v>
      </c>
      <c r="Z64" s="10">
        <v>160.37</v>
      </c>
      <c r="AA64" s="10">
        <v>163.44</v>
      </c>
      <c r="AB64" s="95">
        <v>2863100</v>
      </c>
      <c r="AC64" s="10">
        <v>162.94999999999999</v>
      </c>
      <c r="AD64" s="2">
        <f t="shared" si="0"/>
        <v>3.1299999999999955</v>
      </c>
      <c r="AE64" s="138">
        <f t="shared" si="1"/>
        <v>2.2912743251726209E-2</v>
      </c>
    </row>
    <row r="65" spans="23:31" x14ac:dyDescent="0.25">
      <c r="W65" s="133">
        <v>42576</v>
      </c>
      <c r="X65" s="10">
        <v>159.63999999999999</v>
      </c>
      <c r="Y65" s="10">
        <v>160.69999999999999</v>
      </c>
      <c r="Z65" s="10">
        <v>159.27000000000001</v>
      </c>
      <c r="AA65" s="10">
        <v>159.78</v>
      </c>
      <c r="AB65" s="95">
        <v>962700</v>
      </c>
      <c r="AC65" s="10">
        <v>159.30000000000001</v>
      </c>
      <c r="AD65" s="2">
        <f t="shared" si="0"/>
        <v>1.4299999999999784</v>
      </c>
      <c r="AE65" s="138">
        <f t="shared" si="1"/>
        <v>6.9099817827766863E-4</v>
      </c>
    </row>
    <row r="66" spans="23:31" x14ac:dyDescent="0.25">
      <c r="W66" s="133">
        <v>42573</v>
      </c>
      <c r="X66" s="10">
        <v>159.59</v>
      </c>
      <c r="Y66" s="10">
        <v>160.30000000000001</v>
      </c>
      <c r="Z66" s="10">
        <v>156.69</v>
      </c>
      <c r="AA66" s="10">
        <v>159.66999999999999</v>
      </c>
      <c r="AB66" s="95">
        <v>1966400</v>
      </c>
      <c r="AC66" s="10">
        <v>159.19</v>
      </c>
      <c r="AD66" s="2">
        <f t="shared" si="0"/>
        <v>3.6100000000000136</v>
      </c>
      <c r="AE66" s="138">
        <f t="shared" si="1"/>
        <v>-4.6270243231414376E-3</v>
      </c>
    </row>
    <row r="67" spans="23:31" x14ac:dyDescent="0.25">
      <c r="W67" s="133">
        <v>42572</v>
      </c>
      <c r="X67" s="10">
        <v>163.01</v>
      </c>
      <c r="Y67" s="10">
        <v>163.47999999999999</v>
      </c>
      <c r="Z67" s="10">
        <v>159.82</v>
      </c>
      <c r="AA67" s="10">
        <v>160.41</v>
      </c>
      <c r="AB67" s="95">
        <v>1953000</v>
      </c>
      <c r="AC67" s="10">
        <v>159.93</v>
      </c>
      <c r="AD67" s="2">
        <f>Y67-Z67</f>
        <v>3.6599999999999966</v>
      </c>
      <c r="AE67" s="138">
        <f>AC67/AC68-1</f>
        <v>-1.3873473917869084E-2</v>
      </c>
    </row>
    <row r="68" spans="23:31" x14ac:dyDescent="0.25">
      <c r="W68" s="133">
        <v>42571</v>
      </c>
      <c r="X68" s="10">
        <v>161.6</v>
      </c>
      <c r="Y68" s="10">
        <v>163.77000000000001</v>
      </c>
      <c r="Z68" s="10">
        <v>160.91999999999999</v>
      </c>
      <c r="AA68" s="10">
        <v>162.66999999999999</v>
      </c>
      <c r="AB68" s="95">
        <v>1806400</v>
      </c>
      <c r="AC68" s="10">
        <v>162.18</v>
      </c>
      <c r="AD68" s="2">
        <f>Y68-Z68</f>
        <v>2.8500000000000227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281</v>
      </c>
      <c r="W2" s="133">
        <v>42663</v>
      </c>
      <c r="X2" s="10">
        <v>55.29</v>
      </c>
      <c r="Y2" s="10">
        <v>56.81</v>
      </c>
      <c r="Z2" s="10">
        <v>55.11</v>
      </c>
      <c r="AA2" s="10">
        <v>56.57</v>
      </c>
      <c r="AB2" s="95">
        <v>9537100</v>
      </c>
      <c r="AC2" s="10">
        <v>56.57</v>
      </c>
      <c r="AD2" s="2">
        <f>Y2-Z2</f>
        <v>1.7000000000000028</v>
      </c>
      <c r="AE2" s="138">
        <f>AC2/AC3-1</f>
        <v>2.0382395382395391E-2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53.98</v>
      </c>
      <c r="T3" s="1"/>
      <c r="W3" s="133">
        <v>42662</v>
      </c>
      <c r="X3" s="10">
        <v>53.99</v>
      </c>
      <c r="Y3" s="10">
        <v>55.49</v>
      </c>
      <c r="Z3" s="10">
        <v>53.75</v>
      </c>
      <c r="AA3" s="10">
        <v>55.44</v>
      </c>
      <c r="AB3" s="95">
        <v>7464100</v>
      </c>
      <c r="AC3" s="10">
        <v>55.44</v>
      </c>
      <c r="AD3" s="2">
        <f t="shared" ref="AD3:AD66" si="0">Y3-Z3</f>
        <v>1.740000000000002</v>
      </c>
      <c r="AE3" s="138">
        <f t="shared" ref="AE3:AE66" si="1">AC3/AC4-1</f>
        <v>3.2786885245901676E-2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53.98</v>
      </c>
      <c r="R4" s="527">
        <v>-1.1900000000000001E-2</v>
      </c>
      <c r="T4" s="163"/>
      <c r="W4" s="133">
        <v>42661</v>
      </c>
      <c r="X4" s="10">
        <v>52.54</v>
      </c>
      <c r="Y4" s="10">
        <v>55.01</v>
      </c>
      <c r="Z4" s="10">
        <v>52.44</v>
      </c>
      <c r="AA4" s="10">
        <v>53.68</v>
      </c>
      <c r="AB4" s="95">
        <v>11293300</v>
      </c>
      <c r="AC4" s="10">
        <v>53.68</v>
      </c>
      <c r="AD4" s="2">
        <f t="shared" si="0"/>
        <v>2.5700000000000003</v>
      </c>
      <c r="AE4" s="138">
        <f t="shared" si="1"/>
        <v>1.2257212898359349E-2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42660</v>
      </c>
      <c r="X5" s="10">
        <v>53.45</v>
      </c>
      <c r="Y5" s="10">
        <v>54.53</v>
      </c>
      <c r="Z5" s="10">
        <v>52.93</v>
      </c>
      <c r="AA5" s="10">
        <v>53.03</v>
      </c>
      <c r="AB5" s="95">
        <v>6386300</v>
      </c>
      <c r="AC5" s="10">
        <v>53.03</v>
      </c>
      <c r="AD5" s="2">
        <f t="shared" si="0"/>
        <v>1.6000000000000014</v>
      </c>
      <c r="AE5" s="138">
        <f t="shared" si="1"/>
        <v>-3.1954887218045291E-3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42657</v>
      </c>
      <c r="X6" s="10">
        <v>54.16</v>
      </c>
      <c r="Y6" s="10">
        <v>54.57</v>
      </c>
      <c r="Z6" s="10">
        <v>52.98</v>
      </c>
      <c r="AA6" s="10">
        <v>53.2</v>
      </c>
      <c r="AB6" s="95">
        <v>7412500</v>
      </c>
      <c r="AC6" s="10">
        <v>53.2</v>
      </c>
      <c r="AD6" s="2">
        <f t="shared" si="0"/>
        <v>1.5900000000000034</v>
      </c>
      <c r="AE6" s="138">
        <f t="shared" si="1"/>
        <v>-9.126466753585305E-3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42656</v>
      </c>
      <c r="X7" s="10">
        <v>52.05</v>
      </c>
      <c r="Y7" s="10">
        <v>54.03</v>
      </c>
      <c r="Z7" s="10">
        <v>51.34</v>
      </c>
      <c r="AA7" s="10">
        <v>53.69</v>
      </c>
      <c r="AB7" s="95">
        <v>8043300</v>
      </c>
      <c r="AC7" s="10">
        <v>53.69</v>
      </c>
      <c r="AD7" s="2">
        <f t="shared" si="0"/>
        <v>2.6899999999999977</v>
      </c>
      <c r="AE7" s="138">
        <f t="shared" si="1"/>
        <v>1.5317700453857608E-2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42655</v>
      </c>
      <c r="X8" s="10">
        <v>53.76</v>
      </c>
      <c r="Y8" s="10">
        <v>54.07</v>
      </c>
      <c r="Z8" s="10">
        <v>52.33</v>
      </c>
      <c r="AA8" s="10">
        <v>52.88</v>
      </c>
      <c r="AB8" s="95">
        <v>5313400</v>
      </c>
      <c r="AC8" s="10">
        <v>52.88</v>
      </c>
      <c r="AD8" s="2">
        <f t="shared" si="0"/>
        <v>1.740000000000002</v>
      </c>
      <c r="AE8" s="138">
        <f t="shared" si="1"/>
        <v>-1.195814648729443E-2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42654</v>
      </c>
      <c r="X9" s="10">
        <v>54.81</v>
      </c>
      <c r="Y9" s="10">
        <v>54.94</v>
      </c>
      <c r="Z9" s="10">
        <v>53.18</v>
      </c>
      <c r="AA9" s="10">
        <v>53.52</v>
      </c>
      <c r="AB9" s="95">
        <v>5930400</v>
      </c>
      <c r="AC9" s="10">
        <v>53.52</v>
      </c>
      <c r="AD9" s="2">
        <f t="shared" si="0"/>
        <v>1.759999999999998</v>
      </c>
      <c r="AE9" s="138">
        <f t="shared" si="1"/>
        <v>-1.2546125461254554E-2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42653</v>
      </c>
      <c r="X10" s="10">
        <v>53.06</v>
      </c>
      <c r="Y10" s="10">
        <v>54.5</v>
      </c>
      <c r="Z10" s="10">
        <v>53.06</v>
      </c>
      <c r="AA10" s="10">
        <v>54.2</v>
      </c>
      <c r="AB10" s="95">
        <v>3989900</v>
      </c>
      <c r="AC10" s="10">
        <v>54.2</v>
      </c>
      <c r="AD10" s="2">
        <f t="shared" si="0"/>
        <v>1.4399999999999977</v>
      </c>
      <c r="AE10" s="138">
        <f t="shared" si="1"/>
        <v>2.6126467247254981E-2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53.79</v>
      </c>
      <c r="Y11" s="10">
        <v>54</v>
      </c>
      <c r="Z11" s="10">
        <v>52.67</v>
      </c>
      <c r="AA11" s="10">
        <v>52.82</v>
      </c>
      <c r="AB11" s="95">
        <v>2577500</v>
      </c>
      <c r="AC11" s="10">
        <v>52.82</v>
      </c>
      <c r="AD11" s="2">
        <f t="shared" si="0"/>
        <v>1.3299999999999983</v>
      </c>
      <c r="AE11" s="138">
        <f t="shared" si="1"/>
        <v>-2.1489440533530857E-2</v>
      </c>
    </row>
    <row r="12" spans="1:31" x14ac:dyDescent="0.25">
      <c r="W12" s="133">
        <v>42649</v>
      </c>
      <c r="X12" s="10">
        <v>53.6</v>
      </c>
      <c r="Y12" s="10">
        <v>54.06</v>
      </c>
      <c r="Z12" s="10">
        <v>52.87</v>
      </c>
      <c r="AA12" s="10">
        <v>53.98</v>
      </c>
      <c r="AB12" s="95">
        <v>2731300</v>
      </c>
      <c r="AC12" s="10">
        <v>53.98</v>
      </c>
      <c r="AD12" s="2">
        <f t="shared" si="0"/>
        <v>1.1900000000000048</v>
      </c>
      <c r="AE12" s="138">
        <f t="shared" si="1"/>
        <v>2.9728725380899768E-3</v>
      </c>
    </row>
    <row r="13" spans="1:31" x14ac:dyDescent="0.25">
      <c r="W13" s="133">
        <v>42648</v>
      </c>
      <c r="X13" s="10">
        <v>53.82</v>
      </c>
      <c r="Y13" s="10">
        <v>54.14</v>
      </c>
      <c r="Z13" s="10">
        <v>53.48</v>
      </c>
      <c r="AA13" s="10">
        <v>53.82</v>
      </c>
      <c r="AB13" s="95">
        <v>2565500</v>
      </c>
      <c r="AC13" s="10">
        <v>53.82</v>
      </c>
      <c r="AD13" s="2">
        <f t="shared" si="0"/>
        <v>0.66000000000000369</v>
      </c>
      <c r="AE13" s="138">
        <f t="shared" si="1"/>
        <v>1.6750418760469454E-3</v>
      </c>
    </row>
    <row r="14" spans="1:31" x14ac:dyDescent="0.25">
      <c r="W14" s="133">
        <v>42647</v>
      </c>
      <c r="X14" s="10">
        <v>54.21</v>
      </c>
      <c r="Y14" s="10">
        <v>55.25</v>
      </c>
      <c r="Z14" s="10">
        <v>53.55</v>
      </c>
      <c r="AA14" s="10">
        <v>53.73</v>
      </c>
      <c r="AB14" s="95">
        <v>5632400</v>
      </c>
      <c r="AC14" s="10">
        <v>53.73</v>
      </c>
      <c r="AD14" s="2">
        <f t="shared" si="0"/>
        <v>1.7000000000000028</v>
      </c>
      <c r="AE14" s="138">
        <f t="shared" si="1"/>
        <v>9.0140845070421083E-3</v>
      </c>
    </row>
    <row r="15" spans="1:31" x14ac:dyDescent="0.25">
      <c r="W15" s="133">
        <v>42646</v>
      </c>
      <c r="X15" s="10">
        <v>52.24</v>
      </c>
      <c r="Y15" s="10">
        <v>53.4</v>
      </c>
      <c r="Z15" s="10">
        <v>52</v>
      </c>
      <c r="AA15" s="10">
        <v>53.25</v>
      </c>
      <c r="AB15" s="95">
        <v>4445900</v>
      </c>
      <c r="AC15" s="10">
        <v>53.25</v>
      </c>
      <c r="AD15" s="2">
        <f t="shared" si="0"/>
        <v>1.3999999999999986</v>
      </c>
      <c r="AE15" s="138">
        <f t="shared" si="1"/>
        <v>1.4865637507146978E-2</v>
      </c>
    </row>
    <row r="16" spans="1:31" x14ac:dyDescent="0.25">
      <c r="W16" s="133">
        <v>42643</v>
      </c>
      <c r="X16" s="10">
        <v>51.39</v>
      </c>
      <c r="Y16" s="10">
        <v>52.93</v>
      </c>
      <c r="Z16" s="10">
        <v>51.38</v>
      </c>
      <c r="AA16" s="10">
        <v>52.47</v>
      </c>
      <c r="AB16" s="95">
        <v>5233500</v>
      </c>
      <c r="AC16" s="10">
        <v>52.47</v>
      </c>
      <c r="AD16" s="2">
        <f t="shared" si="0"/>
        <v>1.5499999999999972</v>
      </c>
      <c r="AE16" s="138">
        <f t="shared" si="1"/>
        <v>2.6007039499413409E-2</v>
      </c>
    </row>
    <row r="17" spans="1:31" x14ac:dyDescent="0.25">
      <c r="W17" s="133">
        <v>42642</v>
      </c>
      <c r="X17" s="10">
        <v>50.58</v>
      </c>
      <c r="Y17" s="10">
        <v>51.68</v>
      </c>
      <c r="Z17" s="10">
        <v>50.41</v>
      </c>
      <c r="AA17" s="10">
        <v>51.14</v>
      </c>
      <c r="AB17" s="95">
        <v>5835000</v>
      </c>
      <c r="AC17" s="10">
        <v>51.14</v>
      </c>
      <c r="AD17" s="2">
        <f t="shared" si="0"/>
        <v>1.2700000000000031</v>
      </c>
      <c r="AE17" s="138">
        <f t="shared" si="1"/>
        <v>9.474930911962165E-3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42641</v>
      </c>
      <c r="X18" s="10">
        <v>50.67</v>
      </c>
      <c r="Y18" s="10">
        <v>51.89</v>
      </c>
      <c r="Z18" s="10">
        <v>50.42</v>
      </c>
      <c r="AA18" s="10">
        <v>50.66</v>
      </c>
      <c r="AB18" s="95">
        <v>3760800</v>
      </c>
      <c r="AC18" s="10">
        <v>50.66</v>
      </c>
      <c r="AD18" s="2">
        <f t="shared" si="0"/>
        <v>1.4699999999999989</v>
      </c>
      <c r="AE18" s="138">
        <f t="shared" si="1"/>
        <v>4.9593334655821941E-3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49.5</v>
      </c>
      <c r="Y19" s="10">
        <v>50.79</v>
      </c>
      <c r="Z19" s="10">
        <v>49.4</v>
      </c>
      <c r="AA19" s="10">
        <v>50.41</v>
      </c>
      <c r="AB19" s="95">
        <v>3713800</v>
      </c>
      <c r="AC19" s="10">
        <v>50.41</v>
      </c>
      <c r="AD19" s="2">
        <f t="shared" si="0"/>
        <v>1.3900000000000006</v>
      </c>
      <c r="AE19" s="138">
        <f t="shared" si="1"/>
        <v>1.9413549039433597E-2</v>
      </c>
    </row>
    <row r="20" spans="1:31" x14ac:dyDescent="0.25">
      <c r="W20" s="133">
        <v>42639</v>
      </c>
      <c r="X20" s="10">
        <v>50.53</v>
      </c>
      <c r="Y20" s="10">
        <v>50.89</v>
      </c>
      <c r="Z20" s="10">
        <v>49.28</v>
      </c>
      <c r="AA20" s="10">
        <v>49.45</v>
      </c>
      <c r="AB20" s="95">
        <v>4692400</v>
      </c>
      <c r="AC20" s="10">
        <v>49.45</v>
      </c>
      <c r="AD20" s="2">
        <f t="shared" si="0"/>
        <v>1.6099999999999994</v>
      </c>
      <c r="AE20" s="138">
        <f t="shared" si="1"/>
        <v>-2.9440628066732089E-2</v>
      </c>
    </row>
    <row r="21" spans="1:31" x14ac:dyDescent="0.25">
      <c r="W21" s="133">
        <v>42636</v>
      </c>
      <c r="X21" s="10">
        <v>50.89</v>
      </c>
      <c r="Y21" s="10">
        <v>51.33</v>
      </c>
      <c r="Z21" s="10">
        <v>50.49</v>
      </c>
      <c r="AA21" s="10">
        <v>50.95</v>
      </c>
      <c r="AB21" s="95">
        <v>3377600</v>
      </c>
      <c r="AC21" s="10">
        <v>50.95</v>
      </c>
      <c r="AD21" s="2">
        <f t="shared" si="0"/>
        <v>0.83999999999999631</v>
      </c>
      <c r="AE21" s="138">
        <f t="shared" si="1"/>
        <v>-1.7633228840124859E-3</v>
      </c>
    </row>
    <row r="22" spans="1:31" x14ac:dyDescent="0.25">
      <c r="W22" s="133">
        <v>42635</v>
      </c>
      <c r="X22" s="10">
        <v>50.68</v>
      </c>
      <c r="Y22" s="10">
        <v>52.04</v>
      </c>
      <c r="Z22" s="10">
        <v>50.37</v>
      </c>
      <c r="AA22" s="10">
        <v>51.04</v>
      </c>
      <c r="AB22" s="95">
        <v>5466800</v>
      </c>
      <c r="AC22" s="10">
        <v>51.04</v>
      </c>
      <c r="AD22" s="2">
        <f t="shared" si="0"/>
        <v>1.6700000000000017</v>
      </c>
      <c r="AE22" s="138">
        <f t="shared" si="1"/>
        <v>1.6125821222377157E-2</v>
      </c>
    </row>
    <row r="23" spans="1:31" x14ac:dyDescent="0.25">
      <c r="W23" s="133">
        <v>42634</v>
      </c>
      <c r="X23" s="10">
        <v>50.47</v>
      </c>
      <c r="Y23" s="10">
        <v>50.75</v>
      </c>
      <c r="Z23" s="10">
        <v>49.3</v>
      </c>
      <c r="AA23" s="10">
        <v>50.23</v>
      </c>
      <c r="AB23" s="95">
        <v>4483700</v>
      </c>
      <c r="AC23" s="10">
        <v>50.23</v>
      </c>
      <c r="AD23" s="2">
        <f t="shared" si="0"/>
        <v>1.4500000000000028</v>
      </c>
      <c r="AE23" s="138">
        <f t="shared" si="1"/>
        <v>-1.5901411250249797E-3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51.09</v>
      </c>
      <c r="Y24" s="10">
        <v>51.66</v>
      </c>
      <c r="Z24" s="10">
        <v>50.25</v>
      </c>
      <c r="AA24" s="10">
        <v>50.31</v>
      </c>
      <c r="AB24" s="95">
        <v>3682100</v>
      </c>
      <c r="AC24" s="10">
        <v>50.31</v>
      </c>
      <c r="AD24" s="2">
        <f t="shared" si="0"/>
        <v>1.4099999999999966</v>
      </c>
      <c r="AE24" s="138">
        <f t="shared" si="1"/>
        <v>-1.2755102040816313E-2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42632</v>
      </c>
      <c r="X25" s="10">
        <v>51.14</v>
      </c>
      <c r="Y25" s="10">
        <v>51.93</v>
      </c>
      <c r="Z25" s="10">
        <v>50.91</v>
      </c>
      <c r="AA25" s="10">
        <v>50.96</v>
      </c>
      <c r="AB25" s="95">
        <v>3673200</v>
      </c>
      <c r="AC25" s="10">
        <v>50.96</v>
      </c>
      <c r="AD25" s="2">
        <f t="shared" si="0"/>
        <v>1.0200000000000031</v>
      </c>
      <c r="AE25" s="138">
        <f t="shared" si="1"/>
        <v>-7.8431372549014888E-4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42629</v>
      </c>
      <c r="X26" s="10">
        <v>51.31</v>
      </c>
      <c r="Y26" s="10">
        <v>51.7</v>
      </c>
      <c r="Z26" s="10">
        <v>50.9</v>
      </c>
      <c r="AA26" s="10">
        <v>51</v>
      </c>
      <c r="AB26" s="95">
        <v>10418300</v>
      </c>
      <c r="AC26" s="10">
        <v>51</v>
      </c>
      <c r="AD26" s="2">
        <f t="shared" si="0"/>
        <v>0.80000000000000426</v>
      </c>
      <c r="AE26" s="138">
        <f t="shared" si="1"/>
        <v>-1.3730419648037118E-2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42628</v>
      </c>
      <c r="X27" s="10">
        <v>50.99</v>
      </c>
      <c r="Y27" s="10">
        <v>51.96</v>
      </c>
      <c r="Z27" s="10">
        <v>50.37</v>
      </c>
      <c r="AA27" s="10">
        <v>51.71</v>
      </c>
      <c r="AB27" s="95">
        <v>4719000</v>
      </c>
      <c r="AC27" s="10">
        <v>51.71</v>
      </c>
      <c r="AD27" s="2">
        <f t="shared" si="0"/>
        <v>1.5900000000000034</v>
      </c>
      <c r="AE27" s="138">
        <f t="shared" si="1"/>
        <v>1.3921568627450975E-2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42627</v>
      </c>
      <c r="X28" s="10">
        <v>51.4</v>
      </c>
      <c r="Y28" s="10">
        <v>51.89</v>
      </c>
      <c r="Z28" s="10">
        <v>50.72</v>
      </c>
      <c r="AA28" s="10">
        <v>51</v>
      </c>
      <c r="AB28" s="95">
        <v>4551100</v>
      </c>
      <c r="AC28" s="10">
        <v>51</v>
      </c>
      <c r="AD28" s="2">
        <f t="shared" si="0"/>
        <v>1.1700000000000017</v>
      </c>
      <c r="AE28" s="138">
        <f t="shared" si="1"/>
        <v>-1.2393493415956636E-2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42626</v>
      </c>
      <c r="X29" s="10">
        <v>52.7</v>
      </c>
      <c r="Y29" s="10">
        <v>53.26</v>
      </c>
      <c r="Z29" s="10">
        <v>51.49</v>
      </c>
      <c r="AA29" s="10">
        <v>51.64</v>
      </c>
      <c r="AB29" s="95">
        <v>4715100</v>
      </c>
      <c r="AC29" s="10">
        <v>51.64</v>
      </c>
      <c r="AD29" s="2">
        <f t="shared" si="0"/>
        <v>1.769999999999996</v>
      </c>
      <c r="AE29" s="138">
        <f t="shared" si="1"/>
        <v>-3.0234741784037511E-2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42625</v>
      </c>
      <c r="X30" s="10">
        <v>51.69</v>
      </c>
      <c r="Y30" s="10">
        <v>53.44</v>
      </c>
      <c r="Z30" s="10">
        <v>50.67</v>
      </c>
      <c r="AA30" s="10">
        <v>53.25</v>
      </c>
      <c r="AB30" s="95">
        <v>5201600</v>
      </c>
      <c r="AC30" s="10">
        <v>53.25</v>
      </c>
      <c r="AD30" s="2">
        <f t="shared" si="0"/>
        <v>2.769999999999996</v>
      </c>
      <c r="AE30" s="138">
        <f t="shared" si="1"/>
        <v>1.5252621544327827E-2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42622</v>
      </c>
      <c r="X31" s="10">
        <v>53.99</v>
      </c>
      <c r="Y31" s="10">
        <v>54.11</v>
      </c>
      <c r="Z31" s="10">
        <v>52.42</v>
      </c>
      <c r="AA31" s="10">
        <v>52.45</v>
      </c>
      <c r="AB31" s="95">
        <v>4940200</v>
      </c>
      <c r="AC31" s="10">
        <v>52.45</v>
      </c>
      <c r="AD31" s="2">
        <f t="shared" si="0"/>
        <v>1.6899999999999977</v>
      </c>
      <c r="AE31" s="138">
        <f t="shared" si="1"/>
        <v>-3.513612950699041E-2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42621</v>
      </c>
      <c r="X32" s="10">
        <v>53.23</v>
      </c>
      <c r="Y32" s="10">
        <v>54.4</v>
      </c>
      <c r="Z32" s="10">
        <v>53.23</v>
      </c>
      <c r="AA32" s="10">
        <v>54.36</v>
      </c>
      <c r="AB32" s="95">
        <v>5505600</v>
      </c>
      <c r="AC32" s="10">
        <v>54.36</v>
      </c>
      <c r="AD32" s="2">
        <f t="shared" si="0"/>
        <v>1.1700000000000017</v>
      </c>
      <c r="AE32" s="138">
        <f t="shared" si="1"/>
        <v>1.2667660208643738E-2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42620</v>
      </c>
      <c r="X33" s="10">
        <v>51.62</v>
      </c>
      <c r="Y33" s="10">
        <v>54.53</v>
      </c>
      <c r="Z33" s="10">
        <v>51.62</v>
      </c>
      <c r="AA33" s="10">
        <v>53.68</v>
      </c>
      <c r="AB33" s="95">
        <v>7209600</v>
      </c>
      <c r="AC33" s="10">
        <v>53.68</v>
      </c>
      <c r="AD33" s="2">
        <f t="shared" si="0"/>
        <v>2.9100000000000037</v>
      </c>
      <c r="AE33" s="138">
        <f t="shared" si="1"/>
        <v>4.9667579194368372E-2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42619</v>
      </c>
      <c r="X34" s="10">
        <v>50.97</v>
      </c>
      <c r="Y34" s="10">
        <v>51.24</v>
      </c>
      <c r="Z34" s="10">
        <v>50.77</v>
      </c>
      <c r="AA34" s="10">
        <v>51.14</v>
      </c>
      <c r="AB34" s="95">
        <v>3826900</v>
      </c>
      <c r="AC34" s="10">
        <v>51.14</v>
      </c>
      <c r="AD34" s="2">
        <f t="shared" si="0"/>
        <v>0.46999999999999886</v>
      </c>
      <c r="AE34" s="138">
        <f t="shared" si="1"/>
        <v>9.7866510080235614E-4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42615</v>
      </c>
      <c r="X35" s="10">
        <v>50.68</v>
      </c>
      <c r="Y35" s="10">
        <v>51.53</v>
      </c>
      <c r="Z35" s="10">
        <v>50.45</v>
      </c>
      <c r="AA35" s="10">
        <v>51.09</v>
      </c>
      <c r="AB35" s="95">
        <v>3730800</v>
      </c>
      <c r="AC35" s="10">
        <v>51.09</v>
      </c>
      <c r="AD35" s="2">
        <f t="shared" si="0"/>
        <v>1.0799999999999983</v>
      </c>
      <c r="AE35" s="138">
        <f t="shared" si="1"/>
        <v>3.9300451955197602E-3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42614</v>
      </c>
      <c r="X36" s="10">
        <v>50.54</v>
      </c>
      <c r="Y36" s="10">
        <v>51.48</v>
      </c>
      <c r="Z36" s="10">
        <v>50.12</v>
      </c>
      <c r="AA36" s="10">
        <v>50.89</v>
      </c>
      <c r="AB36" s="95">
        <v>3980400</v>
      </c>
      <c r="AC36" s="10">
        <v>50.89</v>
      </c>
      <c r="AD36" s="2">
        <f t="shared" si="0"/>
        <v>1.3599999999999994</v>
      </c>
      <c r="AE36" s="138">
        <f t="shared" si="1"/>
        <v>9.5219202539178482E-3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42613</v>
      </c>
      <c r="X37" s="10">
        <v>50.79</v>
      </c>
      <c r="Y37" s="10">
        <v>51</v>
      </c>
      <c r="Z37" s="10">
        <v>49.35</v>
      </c>
      <c r="AA37" s="10">
        <v>50.41</v>
      </c>
      <c r="AB37" s="95">
        <v>5191700</v>
      </c>
      <c r="AC37" s="10">
        <v>50.41</v>
      </c>
      <c r="AD37" s="2">
        <f t="shared" si="0"/>
        <v>1.6499999999999986</v>
      </c>
      <c r="AE37" s="138">
        <f t="shared" si="1"/>
        <v>-1.1374779368503729E-2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42612</v>
      </c>
      <c r="X38" s="10">
        <v>46.95</v>
      </c>
      <c r="Y38" s="10">
        <v>51.53</v>
      </c>
      <c r="Z38" s="10">
        <v>46.95</v>
      </c>
      <c r="AA38" s="10">
        <v>50.99</v>
      </c>
      <c r="AB38" s="95">
        <v>12871600</v>
      </c>
      <c r="AC38" s="10">
        <v>50.99</v>
      </c>
      <c r="AD38" s="2">
        <f t="shared" si="0"/>
        <v>4.5799999999999983</v>
      </c>
      <c r="AE38" s="138">
        <f t="shared" si="1"/>
        <v>8.6048988285410077E-2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42611</v>
      </c>
      <c r="X39" s="10">
        <v>47.06</v>
      </c>
      <c r="Y39" s="10">
        <v>47.32</v>
      </c>
      <c r="Z39" s="10">
        <v>46.81</v>
      </c>
      <c r="AA39" s="10">
        <v>46.95</v>
      </c>
      <c r="AB39" s="95">
        <v>2383100</v>
      </c>
      <c r="AC39" s="10">
        <v>46.95</v>
      </c>
      <c r="AD39" s="2">
        <f t="shared" si="0"/>
        <v>0.50999999999999801</v>
      </c>
      <c r="AE39" s="138">
        <f t="shared" si="1"/>
        <v>1.7068487305313962E-3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6" t="s">
        <v>78</v>
      </c>
      <c r="P40" s="586"/>
      <c r="W40" s="133">
        <v>42608</v>
      </c>
      <c r="X40" s="10">
        <v>47.62</v>
      </c>
      <c r="Y40" s="10">
        <v>47.87</v>
      </c>
      <c r="Z40" s="10">
        <v>46.68</v>
      </c>
      <c r="AA40" s="10">
        <v>46.87</v>
      </c>
      <c r="AB40" s="95">
        <v>3347100</v>
      </c>
      <c r="AC40" s="10">
        <v>46.87</v>
      </c>
      <c r="AD40" s="2">
        <f t="shared" si="0"/>
        <v>1.1899999999999977</v>
      </c>
      <c r="AE40" s="138">
        <f t="shared" si="1"/>
        <v>-1.3885966757837265E-2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59.378</v>
      </c>
      <c r="Q41" s="2"/>
      <c r="W41" s="133">
        <v>42607</v>
      </c>
      <c r="X41" s="10">
        <v>47.46</v>
      </c>
      <c r="Y41" s="10">
        <v>47.76</v>
      </c>
      <c r="Z41" s="10">
        <v>47.3</v>
      </c>
      <c r="AA41" s="10">
        <v>47.53</v>
      </c>
      <c r="AB41" s="95">
        <v>2073100</v>
      </c>
      <c r="AC41" s="10">
        <v>47.53</v>
      </c>
      <c r="AD41" s="2">
        <f t="shared" si="0"/>
        <v>0.46000000000000085</v>
      </c>
      <c r="AE41" s="138">
        <f t="shared" si="1"/>
        <v>-1.4705882352941124E-3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58.838200000000001</v>
      </c>
      <c r="Q42" s="2"/>
      <c r="T42" s="91" t="s">
        <v>113</v>
      </c>
      <c r="W42" s="133">
        <v>42606</v>
      </c>
      <c r="X42" s="10">
        <v>47.29</v>
      </c>
      <c r="Y42" s="10">
        <v>47.94</v>
      </c>
      <c r="Z42" s="10">
        <v>47.27</v>
      </c>
      <c r="AA42" s="10">
        <v>47.6</v>
      </c>
      <c r="AB42" s="95">
        <v>2174900</v>
      </c>
      <c r="AC42" s="10">
        <v>47.6</v>
      </c>
      <c r="AD42" s="2">
        <f t="shared" si="0"/>
        <v>0.6699999999999946</v>
      </c>
      <c r="AE42" s="138">
        <f t="shared" si="1"/>
        <v>2.3162771109708213E-3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58.298400000000001</v>
      </c>
      <c r="Q43" s="2"/>
      <c r="T43" s="128" t="s">
        <v>98</v>
      </c>
      <c r="U43" s="98">
        <v>55.44</v>
      </c>
      <c r="W43" s="133">
        <v>42605</v>
      </c>
      <c r="X43" s="10">
        <v>47.27</v>
      </c>
      <c r="Y43" s="10">
        <v>47.96</v>
      </c>
      <c r="Z43" s="10">
        <v>47.27</v>
      </c>
      <c r="AA43" s="10">
        <v>47.49</v>
      </c>
      <c r="AB43" s="95">
        <v>2270400</v>
      </c>
      <c r="AC43" s="10">
        <v>47.49</v>
      </c>
      <c r="AD43" s="2">
        <f t="shared" si="0"/>
        <v>0.68999999999999773</v>
      </c>
      <c r="AE43" s="138">
        <f t="shared" si="1"/>
        <v>1.1501597444089517E-2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57.758600000000001</v>
      </c>
      <c r="Q44" s="2"/>
      <c r="T44" s="93" t="s">
        <v>99</v>
      </c>
      <c r="U44" s="88">
        <v>55.29</v>
      </c>
      <c r="W44" s="133">
        <v>42604</v>
      </c>
      <c r="X44" s="10">
        <v>46.95</v>
      </c>
      <c r="Y44" s="10">
        <v>47.09</v>
      </c>
      <c r="Z44" s="10">
        <v>46.56</v>
      </c>
      <c r="AA44" s="10">
        <v>46.95</v>
      </c>
      <c r="AB44" s="95">
        <v>2606900</v>
      </c>
      <c r="AC44" s="10">
        <v>46.95</v>
      </c>
      <c r="AD44" s="2">
        <f t="shared" si="0"/>
        <v>0.53000000000000114</v>
      </c>
      <c r="AE44" s="138">
        <f t="shared" si="1"/>
        <v>-2.9730303673816127E-3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57.218800000000002</v>
      </c>
      <c r="Q45" s="2"/>
      <c r="T45" s="93" t="s">
        <v>100</v>
      </c>
      <c r="U45" s="88" t="s">
        <v>668</v>
      </c>
      <c r="W45" s="133">
        <v>42601</v>
      </c>
      <c r="X45" s="10">
        <v>47.25</v>
      </c>
      <c r="Y45" s="10">
        <v>47.59</v>
      </c>
      <c r="Z45" s="10">
        <v>46.94</v>
      </c>
      <c r="AA45" s="10">
        <v>47.09</v>
      </c>
      <c r="AB45" s="95">
        <v>3244000</v>
      </c>
      <c r="AC45" s="10">
        <v>47.09</v>
      </c>
      <c r="AD45" s="2">
        <f t="shared" si="0"/>
        <v>0.65000000000000568</v>
      </c>
      <c r="AE45" s="138">
        <f t="shared" si="1"/>
        <v>-1.0714285714285676E-2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56.679000000000002</v>
      </c>
      <c r="Q46" s="2"/>
      <c r="T46" s="93" t="s">
        <v>101</v>
      </c>
      <c r="U46" s="88" t="s">
        <v>669</v>
      </c>
      <c r="W46" s="133">
        <v>42600</v>
      </c>
      <c r="X46" s="10">
        <v>48.16</v>
      </c>
      <c r="Y46" s="10">
        <v>48.22</v>
      </c>
      <c r="Z46" s="10">
        <v>47.18</v>
      </c>
      <c r="AA46" s="10">
        <v>47.6</v>
      </c>
      <c r="AB46" s="95">
        <v>4915900</v>
      </c>
      <c r="AC46" s="10">
        <v>47.6</v>
      </c>
      <c r="AD46" s="2">
        <f t="shared" si="0"/>
        <v>1.0399999999999991</v>
      </c>
      <c r="AE46" s="138">
        <f t="shared" si="1"/>
        <v>-1.2038190120381875E-2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56.139199999999995</v>
      </c>
      <c r="Q47" s="2"/>
      <c r="T47" s="93" t="s">
        <v>102</v>
      </c>
      <c r="U47" s="88">
        <v>61.71</v>
      </c>
      <c r="W47" s="133">
        <v>42599</v>
      </c>
      <c r="X47" s="10">
        <v>47.91</v>
      </c>
      <c r="Y47" s="10">
        <v>48.21</v>
      </c>
      <c r="Z47" s="10">
        <v>47.68</v>
      </c>
      <c r="AA47" s="10">
        <v>48.18</v>
      </c>
      <c r="AB47" s="95">
        <v>3297700</v>
      </c>
      <c r="AC47" s="10">
        <v>48.18</v>
      </c>
      <c r="AD47" s="2">
        <f t="shared" si="0"/>
        <v>0.53000000000000114</v>
      </c>
      <c r="AE47" s="138">
        <f t="shared" si="1"/>
        <v>3.9591581579494495E-3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55.599399999999996</v>
      </c>
      <c r="Q48" s="2"/>
      <c r="T48" s="93" t="s">
        <v>103</v>
      </c>
      <c r="U48" s="88">
        <v>0.62539199999999995</v>
      </c>
      <c r="W48" s="133">
        <v>42598</v>
      </c>
      <c r="X48" s="10">
        <v>47.82</v>
      </c>
      <c r="Y48" s="10">
        <v>48.38</v>
      </c>
      <c r="Z48" s="10">
        <v>47.6</v>
      </c>
      <c r="AA48" s="10">
        <v>47.99</v>
      </c>
      <c r="AB48" s="95">
        <v>3453800</v>
      </c>
      <c r="AC48" s="10">
        <v>47.99</v>
      </c>
      <c r="AD48" s="2">
        <f t="shared" si="0"/>
        <v>0.78000000000000114</v>
      </c>
      <c r="AE48" s="138">
        <f t="shared" si="1"/>
        <v>-4.1657987919174744E-4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55.059599999999996</v>
      </c>
      <c r="Q49" s="2"/>
      <c r="T49" s="93" t="s">
        <v>104</v>
      </c>
      <c r="U49" s="88" t="s">
        <v>129</v>
      </c>
      <c r="W49" s="133">
        <v>42597</v>
      </c>
      <c r="X49" s="10">
        <v>47.16</v>
      </c>
      <c r="Y49" s="10">
        <v>48.48</v>
      </c>
      <c r="Z49" s="10">
        <v>47</v>
      </c>
      <c r="AA49" s="10">
        <v>48.01</v>
      </c>
      <c r="AB49" s="95">
        <v>3025400</v>
      </c>
      <c r="AC49" s="10">
        <v>48.01</v>
      </c>
      <c r="AD49" s="2">
        <f t="shared" si="0"/>
        <v>1.4799999999999969</v>
      </c>
      <c r="AE49" s="138">
        <f t="shared" si="1"/>
        <v>1.9320594479830033E-2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54.519799999999996</v>
      </c>
      <c r="Q50" s="2"/>
      <c r="T50" s="93"/>
      <c r="U50" s="88"/>
      <c r="W50" s="133">
        <v>42594</v>
      </c>
      <c r="X50" s="10">
        <v>47.2</v>
      </c>
      <c r="Y50" s="10">
        <v>47.34</v>
      </c>
      <c r="Z50" s="10">
        <v>46.53</v>
      </c>
      <c r="AA50" s="10">
        <v>47.1</v>
      </c>
      <c r="AB50" s="95">
        <v>2165900</v>
      </c>
      <c r="AC50" s="10">
        <v>47.1</v>
      </c>
      <c r="AD50" s="2">
        <f t="shared" si="0"/>
        <v>0.81000000000000227</v>
      </c>
      <c r="AE50" s="138">
        <f t="shared" si="1"/>
        <v>-3.5963613285382445E-3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53.98</v>
      </c>
      <c r="Q51" s="2"/>
      <c r="T51" s="93" t="s">
        <v>105</v>
      </c>
      <c r="U51" s="88" t="s">
        <v>670</v>
      </c>
      <c r="W51" s="133">
        <v>42593</v>
      </c>
      <c r="X51" s="10">
        <v>47</v>
      </c>
      <c r="Y51" s="10">
        <v>47.57</v>
      </c>
      <c r="Z51" s="10">
        <v>46.8</v>
      </c>
      <c r="AA51" s="10">
        <v>47.27</v>
      </c>
      <c r="AB51" s="95">
        <v>4010000</v>
      </c>
      <c r="AC51" s="10">
        <v>47.27</v>
      </c>
      <c r="AD51" s="2">
        <f t="shared" si="0"/>
        <v>0.77000000000000313</v>
      </c>
      <c r="AE51" s="138">
        <f t="shared" si="1"/>
        <v>3.1833616298813094E-3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53.440199999999997</v>
      </c>
      <c r="Q52" s="2"/>
      <c r="T52" s="93" t="s">
        <v>106</v>
      </c>
      <c r="U52" s="88" t="s">
        <v>370</v>
      </c>
      <c r="W52" s="133">
        <v>42592</v>
      </c>
      <c r="X52" s="10">
        <v>47.72</v>
      </c>
      <c r="Y52" s="10">
        <v>47.8</v>
      </c>
      <c r="Z52" s="10">
        <v>46.67</v>
      </c>
      <c r="AA52" s="10">
        <v>47.12</v>
      </c>
      <c r="AB52" s="95">
        <v>3052600</v>
      </c>
      <c r="AC52" s="10">
        <v>47.12</v>
      </c>
      <c r="AD52" s="2">
        <f t="shared" si="0"/>
        <v>1.1299999999999955</v>
      </c>
      <c r="AE52" s="138">
        <f t="shared" si="1"/>
        <v>-1.4432127170048159E-2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52.900399999999998</v>
      </c>
      <c r="Q53" s="2"/>
      <c r="T53" s="93" t="s">
        <v>107</v>
      </c>
      <c r="U53" s="90">
        <v>9571480</v>
      </c>
      <c r="W53" s="133">
        <v>42591</v>
      </c>
      <c r="X53" s="10">
        <v>49</v>
      </c>
      <c r="Y53" s="10">
        <v>49.47</v>
      </c>
      <c r="Z53" s="10">
        <v>47.78</v>
      </c>
      <c r="AA53" s="10">
        <v>47.81</v>
      </c>
      <c r="AB53" s="95">
        <v>3456000</v>
      </c>
      <c r="AC53" s="10">
        <v>47.81</v>
      </c>
      <c r="AD53" s="2">
        <f t="shared" si="0"/>
        <v>1.6899999999999977</v>
      </c>
      <c r="AE53" s="138">
        <f t="shared" si="1"/>
        <v>-1.4023510002062256E-2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52.360599999999998</v>
      </c>
      <c r="T54" s="93" t="s">
        <v>110</v>
      </c>
      <c r="U54" s="90">
        <v>4737680</v>
      </c>
      <c r="W54" s="133">
        <v>42590</v>
      </c>
      <c r="X54" s="10">
        <v>48.39</v>
      </c>
      <c r="Y54" s="10">
        <v>49.32</v>
      </c>
      <c r="Z54" s="10">
        <v>47.9</v>
      </c>
      <c r="AA54" s="10">
        <v>48.49</v>
      </c>
      <c r="AB54" s="95">
        <v>4311300</v>
      </c>
      <c r="AC54" s="10">
        <v>48.49</v>
      </c>
      <c r="AD54" s="2">
        <f t="shared" si="0"/>
        <v>1.4200000000000017</v>
      </c>
      <c r="AE54" s="138">
        <f t="shared" si="1"/>
        <v>1.6525511258005388E-3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51.820799999999998</v>
      </c>
      <c r="T55" s="93" t="s">
        <v>108</v>
      </c>
      <c r="U55" s="88" t="s">
        <v>671</v>
      </c>
      <c r="W55" s="133">
        <v>42587</v>
      </c>
      <c r="X55" s="10">
        <v>46.25</v>
      </c>
      <c r="Y55" s="10">
        <v>48.48</v>
      </c>
      <c r="Z55" s="10">
        <v>46.24</v>
      </c>
      <c r="AA55" s="10">
        <v>48.41</v>
      </c>
      <c r="AB55" s="95">
        <v>5995000</v>
      </c>
      <c r="AC55" s="10">
        <v>48.41</v>
      </c>
      <c r="AD55" s="2">
        <f t="shared" si="0"/>
        <v>2.2399999999999949</v>
      </c>
      <c r="AE55" s="138">
        <f t="shared" si="1"/>
        <v>5.4684095860566329E-2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51.280999999999992</v>
      </c>
      <c r="T56" s="93" t="s">
        <v>111</v>
      </c>
      <c r="U56" s="88">
        <v>3.09</v>
      </c>
      <c r="W56" s="133">
        <v>42586</v>
      </c>
      <c r="X56" s="10">
        <v>44.94</v>
      </c>
      <c r="Y56" s="10">
        <v>45.96</v>
      </c>
      <c r="Z56" s="10">
        <v>44.81</v>
      </c>
      <c r="AA56" s="10">
        <v>45.9</v>
      </c>
      <c r="AB56" s="95">
        <v>3878900</v>
      </c>
      <c r="AC56" s="10">
        <v>45.9</v>
      </c>
      <c r="AD56" s="2">
        <f t="shared" si="0"/>
        <v>1.1499999999999986</v>
      </c>
      <c r="AE56" s="138">
        <f t="shared" si="1"/>
        <v>2.2271714922049046E-2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50.741199999999992</v>
      </c>
      <c r="T57" s="93" t="s">
        <v>112</v>
      </c>
      <c r="U57" s="88">
        <v>18.3</v>
      </c>
      <c r="W57" s="133">
        <v>42585</v>
      </c>
      <c r="X57" s="10">
        <v>44.28</v>
      </c>
      <c r="Y57" s="10">
        <v>45.2</v>
      </c>
      <c r="Z57" s="10">
        <v>44.15</v>
      </c>
      <c r="AA57" s="10">
        <v>44.9</v>
      </c>
      <c r="AB57" s="95">
        <v>4616000</v>
      </c>
      <c r="AC57" s="10">
        <v>44.9</v>
      </c>
      <c r="AD57" s="2">
        <f t="shared" si="0"/>
        <v>1.0500000000000043</v>
      </c>
      <c r="AE57" s="138">
        <f t="shared" si="1"/>
        <v>1.1261261261261257E-2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50.2014</v>
      </c>
      <c r="T58" s="93" t="s">
        <v>109</v>
      </c>
      <c r="U58" s="88" t="s">
        <v>123</v>
      </c>
      <c r="W58" s="133">
        <v>42584</v>
      </c>
      <c r="X58" s="10">
        <v>46.9</v>
      </c>
      <c r="Y58" s="10">
        <v>46.9</v>
      </c>
      <c r="Z58" s="10">
        <v>44.24</v>
      </c>
      <c r="AA58" s="10">
        <v>44.4</v>
      </c>
      <c r="AB58" s="95">
        <v>7290700</v>
      </c>
      <c r="AC58" s="10">
        <v>44.4</v>
      </c>
      <c r="AD58" s="2">
        <f t="shared" si="0"/>
        <v>2.6599999999999966</v>
      </c>
      <c r="AE58" s="138">
        <f t="shared" si="1"/>
        <v>-6.25E-2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49.6616</v>
      </c>
      <c r="W59" s="133">
        <v>42583</v>
      </c>
      <c r="X59" s="10">
        <v>46.77</v>
      </c>
      <c r="Y59" s="10">
        <v>47.38</v>
      </c>
      <c r="Z59" s="10">
        <v>46.42</v>
      </c>
      <c r="AA59" s="10">
        <v>47.36</v>
      </c>
      <c r="AB59" s="95">
        <v>2934700</v>
      </c>
      <c r="AC59" s="10">
        <v>47.36</v>
      </c>
      <c r="AD59" s="2">
        <f t="shared" si="0"/>
        <v>0.96000000000000085</v>
      </c>
      <c r="AE59" s="138">
        <f t="shared" si="1"/>
        <v>1.0023459159735459E-2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49.1218</v>
      </c>
      <c r="W60" s="133">
        <v>42580</v>
      </c>
      <c r="X60" s="10">
        <v>47.49</v>
      </c>
      <c r="Y60" s="10">
        <v>48.11</v>
      </c>
      <c r="Z60" s="10">
        <v>46.89</v>
      </c>
      <c r="AA60" s="10">
        <v>46.89</v>
      </c>
      <c r="AB60" s="95">
        <v>3449800</v>
      </c>
      <c r="AC60" s="10">
        <v>46.89</v>
      </c>
      <c r="AD60" s="2">
        <f t="shared" si="0"/>
        <v>1.2199999999999989</v>
      </c>
      <c r="AE60" s="138">
        <f t="shared" si="1"/>
        <v>-1.0759493670886022E-2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48.582000000000001</v>
      </c>
      <c r="W61" s="133">
        <v>42579</v>
      </c>
      <c r="X61" s="10">
        <v>47.17</v>
      </c>
      <c r="Y61" s="10">
        <v>47.63</v>
      </c>
      <c r="Z61" s="10">
        <v>46.81</v>
      </c>
      <c r="AA61" s="10">
        <v>47.4</v>
      </c>
      <c r="AB61" s="95">
        <v>2496600</v>
      </c>
      <c r="AC61" s="10">
        <v>47.4</v>
      </c>
      <c r="AD61" s="2">
        <f t="shared" si="0"/>
        <v>0.82000000000000028</v>
      </c>
      <c r="AE61" s="138">
        <f t="shared" si="1"/>
        <v>-8.4317032040470696E-4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42578</v>
      </c>
      <c r="X62" s="10">
        <v>47.63</v>
      </c>
      <c r="Y62" s="10">
        <v>47.75</v>
      </c>
      <c r="Z62" s="10">
        <v>47.16</v>
      </c>
      <c r="AA62" s="10">
        <v>47.44</v>
      </c>
      <c r="AB62" s="95">
        <v>3208500</v>
      </c>
      <c r="AC62" s="10">
        <v>47.44</v>
      </c>
      <c r="AD62" s="2">
        <f t="shared" si="0"/>
        <v>0.59000000000000341</v>
      </c>
      <c r="AE62" s="138">
        <f t="shared" si="1"/>
        <v>-6.0758432851455435E-3</v>
      </c>
    </row>
    <row r="63" spans="2:31" x14ac:dyDescent="0.25">
      <c r="W63" s="133">
        <v>42577</v>
      </c>
      <c r="X63" s="10">
        <v>46.87</v>
      </c>
      <c r="Y63" s="10">
        <v>48</v>
      </c>
      <c r="Z63" s="10">
        <v>46.87</v>
      </c>
      <c r="AA63" s="10">
        <v>47.73</v>
      </c>
      <c r="AB63" s="95">
        <v>4226100</v>
      </c>
      <c r="AC63" s="10">
        <v>47.73</v>
      </c>
      <c r="AD63" s="2">
        <f t="shared" si="0"/>
        <v>1.1300000000000026</v>
      </c>
      <c r="AE63" s="138">
        <f t="shared" si="1"/>
        <v>1.7914267434420816E-2</v>
      </c>
    </row>
    <row r="64" spans="2:31" x14ac:dyDescent="0.25">
      <c r="W64" s="133">
        <v>42576</v>
      </c>
      <c r="X64" s="10">
        <v>47.52</v>
      </c>
      <c r="Y64" s="10">
        <v>47.78</v>
      </c>
      <c r="Z64" s="10">
        <v>46.73</v>
      </c>
      <c r="AA64" s="10">
        <v>46.89</v>
      </c>
      <c r="AB64" s="95">
        <v>3752800</v>
      </c>
      <c r="AC64" s="10">
        <v>46.89</v>
      </c>
      <c r="AD64" s="2">
        <f t="shared" si="0"/>
        <v>1.0500000000000043</v>
      </c>
      <c r="AE64" s="138">
        <f t="shared" si="1"/>
        <v>-1.4294723565272172E-2</v>
      </c>
    </row>
    <row r="65" spans="1:31" x14ac:dyDescent="0.25">
      <c r="W65" s="133">
        <v>42573</v>
      </c>
      <c r="X65" s="10">
        <v>47.25</v>
      </c>
      <c r="Y65" s="10">
        <v>47.69</v>
      </c>
      <c r="Z65" s="10">
        <v>46.56</v>
      </c>
      <c r="AA65" s="10">
        <v>47.57</v>
      </c>
      <c r="AB65" s="95">
        <v>4903800</v>
      </c>
      <c r="AC65" s="10">
        <v>47.57</v>
      </c>
      <c r="AD65" s="2">
        <f t="shared" si="0"/>
        <v>1.1299999999999955</v>
      </c>
      <c r="AE65" s="138">
        <f t="shared" si="1"/>
        <v>1.9502786112301829E-2</v>
      </c>
    </row>
    <row r="66" spans="1:31" x14ac:dyDescent="0.25">
      <c r="W66" s="133">
        <v>42572</v>
      </c>
      <c r="X66" s="10">
        <v>47.11</v>
      </c>
      <c r="Y66" s="10">
        <v>47.4</v>
      </c>
      <c r="Z66" s="10">
        <v>46.02</v>
      </c>
      <c r="AA66" s="10">
        <v>46.66</v>
      </c>
      <c r="AB66" s="95">
        <v>5867900</v>
      </c>
      <c r="AC66" s="10">
        <v>46.66</v>
      </c>
      <c r="AD66" s="2">
        <f t="shared" si="0"/>
        <v>1.3799999999999955</v>
      </c>
      <c r="AE66" s="138">
        <f t="shared" si="1"/>
        <v>-3.3954451345755698E-2</v>
      </c>
    </row>
    <row r="67" spans="1:31" x14ac:dyDescent="0.25">
      <c r="W67" s="133">
        <v>42571</v>
      </c>
      <c r="X67" s="10">
        <v>48.28</v>
      </c>
      <c r="Y67" s="10">
        <v>49.87</v>
      </c>
      <c r="Z67" s="10">
        <v>47.54</v>
      </c>
      <c r="AA67" s="10">
        <v>48.3</v>
      </c>
      <c r="AB67" s="95">
        <v>8422200</v>
      </c>
      <c r="AC67" s="10">
        <v>48.3</v>
      </c>
      <c r="AD67" s="2">
        <f>Y67-Z67</f>
        <v>2.3299999999999983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207</v>
      </c>
      <c r="W2" s="133">
        <v>42663</v>
      </c>
      <c r="X2" s="10">
        <v>75.239999999999995</v>
      </c>
      <c r="Y2" s="10">
        <v>75.73</v>
      </c>
      <c r="Z2" s="10">
        <v>75.05</v>
      </c>
      <c r="AA2" s="10">
        <v>75.58</v>
      </c>
      <c r="AB2" s="95">
        <v>1199200</v>
      </c>
      <c r="AC2" s="10">
        <v>75.58</v>
      </c>
      <c r="AD2" s="2">
        <f>Y2-Z2</f>
        <v>0.68000000000000682</v>
      </c>
      <c r="AE2" s="138">
        <f>AC2/AC3-1</f>
        <v>4.919558569339344E-3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76.26733333333334</v>
      </c>
      <c r="T3" s="1" t="s">
        <v>209</v>
      </c>
      <c r="W3" s="133">
        <v>42662</v>
      </c>
      <c r="X3" s="10">
        <v>75.739999999999995</v>
      </c>
      <c r="Y3" s="10">
        <v>75.88</v>
      </c>
      <c r="Z3" s="10">
        <v>75.14</v>
      </c>
      <c r="AA3" s="10">
        <v>75.209999999999994</v>
      </c>
      <c r="AB3" s="95">
        <v>1697200</v>
      </c>
      <c r="AC3" s="10">
        <v>75.209999999999994</v>
      </c>
      <c r="AD3" s="2">
        <f t="shared" ref="AD3:AD66" si="0">Y3-Z3</f>
        <v>0.73999999999999488</v>
      </c>
      <c r="AE3" s="138">
        <f t="shared" ref="AE3:AE66" si="1">AC3/AC4-1</f>
        <v>-6.8664994057838769E-3</v>
      </c>
    </row>
    <row r="4" spans="1:31" x14ac:dyDescent="0.25">
      <c r="B4" s="525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74.400000000000006</v>
      </c>
      <c r="R4" s="559">
        <v>-6.7999999999999996E-3</v>
      </c>
      <c r="T4" s="163">
        <v>42627</v>
      </c>
      <c r="U4" s="1" t="s">
        <v>332</v>
      </c>
      <c r="W4" s="133">
        <v>42661</v>
      </c>
      <c r="X4" s="10">
        <v>75.53</v>
      </c>
      <c r="Y4" s="10">
        <v>75.849999999999994</v>
      </c>
      <c r="Z4" s="10">
        <v>75.14</v>
      </c>
      <c r="AA4" s="10">
        <v>75.73</v>
      </c>
      <c r="AB4" s="95">
        <v>1296000</v>
      </c>
      <c r="AC4" s="10">
        <v>75.73</v>
      </c>
      <c r="AD4" s="2">
        <f t="shared" si="0"/>
        <v>0.70999999999999375</v>
      </c>
      <c r="AE4" s="138">
        <f t="shared" si="1"/>
        <v>1.0272145144077038E-2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5580</v>
      </c>
      <c r="T5" t="s">
        <v>371</v>
      </c>
      <c r="W5" s="133">
        <v>42660</v>
      </c>
      <c r="X5" s="10">
        <v>75.27</v>
      </c>
      <c r="Y5" s="10">
        <v>75.510000000000005</v>
      </c>
      <c r="Z5" s="10">
        <v>74.91</v>
      </c>
      <c r="AA5" s="10">
        <v>74.959999999999994</v>
      </c>
      <c r="AB5" s="95">
        <v>1050100</v>
      </c>
      <c r="AC5" s="10">
        <v>74.959999999999994</v>
      </c>
      <c r="AD5" s="2">
        <f t="shared" si="0"/>
        <v>0.60000000000000853</v>
      </c>
      <c r="AE5" s="138">
        <f t="shared" si="1"/>
        <v>-4.1185067091803473E-3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5720.05</v>
      </c>
      <c r="W6" s="133">
        <v>42657</v>
      </c>
      <c r="X6" s="10">
        <v>75.66</v>
      </c>
      <c r="Y6" s="10">
        <v>75.849999999999994</v>
      </c>
      <c r="Z6" s="10">
        <v>75.069999999999993</v>
      </c>
      <c r="AA6" s="10">
        <v>75.27</v>
      </c>
      <c r="AB6" s="95">
        <v>1469100</v>
      </c>
      <c r="AC6" s="10">
        <v>75.27</v>
      </c>
      <c r="AD6" s="2">
        <f t="shared" si="0"/>
        <v>0.78000000000000114</v>
      </c>
      <c r="AE6" s="138">
        <f t="shared" si="1"/>
        <v>-9.2912131669775633E-4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350.89999999999873</v>
      </c>
      <c r="R7">
        <v>50</v>
      </c>
      <c r="W7" s="133">
        <v>42656</v>
      </c>
      <c r="X7" s="10">
        <v>75.36</v>
      </c>
      <c r="Y7" s="10">
        <v>75.599999999999994</v>
      </c>
      <c r="Z7" s="10">
        <v>74.69</v>
      </c>
      <c r="AA7" s="10">
        <v>75.34</v>
      </c>
      <c r="AB7" s="95">
        <v>1344000</v>
      </c>
      <c r="AC7" s="10">
        <v>75.34</v>
      </c>
      <c r="AD7" s="2">
        <f t="shared" si="0"/>
        <v>0.90999999999999659</v>
      </c>
      <c r="AE7" s="138">
        <f t="shared" si="1"/>
        <v>-5.9374587676475077E-3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-140.05000000000018</v>
      </c>
      <c r="W8" s="133">
        <v>42655</v>
      </c>
      <c r="X8" s="10">
        <v>75.52</v>
      </c>
      <c r="Y8" s="10">
        <v>76.209999999999994</v>
      </c>
      <c r="Z8" s="10">
        <v>75.150000000000006</v>
      </c>
      <c r="AA8" s="10">
        <v>75.790000000000006</v>
      </c>
      <c r="AB8" s="95">
        <v>1237400</v>
      </c>
      <c r="AC8" s="10">
        <v>75.790000000000006</v>
      </c>
      <c r="AD8" s="2">
        <f t="shared" si="0"/>
        <v>1.0599999999999881</v>
      </c>
      <c r="AE8" s="138">
        <f t="shared" si="1"/>
        <v>6.2400424853958913E-3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-2.4484051712834708E-2</v>
      </c>
      <c r="W9" s="133">
        <v>42654</v>
      </c>
      <c r="X9" s="10">
        <v>76.239999999999995</v>
      </c>
      <c r="Y9" s="10">
        <v>76.3</v>
      </c>
      <c r="Z9" s="10">
        <v>75.12</v>
      </c>
      <c r="AA9" s="10">
        <v>75.319999999999993</v>
      </c>
      <c r="AB9" s="95">
        <v>1620900</v>
      </c>
      <c r="AC9" s="10">
        <v>75.319999999999993</v>
      </c>
      <c r="AD9" s="2">
        <f t="shared" si="0"/>
        <v>1.1799999999999926</v>
      </c>
      <c r="AE9" s="138">
        <f t="shared" si="1"/>
        <v>-1.5038577219824822E-2</v>
      </c>
    </row>
    <row r="10" spans="1:31" x14ac:dyDescent="0.25">
      <c r="H10" s="72"/>
      <c r="O10" s="11" t="s">
        <v>219</v>
      </c>
      <c r="P10" s="34"/>
      <c r="Q10" s="2">
        <f>M84</f>
        <v>490.94999999999891</v>
      </c>
      <c r="W10" s="133">
        <v>42653</v>
      </c>
      <c r="X10" s="10">
        <v>76.37</v>
      </c>
      <c r="Y10" s="10">
        <v>76.790000000000006</v>
      </c>
      <c r="Z10" s="10">
        <v>75.91</v>
      </c>
      <c r="AA10" s="10">
        <v>76.47</v>
      </c>
      <c r="AB10" s="95">
        <v>1238800</v>
      </c>
      <c r="AC10" s="10">
        <v>76.47</v>
      </c>
      <c r="AD10" s="2">
        <f t="shared" si="0"/>
        <v>0.88000000000000966</v>
      </c>
      <c r="AE10" s="138">
        <f t="shared" si="1"/>
        <v>9.1623036649202128E-4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2.3699999999999999E-2</v>
      </c>
      <c r="W11" s="133">
        <v>42650</v>
      </c>
      <c r="X11" s="10">
        <v>76.87</v>
      </c>
      <c r="Y11" s="10">
        <v>77.12</v>
      </c>
      <c r="Z11" s="10">
        <v>75.86</v>
      </c>
      <c r="AA11" s="10">
        <v>76.400000000000006</v>
      </c>
      <c r="AB11" s="95">
        <v>2442400</v>
      </c>
      <c r="AC11" s="10">
        <v>76.400000000000006</v>
      </c>
      <c r="AD11" s="2">
        <f t="shared" si="0"/>
        <v>1.2600000000000051</v>
      </c>
      <c r="AE11" s="138">
        <f t="shared" si="1"/>
        <v>-4.0411941076781144E-3</v>
      </c>
    </row>
    <row r="12" spans="1:31" x14ac:dyDescent="0.25">
      <c r="H12" s="72"/>
      <c r="W12" s="133">
        <v>42649</v>
      </c>
      <c r="X12" s="10">
        <v>75.430000000000007</v>
      </c>
      <c r="Y12" s="10">
        <v>76.72</v>
      </c>
      <c r="Z12" s="10">
        <v>75.099999999999994</v>
      </c>
      <c r="AA12" s="10">
        <v>76.709999999999994</v>
      </c>
      <c r="AB12" s="95">
        <v>2068700</v>
      </c>
      <c r="AC12" s="10">
        <v>76.709999999999994</v>
      </c>
      <c r="AD12" s="2">
        <f t="shared" si="0"/>
        <v>1.6200000000000045</v>
      </c>
      <c r="AE12" s="138">
        <f t="shared" si="1"/>
        <v>1.0938323668950867E-2</v>
      </c>
    </row>
    <row r="13" spans="1:31" x14ac:dyDescent="0.25">
      <c r="H13" s="72"/>
      <c r="W13" s="133">
        <v>42648</v>
      </c>
      <c r="X13" s="10">
        <v>75.97</v>
      </c>
      <c r="Y13" s="10">
        <v>76.55</v>
      </c>
      <c r="Z13" s="10">
        <v>75.680000000000007</v>
      </c>
      <c r="AA13" s="10">
        <v>75.88</v>
      </c>
      <c r="AB13" s="95">
        <v>1864700</v>
      </c>
      <c r="AC13" s="10">
        <v>75.88</v>
      </c>
      <c r="AD13" s="2">
        <f t="shared" si="0"/>
        <v>0.86999999999999034</v>
      </c>
      <c r="AE13" s="138">
        <f t="shared" si="1"/>
        <v>2.5102391333069463E-3</v>
      </c>
    </row>
    <row r="14" spans="1:31" x14ac:dyDescent="0.25">
      <c r="H14" s="72"/>
      <c r="W14" s="133">
        <v>42647</v>
      </c>
      <c r="X14" s="10">
        <v>76.05</v>
      </c>
      <c r="Y14" s="10">
        <v>76.34</v>
      </c>
      <c r="Z14" s="10">
        <v>75.27</v>
      </c>
      <c r="AA14" s="10">
        <v>75.69</v>
      </c>
      <c r="AB14" s="95">
        <v>1933900</v>
      </c>
      <c r="AC14" s="10">
        <v>75.69</v>
      </c>
      <c r="AD14" s="2">
        <f t="shared" si="0"/>
        <v>1.0700000000000074</v>
      </c>
      <c r="AE14" s="138">
        <f t="shared" si="1"/>
        <v>-1.3194352816995325E-3</v>
      </c>
    </row>
    <row r="15" spans="1:31" x14ac:dyDescent="0.25">
      <c r="H15" s="72"/>
      <c r="W15" s="133">
        <v>42646</v>
      </c>
      <c r="X15" s="10">
        <v>77.400000000000006</v>
      </c>
      <c r="Y15" s="10">
        <v>77.540000000000006</v>
      </c>
      <c r="Z15" s="10">
        <v>75.69</v>
      </c>
      <c r="AA15" s="10">
        <v>75.790000000000006</v>
      </c>
      <c r="AB15" s="95">
        <v>2471600</v>
      </c>
      <c r="AC15" s="10">
        <v>75.790000000000006</v>
      </c>
      <c r="AD15" s="2">
        <f t="shared" si="0"/>
        <v>1.8500000000000085</v>
      </c>
      <c r="AE15" s="138">
        <f t="shared" si="1"/>
        <v>-2.4581724581724584E-2</v>
      </c>
    </row>
    <row r="16" spans="1:31" x14ac:dyDescent="0.25">
      <c r="H16" s="72"/>
      <c r="W16" s="133">
        <v>42643</v>
      </c>
      <c r="X16" s="10">
        <v>77.11</v>
      </c>
      <c r="Y16" s="10">
        <v>78</v>
      </c>
      <c r="Z16" s="10">
        <v>76.78</v>
      </c>
      <c r="AA16" s="10">
        <v>77.7</v>
      </c>
      <c r="AB16" s="95">
        <v>2614000</v>
      </c>
      <c r="AC16" s="10">
        <v>77.7</v>
      </c>
      <c r="AD16" s="2">
        <f t="shared" si="0"/>
        <v>1.2199999999999989</v>
      </c>
      <c r="AE16" s="138">
        <f t="shared" si="1"/>
        <v>1.040312093628093E-2</v>
      </c>
    </row>
    <row r="17" spans="1:31" x14ac:dyDescent="0.25">
      <c r="H17" s="72"/>
      <c r="W17" s="133">
        <v>42642</v>
      </c>
      <c r="X17" s="10">
        <v>77.489999999999995</v>
      </c>
      <c r="Y17" s="10">
        <v>77.849999999999994</v>
      </c>
      <c r="Z17" s="10">
        <v>76.8</v>
      </c>
      <c r="AA17" s="10">
        <v>76.900000000000006</v>
      </c>
      <c r="AB17" s="95">
        <v>2676800</v>
      </c>
      <c r="AC17" s="10">
        <v>76.900000000000006</v>
      </c>
      <c r="AD17" s="2">
        <f t="shared" si="0"/>
        <v>1.0499999999999972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5742.5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22.45</v>
      </c>
      <c r="W18" s="133">
        <v>42642</v>
      </c>
      <c r="X18" s="10" t="s">
        <v>256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42641</v>
      </c>
      <c r="X19" s="10">
        <v>78.09</v>
      </c>
      <c r="Y19" s="10">
        <v>78.38</v>
      </c>
      <c r="Z19" s="10">
        <v>77.61</v>
      </c>
      <c r="AA19" s="10">
        <v>78.260000000000005</v>
      </c>
      <c r="AB19" s="95">
        <v>2482100</v>
      </c>
      <c r="AC19" s="10">
        <v>77.81</v>
      </c>
      <c r="AD19" s="2">
        <f t="shared" si="0"/>
        <v>0.76999999999999602</v>
      </c>
      <c r="AE19" s="138">
        <f t="shared" si="1"/>
        <v>1.5446003346635262E-3</v>
      </c>
    </row>
    <row r="20" spans="1:31" x14ac:dyDescent="0.25">
      <c r="W20" s="133">
        <v>42640</v>
      </c>
      <c r="X20" s="10">
        <v>76.709999999999994</v>
      </c>
      <c r="Y20" s="10">
        <v>78.180000000000007</v>
      </c>
      <c r="Z20" s="10">
        <v>76.62</v>
      </c>
      <c r="AA20" s="10">
        <v>78.14</v>
      </c>
      <c r="AB20" s="95">
        <v>2649100</v>
      </c>
      <c r="AC20" s="10">
        <v>77.69</v>
      </c>
      <c r="AD20" s="2">
        <f t="shared" si="0"/>
        <v>1.5600000000000023</v>
      </c>
      <c r="AE20" s="138">
        <f t="shared" si="1"/>
        <v>1.6352694924123501E-2</v>
      </c>
    </row>
    <row r="21" spans="1:31" x14ac:dyDescent="0.25">
      <c r="W21" s="133">
        <v>42639</v>
      </c>
      <c r="X21" s="10">
        <v>77.2</v>
      </c>
      <c r="Y21" s="10">
        <v>77.430000000000007</v>
      </c>
      <c r="Z21" s="10">
        <v>76.67</v>
      </c>
      <c r="AA21" s="10">
        <v>76.88</v>
      </c>
      <c r="AB21" s="95">
        <v>1700600</v>
      </c>
      <c r="AC21" s="10">
        <v>76.44</v>
      </c>
      <c r="AD21" s="2">
        <f t="shared" si="0"/>
        <v>0.76000000000000512</v>
      </c>
      <c r="AE21" s="138">
        <f t="shared" si="1"/>
        <v>-9.9728014505892082E-3</v>
      </c>
    </row>
    <row r="22" spans="1:31" x14ac:dyDescent="0.25">
      <c r="W22" s="133">
        <v>42636</v>
      </c>
      <c r="X22" s="10">
        <v>77.52</v>
      </c>
      <c r="Y22" s="10">
        <v>77.97</v>
      </c>
      <c r="Z22" s="10">
        <v>77.33</v>
      </c>
      <c r="AA22" s="10">
        <v>77.66</v>
      </c>
      <c r="AB22" s="95">
        <v>2098500</v>
      </c>
      <c r="AC22" s="10">
        <v>77.209999999999994</v>
      </c>
      <c r="AD22" s="2">
        <f t="shared" si="0"/>
        <v>0.64000000000000057</v>
      </c>
      <c r="AE22" s="138">
        <f t="shared" si="1"/>
        <v>1.1670124481326649E-3</v>
      </c>
    </row>
    <row r="23" spans="1:31" x14ac:dyDescent="0.25">
      <c r="W23" s="133">
        <v>42635</v>
      </c>
      <c r="X23" s="10">
        <v>77.37</v>
      </c>
      <c r="Y23" s="10">
        <v>77.75</v>
      </c>
      <c r="Z23" s="10">
        <v>77.14</v>
      </c>
      <c r="AA23" s="10">
        <v>77.56</v>
      </c>
      <c r="AB23" s="95">
        <v>2467700</v>
      </c>
      <c r="AC23" s="10">
        <v>77.12</v>
      </c>
      <c r="AD23" s="2">
        <f t="shared" si="0"/>
        <v>0.60999999999999943</v>
      </c>
      <c r="AE23" s="138">
        <f t="shared" si="1"/>
        <v>9.2919774898574392E-3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42634</v>
      </c>
      <c r="X24" s="10">
        <v>76.05</v>
      </c>
      <c r="Y24" s="10">
        <v>76.989999999999995</v>
      </c>
      <c r="Z24" s="10">
        <v>75.72</v>
      </c>
      <c r="AA24" s="10">
        <v>76.849999999999994</v>
      </c>
      <c r="AB24" s="95">
        <v>1885700</v>
      </c>
      <c r="AC24" s="10">
        <v>76.41</v>
      </c>
      <c r="AD24" s="2">
        <f t="shared" si="0"/>
        <v>1.269999999999996</v>
      </c>
      <c r="AE24" s="138">
        <f t="shared" si="1"/>
        <v>1.1784957627118731E-2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42633</v>
      </c>
      <c r="X25" s="10">
        <v>76.78</v>
      </c>
      <c r="Y25" s="10">
        <v>76.849999999999994</v>
      </c>
      <c r="Z25" s="10">
        <v>75.94</v>
      </c>
      <c r="AA25" s="10">
        <v>75.959999999999994</v>
      </c>
      <c r="AB25" s="95">
        <v>2539900</v>
      </c>
      <c r="AC25" s="10">
        <v>75.52</v>
      </c>
      <c r="AD25" s="2">
        <f t="shared" si="0"/>
        <v>0.90999999999999659</v>
      </c>
      <c r="AE25" s="138">
        <f t="shared" si="1"/>
        <v>-8.0126100091948427E-3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42632</v>
      </c>
      <c r="X26" s="10">
        <v>77.06</v>
      </c>
      <c r="Y26" s="10">
        <v>77.63</v>
      </c>
      <c r="Z26" s="10">
        <v>76.540000000000006</v>
      </c>
      <c r="AA26" s="10">
        <v>76.569999999999993</v>
      </c>
      <c r="AB26" s="95">
        <v>3089100</v>
      </c>
      <c r="AC26" s="10">
        <v>76.13</v>
      </c>
      <c r="AD26" s="2">
        <f t="shared" si="0"/>
        <v>1.0899999999999892</v>
      </c>
      <c r="AE26" s="138">
        <f t="shared" si="1"/>
        <v>-5.6165099268548069E-3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42629</v>
      </c>
      <c r="X27" s="10">
        <v>76.12</v>
      </c>
      <c r="Y27" s="10">
        <v>77.05</v>
      </c>
      <c r="Z27" s="10">
        <v>75.53</v>
      </c>
      <c r="AA27" s="10">
        <v>77</v>
      </c>
      <c r="AB27" s="95">
        <v>5941700</v>
      </c>
      <c r="AC27" s="10">
        <v>76.56</v>
      </c>
      <c r="AD27" s="2">
        <f t="shared" si="0"/>
        <v>1.519999999999996</v>
      </c>
      <c r="AE27" s="138">
        <f t="shared" si="1"/>
        <v>5.2521008403361158E-3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42628</v>
      </c>
      <c r="X28" s="10">
        <v>75.099999999999994</v>
      </c>
      <c r="Y28" s="10">
        <v>76.849999999999994</v>
      </c>
      <c r="Z28" s="10">
        <v>74.41</v>
      </c>
      <c r="AA28" s="10">
        <v>76.599999999999994</v>
      </c>
      <c r="AB28" s="95">
        <v>4224700</v>
      </c>
      <c r="AC28" s="10">
        <v>76.16</v>
      </c>
      <c r="AD28" s="2">
        <f t="shared" si="0"/>
        <v>2.4399999999999977</v>
      </c>
      <c r="AE28" s="138">
        <f t="shared" si="1"/>
        <v>1.7773620205799867E-2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42627</v>
      </c>
      <c r="X29" s="10">
        <v>78.069999999999993</v>
      </c>
      <c r="Y29" s="10">
        <v>78.069999999999993</v>
      </c>
      <c r="Z29" s="10">
        <v>75.040000000000006</v>
      </c>
      <c r="AA29" s="10">
        <v>75.260000000000005</v>
      </c>
      <c r="AB29" s="95">
        <v>7329800</v>
      </c>
      <c r="AC29" s="10">
        <v>74.83</v>
      </c>
      <c r="AD29" s="2">
        <f t="shared" si="0"/>
        <v>3.0299999999999869</v>
      </c>
      <c r="AE29" s="138">
        <f t="shared" si="1"/>
        <v>-3.6192684183410595E-2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42626</v>
      </c>
      <c r="X30" s="10">
        <v>79.19</v>
      </c>
      <c r="Y30" s="10">
        <v>79.319999999999993</v>
      </c>
      <c r="Z30" s="10">
        <v>77.63</v>
      </c>
      <c r="AA30" s="10">
        <v>78.09</v>
      </c>
      <c r="AB30" s="95">
        <v>2458800</v>
      </c>
      <c r="AC30" s="10">
        <v>77.64</v>
      </c>
      <c r="AD30" s="2">
        <f t="shared" si="0"/>
        <v>1.6899999999999977</v>
      </c>
      <c r="AE30" s="138">
        <f t="shared" si="1"/>
        <v>-2.3641851106639744E-2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42625</v>
      </c>
      <c r="X31" s="10">
        <v>78.489999999999995</v>
      </c>
      <c r="Y31" s="10">
        <v>80.22</v>
      </c>
      <c r="Z31" s="10">
        <v>78.400000000000006</v>
      </c>
      <c r="AA31" s="10">
        <v>79.98</v>
      </c>
      <c r="AB31" s="95">
        <v>1371200</v>
      </c>
      <c r="AC31" s="10">
        <v>79.52</v>
      </c>
      <c r="AD31" s="2">
        <f t="shared" si="0"/>
        <v>1.8199999999999932</v>
      </c>
      <c r="AE31" s="138">
        <f t="shared" si="1"/>
        <v>1.4803471158754355E-2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42622</v>
      </c>
      <c r="X32" s="10">
        <v>80.12</v>
      </c>
      <c r="Y32" s="10">
        <v>80.12</v>
      </c>
      <c r="Z32" s="10">
        <v>78.81</v>
      </c>
      <c r="AA32" s="10">
        <v>78.81</v>
      </c>
      <c r="AB32" s="95">
        <v>1869600</v>
      </c>
      <c r="AC32" s="10">
        <v>78.36</v>
      </c>
      <c r="AD32" s="2">
        <f t="shared" si="0"/>
        <v>1.3100000000000023</v>
      </c>
      <c r="AE32" s="138">
        <f t="shared" si="1"/>
        <v>-2.3551401869158939E-2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42621</v>
      </c>
      <c r="X33" s="10">
        <v>81</v>
      </c>
      <c r="Y33" s="10">
        <v>81.099999999999994</v>
      </c>
      <c r="Z33" s="10">
        <v>80.52</v>
      </c>
      <c r="AA33" s="10">
        <v>80.709999999999994</v>
      </c>
      <c r="AB33" s="95">
        <v>1157900</v>
      </c>
      <c r="AC33" s="10">
        <v>80.25</v>
      </c>
      <c r="AD33" s="2">
        <f t="shared" si="0"/>
        <v>0.57999999999999829</v>
      </c>
      <c r="AE33" s="138">
        <f t="shared" si="1"/>
        <v>-5.4529681497087479E-3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42620</v>
      </c>
      <c r="X34" s="10">
        <v>80.62</v>
      </c>
      <c r="Y34" s="10">
        <v>81.47</v>
      </c>
      <c r="Z34" s="10">
        <v>80.430000000000007</v>
      </c>
      <c r="AA34" s="10">
        <v>81.16</v>
      </c>
      <c r="AB34" s="95">
        <v>1438000</v>
      </c>
      <c r="AC34" s="10">
        <v>80.69</v>
      </c>
      <c r="AD34" s="2">
        <f t="shared" si="0"/>
        <v>1.039999999999992</v>
      </c>
      <c r="AE34" s="138">
        <f t="shared" si="1"/>
        <v>4.2314872433104611E-3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42619</v>
      </c>
      <c r="X35" s="10">
        <v>79.959999999999994</v>
      </c>
      <c r="Y35" s="10">
        <v>80.87</v>
      </c>
      <c r="Z35" s="10">
        <v>79.75</v>
      </c>
      <c r="AA35" s="10">
        <v>80.81</v>
      </c>
      <c r="AB35" s="95">
        <v>2161700</v>
      </c>
      <c r="AC35" s="10">
        <v>80.349999999999994</v>
      </c>
      <c r="AD35" s="2">
        <f t="shared" si="0"/>
        <v>1.1200000000000045</v>
      </c>
      <c r="AE35" s="138">
        <f t="shared" si="1"/>
        <v>1.3624321937681261E-2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42615</v>
      </c>
      <c r="X36" s="10">
        <v>80.099999999999994</v>
      </c>
      <c r="Y36" s="10">
        <v>80.14</v>
      </c>
      <c r="Z36" s="10">
        <v>79.53</v>
      </c>
      <c r="AA36" s="10">
        <v>79.73</v>
      </c>
      <c r="AB36" s="95">
        <v>1310000</v>
      </c>
      <c r="AC36" s="10">
        <v>79.27</v>
      </c>
      <c r="AD36" s="2">
        <f t="shared" si="0"/>
        <v>0.60999999999999943</v>
      </c>
      <c r="AE36" s="138">
        <f t="shared" si="1"/>
        <v>3.7859666834938466E-4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42614</v>
      </c>
      <c r="X37" s="10">
        <v>79.900000000000006</v>
      </c>
      <c r="Y37" s="10">
        <v>80.08</v>
      </c>
      <c r="Z37" s="10">
        <v>79.16</v>
      </c>
      <c r="AA37" s="10">
        <v>79.7</v>
      </c>
      <c r="AB37" s="95">
        <v>1638000</v>
      </c>
      <c r="AC37" s="10">
        <v>79.239999999999995</v>
      </c>
      <c r="AD37" s="2">
        <f t="shared" si="0"/>
        <v>0.92000000000000171</v>
      </c>
      <c r="AE37" s="138">
        <f t="shared" si="1"/>
        <v>3.7874005807347899E-4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42613</v>
      </c>
      <c r="X38" s="10">
        <v>79.709999999999994</v>
      </c>
      <c r="Y38" s="10">
        <v>79.989999999999995</v>
      </c>
      <c r="Z38" s="10">
        <v>79.11</v>
      </c>
      <c r="AA38" s="10">
        <v>79.67</v>
      </c>
      <c r="AB38" s="95">
        <v>1657800</v>
      </c>
      <c r="AC38" s="10">
        <v>79.209999999999994</v>
      </c>
      <c r="AD38" s="2">
        <f t="shared" si="0"/>
        <v>0.87999999999999545</v>
      </c>
      <c r="AE38" s="138">
        <f t="shared" si="1"/>
        <v>-6.3083522583917695E-4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42612</v>
      </c>
      <c r="X39" s="10">
        <v>79.77</v>
      </c>
      <c r="Y39" s="10">
        <v>79.88</v>
      </c>
      <c r="Z39" s="10">
        <v>79.39</v>
      </c>
      <c r="AA39" s="10">
        <v>79.72</v>
      </c>
      <c r="AB39" s="95">
        <v>858300</v>
      </c>
      <c r="AC39" s="10">
        <v>79.260000000000005</v>
      </c>
      <c r="AD39" s="2">
        <f t="shared" si="0"/>
        <v>0.48999999999999488</v>
      </c>
      <c r="AE39" s="138">
        <f t="shared" si="1"/>
        <v>-6.3043752364133621E-4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6" t="s">
        <v>78</v>
      </c>
      <c r="P40" s="586"/>
      <c r="W40" s="133">
        <v>42611</v>
      </c>
      <c r="X40" s="10">
        <v>79.38</v>
      </c>
      <c r="Y40" s="10">
        <v>79.89</v>
      </c>
      <c r="Z40" s="10">
        <v>79.239999999999995</v>
      </c>
      <c r="AA40" s="10">
        <v>79.77</v>
      </c>
      <c r="AB40" s="95">
        <v>1427000</v>
      </c>
      <c r="AC40" s="10">
        <v>79.31</v>
      </c>
      <c r="AD40" s="2">
        <f t="shared" si="0"/>
        <v>0.65000000000000568</v>
      </c>
      <c r="AE40" s="138">
        <f t="shared" si="1"/>
        <v>5.3238686779060185E-3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81.840000000000018</v>
      </c>
      <c r="Q41" s="2"/>
      <c r="W41" s="133">
        <v>42608</v>
      </c>
      <c r="X41" s="10">
        <v>79.650000000000006</v>
      </c>
      <c r="Y41" s="10">
        <v>79.760000000000005</v>
      </c>
      <c r="Z41" s="10">
        <v>78.760000000000005</v>
      </c>
      <c r="AA41" s="10">
        <v>79.349999999999994</v>
      </c>
      <c r="AB41" s="95">
        <v>1743700</v>
      </c>
      <c r="AC41" s="10">
        <v>78.89</v>
      </c>
      <c r="AD41" s="2">
        <f t="shared" si="0"/>
        <v>1</v>
      </c>
      <c r="AE41" s="138">
        <f t="shared" si="1"/>
        <v>-1.2674271229407008E-4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81.096000000000018</v>
      </c>
      <c r="Q42" s="2"/>
      <c r="T42" s="91" t="s">
        <v>113</v>
      </c>
      <c r="W42" s="133">
        <v>42607</v>
      </c>
      <c r="X42" s="10">
        <v>80.77</v>
      </c>
      <c r="Y42" s="10">
        <v>80.88</v>
      </c>
      <c r="Z42" s="10">
        <v>79.27</v>
      </c>
      <c r="AA42" s="10">
        <v>79.36</v>
      </c>
      <c r="AB42" s="95">
        <v>2097000</v>
      </c>
      <c r="AC42" s="10">
        <v>78.900000000000006</v>
      </c>
      <c r="AD42" s="2">
        <f t="shared" si="0"/>
        <v>1.6099999999999994</v>
      </c>
      <c r="AE42" s="138">
        <f t="shared" si="1"/>
        <v>-2.1213248976553745E-2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80.352000000000018</v>
      </c>
      <c r="Q43" s="2"/>
      <c r="T43" s="128" t="s">
        <v>98</v>
      </c>
      <c r="U43" s="98">
        <v>75.209999999999994</v>
      </c>
      <c r="W43" s="133">
        <v>42606</v>
      </c>
      <c r="X43" s="10">
        <v>81.849999999999994</v>
      </c>
      <c r="Y43" s="10">
        <v>82.01</v>
      </c>
      <c r="Z43" s="10">
        <v>80.87</v>
      </c>
      <c r="AA43" s="10">
        <v>81.08</v>
      </c>
      <c r="AB43" s="95">
        <v>1262100</v>
      </c>
      <c r="AC43" s="10">
        <v>80.61</v>
      </c>
      <c r="AD43" s="2">
        <f t="shared" si="0"/>
        <v>1.1400000000000006</v>
      </c>
      <c r="AE43" s="138">
        <f t="shared" si="1"/>
        <v>-1.1526670754138491E-2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79.608000000000004</v>
      </c>
      <c r="Q44" s="2"/>
      <c r="T44" s="93" t="s">
        <v>99</v>
      </c>
      <c r="U44" s="88">
        <v>75.239999999999995</v>
      </c>
      <c r="W44" s="133">
        <v>42605</v>
      </c>
      <c r="X44" s="10">
        <v>82.39</v>
      </c>
      <c r="Y44" s="10">
        <v>82.56</v>
      </c>
      <c r="Z44" s="10">
        <v>82</v>
      </c>
      <c r="AA44" s="10">
        <v>82.02</v>
      </c>
      <c r="AB44" s="95">
        <v>899300</v>
      </c>
      <c r="AC44" s="10">
        <v>81.55</v>
      </c>
      <c r="AD44" s="2">
        <f t="shared" si="0"/>
        <v>0.56000000000000227</v>
      </c>
      <c r="AE44" s="138">
        <f t="shared" si="1"/>
        <v>-1.5915768854065648E-3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78.864000000000004</v>
      </c>
      <c r="Q45" s="2"/>
      <c r="T45" s="93" t="s">
        <v>100</v>
      </c>
      <c r="U45" s="88" t="s">
        <v>672</v>
      </c>
      <c r="W45" s="133">
        <v>42604</v>
      </c>
      <c r="X45" s="10">
        <v>81.73</v>
      </c>
      <c r="Y45" s="10">
        <v>82.26</v>
      </c>
      <c r="Z45" s="10">
        <v>81.56</v>
      </c>
      <c r="AA45" s="10">
        <v>82.15</v>
      </c>
      <c r="AB45" s="95">
        <v>1349900</v>
      </c>
      <c r="AC45" s="10">
        <v>81.680000000000007</v>
      </c>
      <c r="AD45" s="2">
        <f t="shared" si="0"/>
        <v>0.70000000000000284</v>
      </c>
      <c r="AE45" s="138">
        <f t="shared" si="1"/>
        <v>5.2923076923077073E-3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78.12</v>
      </c>
      <c r="Q46" s="2"/>
      <c r="T46" s="93" t="s">
        <v>101</v>
      </c>
      <c r="U46" s="88" t="s">
        <v>455</v>
      </c>
      <c r="W46" s="133">
        <v>42601</v>
      </c>
      <c r="X46" s="10">
        <v>82.12</v>
      </c>
      <c r="Y46" s="10">
        <v>82.36</v>
      </c>
      <c r="Z46" s="10">
        <v>81.56</v>
      </c>
      <c r="AA46" s="10">
        <v>81.72</v>
      </c>
      <c r="AB46" s="95">
        <v>2054800</v>
      </c>
      <c r="AC46" s="10">
        <v>81.25</v>
      </c>
      <c r="AD46" s="2">
        <f t="shared" si="0"/>
        <v>0.79999999999999716</v>
      </c>
      <c r="AE46" s="138">
        <f t="shared" si="1"/>
        <v>-8.541793776693174E-3</v>
      </c>
    </row>
    <row r="47" spans="2:31" x14ac:dyDescent="0.25">
      <c r="O47" s="83">
        <v>1.04</v>
      </c>
      <c r="P47" s="83">
        <f t="shared" si="18"/>
        <v>77.376000000000005</v>
      </c>
      <c r="Q47" s="2"/>
      <c r="T47" s="93" t="s">
        <v>102</v>
      </c>
      <c r="U47" s="88">
        <v>89.87</v>
      </c>
      <c r="W47" s="133">
        <v>42600</v>
      </c>
      <c r="X47" s="10">
        <v>82.61</v>
      </c>
      <c r="Y47" s="10">
        <v>82.93</v>
      </c>
      <c r="Z47" s="10">
        <v>82.34</v>
      </c>
      <c r="AA47" s="10">
        <v>82.42</v>
      </c>
      <c r="AB47" s="95">
        <v>1541100</v>
      </c>
      <c r="AC47" s="10">
        <v>81.95</v>
      </c>
      <c r="AD47" s="2">
        <f t="shared" si="0"/>
        <v>0.59000000000000341</v>
      </c>
      <c r="AE47" s="138">
        <f t="shared" si="1"/>
        <v>-4.3737091483416757E-3</v>
      </c>
    </row>
    <row r="48" spans="2:31" x14ac:dyDescent="0.25">
      <c r="O48" s="83">
        <v>1.03</v>
      </c>
      <c r="P48" s="83">
        <f t="shared" si="18"/>
        <v>76.632000000000005</v>
      </c>
      <c r="Q48" s="2"/>
      <c r="T48" s="93" t="s">
        <v>103</v>
      </c>
      <c r="U48" s="88">
        <v>0.84546600000000005</v>
      </c>
      <c r="W48" s="133">
        <v>42599</v>
      </c>
      <c r="X48" s="10">
        <v>82.88</v>
      </c>
      <c r="Y48" s="10">
        <v>82.99</v>
      </c>
      <c r="Z48" s="10">
        <v>82.12</v>
      </c>
      <c r="AA48" s="10">
        <v>82.78</v>
      </c>
      <c r="AB48" s="95">
        <v>1491900</v>
      </c>
      <c r="AC48" s="10">
        <v>82.31</v>
      </c>
      <c r="AD48" s="2">
        <f t="shared" si="0"/>
        <v>0.86999999999999034</v>
      </c>
      <c r="AE48" s="138">
        <f t="shared" si="1"/>
        <v>1.2163970319913897E-3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75.888000000000005</v>
      </c>
      <c r="Q49" s="2"/>
      <c r="T49" s="93" t="s">
        <v>104</v>
      </c>
      <c r="U49" s="88" t="s">
        <v>396</v>
      </c>
      <c r="W49" s="133">
        <v>42598</v>
      </c>
      <c r="X49" s="10">
        <v>83</v>
      </c>
      <c r="Y49" s="10">
        <v>83.18</v>
      </c>
      <c r="Z49" s="10">
        <v>82.65</v>
      </c>
      <c r="AA49" s="10">
        <v>82.68</v>
      </c>
      <c r="AB49" s="95">
        <v>1059700</v>
      </c>
      <c r="AC49" s="10">
        <v>82.21</v>
      </c>
      <c r="AD49" s="2">
        <f t="shared" si="0"/>
        <v>0.53000000000000114</v>
      </c>
      <c r="AE49" s="138">
        <f t="shared" si="1"/>
        <v>-6.0452182323781356E-3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75.144000000000005</v>
      </c>
      <c r="Q50" s="2"/>
      <c r="T50" s="93"/>
      <c r="U50" s="88"/>
      <c r="W50" s="133">
        <v>42597</v>
      </c>
      <c r="X50" s="10">
        <v>83.25</v>
      </c>
      <c r="Y50" s="10">
        <v>83.49</v>
      </c>
      <c r="Z50" s="10">
        <v>83.05</v>
      </c>
      <c r="AA50" s="10">
        <v>83.19</v>
      </c>
      <c r="AB50" s="95">
        <v>1392900</v>
      </c>
      <c r="AC50" s="10">
        <v>82.71</v>
      </c>
      <c r="AD50" s="2">
        <f t="shared" si="0"/>
        <v>0.43999999999999773</v>
      </c>
      <c r="AE50" s="138">
        <f t="shared" si="1"/>
        <v>-4.9326275264678365E-3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74.400000000000006</v>
      </c>
      <c r="Q51" s="2"/>
      <c r="T51" s="93" t="s">
        <v>105</v>
      </c>
      <c r="U51" s="88" t="s">
        <v>673</v>
      </c>
      <c r="W51" s="133">
        <v>42594</v>
      </c>
      <c r="X51" s="10">
        <v>83.55</v>
      </c>
      <c r="Y51" s="10">
        <v>83.66</v>
      </c>
      <c r="Z51" s="10">
        <v>83.12</v>
      </c>
      <c r="AA51" s="10">
        <v>83.6</v>
      </c>
      <c r="AB51" s="95">
        <v>1025600</v>
      </c>
      <c r="AC51" s="10">
        <v>83.12</v>
      </c>
      <c r="AD51" s="2">
        <f t="shared" si="0"/>
        <v>0.53999999999999204</v>
      </c>
      <c r="AE51" s="138">
        <f t="shared" si="1"/>
        <v>-1.2029351617937056E-4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73.656000000000006</v>
      </c>
      <c r="Q52" s="2"/>
      <c r="T52" s="93" t="s">
        <v>106</v>
      </c>
      <c r="U52" s="88" t="s">
        <v>272</v>
      </c>
      <c r="W52" s="133">
        <v>42593</v>
      </c>
      <c r="X52" s="10">
        <v>83.69</v>
      </c>
      <c r="Y52" s="10">
        <v>83.73</v>
      </c>
      <c r="Z52" s="10">
        <v>82.65</v>
      </c>
      <c r="AA52" s="10">
        <v>83.61</v>
      </c>
      <c r="AB52" s="95">
        <v>1176000</v>
      </c>
      <c r="AC52" s="10">
        <v>83.13</v>
      </c>
      <c r="AD52" s="2">
        <f t="shared" si="0"/>
        <v>1.0799999999999983</v>
      </c>
      <c r="AE52" s="138">
        <f t="shared" si="1"/>
        <v>7.2228241242333624E-4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72.912000000000006</v>
      </c>
      <c r="Q53" s="2"/>
      <c r="T53" s="93" t="s">
        <v>107</v>
      </c>
      <c r="U53" s="90">
        <v>1209138</v>
      </c>
      <c r="W53" s="133">
        <v>42592</v>
      </c>
      <c r="X53" s="10">
        <v>83.8</v>
      </c>
      <c r="Y53" s="10">
        <v>83.98</v>
      </c>
      <c r="Z53" s="10">
        <v>83.24</v>
      </c>
      <c r="AA53" s="10">
        <v>83.55</v>
      </c>
      <c r="AB53" s="95">
        <v>2212300</v>
      </c>
      <c r="AC53" s="10">
        <v>83.07</v>
      </c>
      <c r="AD53" s="2">
        <f t="shared" si="0"/>
        <v>0.74000000000000909</v>
      </c>
      <c r="AE53" s="138">
        <f t="shared" si="1"/>
        <v>-3.0004800768123063E-3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72.168000000000006</v>
      </c>
      <c r="T54" s="93" t="s">
        <v>110</v>
      </c>
      <c r="U54" s="90">
        <v>2042490</v>
      </c>
      <c r="W54" s="133">
        <v>42591</v>
      </c>
      <c r="X54" s="10">
        <v>83.91</v>
      </c>
      <c r="Y54" s="10">
        <v>84.05</v>
      </c>
      <c r="Z54" s="10">
        <v>83.56</v>
      </c>
      <c r="AA54" s="10">
        <v>83.8</v>
      </c>
      <c r="AB54" s="95">
        <v>1354700</v>
      </c>
      <c r="AC54" s="10">
        <v>83.32</v>
      </c>
      <c r="AD54" s="2">
        <f t="shared" si="0"/>
        <v>0.48999999999999488</v>
      </c>
      <c r="AE54" s="138">
        <f t="shared" si="1"/>
        <v>2.4009603841523841E-4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71.424000000000007</v>
      </c>
      <c r="T55" s="93" t="s">
        <v>108</v>
      </c>
      <c r="U55" s="88" t="s">
        <v>674</v>
      </c>
      <c r="W55" s="133">
        <v>42590</v>
      </c>
      <c r="X55" s="10">
        <v>84.64</v>
      </c>
      <c r="Y55" s="10">
        <v>84.7</v>
      </c>
      <c r="Z55" s="10">
        <v>83.61</v>
      </c>
      <c r="AA55" s="10">
        <v>83.78</v>
      </c>
      <c r="AB55" s="95">
        <v>1214600</v>
      </c>
      <c r="AC55" s="10">
        <v>83.3</v>
      </c>
      <c r="AD55" s="2">
        <f t="shared" si="0"/>
        <v>1.0900000000000034</v>
      </c>
      <c r="AE55" s="138">
        <f t="shared" si="1"/>
        <v>-6.9146399618502663E-3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70.680000000000007</v>
      </c>
      <c r="T56" s="93" t="s">
        <v>111</v>
      </c>
      <c r="U56" s="88">
        <v>17.5</v>
      </c>
      <c r="W56" s="133">
        <v>42587</v>
      </c>
      <c r="X56" s="10">
        <v>84</v>
      </c>
      <c r="Y56" s="10">
        <v>84.74</v>
      </c>
      <c r="Z56" s="10">
        <v>83.69</v>
      </c>
      <c r="AA56" s="10">
        <v>84.36</v>
      </c>
      <c r="AB56" s="95">
        <v>1492800</v>
      </c>
      <c r="AC56" s="10">
        <v>83.88</v>
      </c>
      <c r="AD56" s="2">
        <f t="shared" si="0"/>
        <v>1.0499999999999972</v>
      </c>
      <c r="AE56" s="138">
        <f t="shared" si="1"/>
        <v>9.3862815884475648E-3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69.936000000000007</v>
      </c>
      <c r="T57" s="93" t="s">
        <v>112</v>
      </c>
      <c r="U57" s="88">
        <v>4.32</v>
      </c>
      <c r="W57" s="133">
        <v>42586</v>
      </c>
      <c r="X57" s="10">
        <v>84.52</v>
      </c>
      <c r="Y57" s="10">
        <v>84.8</v>
      </c>
      <c r="Z57" s="10">
        <v>83.51</v>
      </c>
      <c r="AA57" s="10">
        <v>83.58</v>
      </c>
      <c r="AB57" s="95">
        <v>1793500</v>
      </c>
      <c r="AC57" s="10">
        <v>83.1</v>
      </c>
      <c r="AD57" s="2">
        <f t="shared" si="0"/>
        <v>1.289999999999992</v>
      </c>
      <c r="AE57" s="138">
        <f t="shared" si="1"/>
        <v>-1.2477718360071388E-2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69.192000000000007</v>
      </c>
      <c r="T58" s="93" t="s">
        <v>109</v>
      </c>
      <c r="U58" s="88" t="s">
        <v>675</v>
      </c>
      <c r="W58" s="133">
        <v>42585</v>
      </c>
      <c r="X58" s="10">
        <v>84.74</v>
      </c>
      <c r="Y58" s="10">
        <v>84.9</v>
      </c>
      <c r="Z58" s="10">
        <v>83.24</v>
      </c>
      <c r="AA58" s="10">
        <v>84.64</v>
      </c>
      <c r="AB58" s="95">
        <v>2616500</v>
      </c>
      <c r="AC58" s="10">
        <v>84.15</v>
      </c>
      <c r="AD58" s="2">
        <f t="shared" si="0"/>
        <v>1.6600000000000108</v>
      </c>
      <c r="AE58" s="138">
        <f t="shared" si="1"/>
        <v>-3.3163567452327847E-3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68.448000000000008</v>
      </c>
      <c r="W59" s="133">
        <v>42584</v>
      </c>
      <c r="X59" s="10">
        <v>83.04</v>
      </c>
      <c r="Y59" s="10">
        <v>85.52</v>
      </c>
      <c r="Z59" s="10">
        <v>82.01</v>
      </c>
      <c r="AA59" s="10">
        <v>84.92</v>
      </c>
      <c r="AB59" s="95">
        <v>4813800</v>
      </c>
      <c r="AC59" s="10">
        <v>84.43</v>
      </c>
      <c r="AD59" s="2">
        <f t="shared" si="0"/>
        <v>3.5099999999999909</v>
      </c>
      <c r="AE59" s="138">
        <f t="shared" si="1"/>
        <v>3.0388088845496819E-2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67.704000000000008</v>
      </c>
      <c r="W60" s="133">
        <v>42583</v>
      </c>
      <c r="X60" s="10">
        <v>83.21</v>
      </c>
      <c r="Y60" s="10">
        <v>83.89</v>
      </c>
      <c r="Z60" s="10">
        <v>82.1</v>
      </c>
      <c r="AA60" s="10">
        <v>82.41</v>
      </c>
      <c r="AB60" s="95">
        <v>4588000</v>
      </c>
      <c r="AC60" s="10">
        <v>81.94</v>
      </c>
      <c r="AD60" s="2">
        <f t="shared" si="0"/>
        <v>1.7900000000000063</v>
      </c>
      <c r="AE60" s="138">
        <f t="shared" si="1"/>
        <v>-1.4196342637151194E-2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66.960000000000008</v>
      </c>
      <c r="W61" s="133">
        <v>42580</v>
      </c>
      <c r="X61" s="10">
        <v>82.6</v>
      </c>
      <c r="Y61" s="10">
        <v>83.74</v>
      </c>
      <c r="Z61" s="10">
        <v>82.45</v>
      </c>
      <c r="AA61" s="10">
        <v>83.6</v>
      </c>
      <c r="AB61" s="95">
        <v>2727100</v>
      </c>
      <c r="AC61" s="10">
        <v>83.12</v>
      </c>
      <c r="AD61" s="2">
        <f t="shared" si="0"/>
        <v>1.289999999999992</v>
      </c>
      <c r="AE61" s="138">
        <f t="shared" si="1"/>
        <v>1.2547204287976621E-2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42579</v>
      </c>
      <c r="X62" s="10">
        <v>83.12</v>
      </c>
      <c r="Y62" s="10">
        <v>83.23</v>
      </c>
      <c r="Z62" s="10">
        <v>82.18</v>
      </c>
      <c r="AA62" s="10">
        <v>82.56</v>
      </c>
      <c r="AB62" s="95">
        <v>3311700</v>
      </c>
      <c r="AC62" s="10">
        <v>82.09</v>
      </c>
      <c r="AD62" s="2">
        <f t="shared" si="0"/>
        <v>1.0499999999999972</v>
      </c>
      <c r="AE62" s="138">
        <f t="shared" si="1"/>
        <v>-9.2927830074824858E-3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42578</v>
      </c>
      <c r="X63" s="10">
        <v>83.5</v>
      </c>
      <c r="Y63" s="10">
        <v>83.64</v>
      </c>
      <c r="Z63" s="10">
        <v>82.88</v>
      </c>
      <c r="AA63" s="10">
        <v>83.34</v>
      </c>
      <c r="AB63" s="95">
        <v>1688700</v>
      </c>
      <c r="AC63" s="10">
        <v>82.86</v>
      </c>
      <c r="AD63" s="2">
        <f t="shared" si="0"/>
        <v>0.76000000000000512</v>
      </c>
      <c r="AE63" s="138">
        <f t="shared" si="1"/>
        <v>-3.6075036075036149E-3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6" si="58">C64*(E64-D64)</f>
        <v>-74.049999999999727</v>
      </c>
      <c r="G64" s="40">
        <f t="shared" ref="G64:G66" si="59">D64*C64</f>
        <v>3860.5499999999997</v>
      </c>
      <c r="H64" s="231">
        <f t="shared" ref="H64:H66" si="60">(E64-D64)/D64</f>
        <v>-1.9181204750618366E-2</v>
      </c>
      <c r="I64" s="44">
        <v>77</v>
      </c>
      <c r="W64" s="133">
        <v>42577</v>
      </c>
      <c r="X64" s="10">
        <v>82.81</v>
      </c>
      <c r="Y64" s="10">
        <v>83.66</v>
      </c>
      <c r="Z64" s="10">
        <v>82.68</v>
      </c>
      <c r="AA64" s="10">
        <v>83.64</v>
      </c>
      <c r="AB64" s="95">
        <v>1510000</v>
      </c>
      <c r="AC64" s="10">
        <v>83.16</v>
      </c>
      <c r="AD64" s="2">
        <f t="shared" si="0"/>
        <v>0.97999999999998977</v>
      </c>
      <c r="AE64" s="138">
        <f t="shared" si="1"/>
        <v>9.4683175528040842E-3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42576</v>
      </c>
      <c r="X65" s="10">
        <v>82.85</v>
      </c>
      <c r="Y65" s="10">
        <v>82.99</v>
      </c>
      <c r="Z65" s="10">
        <v>82.04</v>
      </c>
      <c r="AA65" s="10">
        <v>82.86</v>
      </c>
      <c r="AB65" s="95">
        <v>1336800</v>
      </c>
      <c r="AC65" s="10">
        <v>82.38</v>
      </c>
      <c r="AD65" s="2">
        <f t="shared" si="0"/>
        <v>0.94999999999998863</v>
      </c>
      <c r="AE65" s="138">
        <f t="shared" si="1"/>
        <v>-1.5755665979881872E-3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42573</v>
      </c>
      <c r="X66" s="10">
        <v>82.91</v>
      </c>
      <c r="Y66" s="10">
        <v>83.14</v>
      </c>
      <c r="Z66" s="10">
        <v>82.57</v>
      </c>
      <c r="AA66" s="10">
        <v>82.99</v>
      </c>
      <c r="AB66" s="95">
        <v>1253300</v>
      </c>
      <c r="AC66" s="10">
        <v>82.51</v>
      </c>
      <c r="AD66" s="2">
        <f t="shared" si="0"/>
        <v>0.57000000000000739</v>
      </c>
      <c r="AE66" s="138">
        <f t="shared" si="1"/>
        <v>4.5045045045044585E-3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42572</v>
      </c>
      <c r="X67" s="10">
        <v>83.24</v>
      </c>
      <c r="Y67" s="10">
        <v>83.55</v>
      </c>
      <c r="Z67" s="10">
        <v>82.27</v>
      </c>
      <c r="AA67" s="10">
        <v>82.61</v>
      </c>
      <c r="AB67" s="95">
        <v>1772100</v>
      </c>
      <c r="AC67" s="10">
        <v>82.14</v>
      </c>
      <c r="AD67" s="2">
        <f>Y67-Z67</f>
        <v>1.2800000000000011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42571</v>
      </c>
      <c r="X68" s="10">
        <v>82.93</v>
      </c>
      <c r="Y68" s="10">
        <v>83.54</v>
      </c>
      <c r="Z68" s="10">
        <v>82.57</v>
      </c>
      <c r="AA68" s="10">
        <v>83.29</v>
      </c>
      <c r="AB68" s="95">
        <v>1300800</v>
      </c>
      <c r="AC68" s="10">
        <v>82.81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1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1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1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42663</v>
      </c>
      <c r="X2" s="10">
        <v>40.82</v>
      </c>
      <c r="Y2" s="10">
        <v>41.54</v>
      </c>
      <c r="Z2" s="10">
        <v>40.729999999999997</v>
      </c>
      <c r="AA2" s="10">
        <v>41.46</v>
      </c>
      <c r="AB2" s="95">
        <v>14165900</v>
      </c>
      <c r="AC2" s="10">
        <v>41.46</v>
      </c>
      <c r="AD2" s="2">
        <f>Y2-Z2</f>
        <v>0.81000000000000227</v>
      </c>
      <c r="AE2" s="138">
        <f>AC2/AC3-1</f>
        <v>1.3691931540342317E-2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41.4</v>
      </c>
      <c r="T3" s="1">
        <v>42565</v>
      </c>
      <c r="U3" t="s">
        <v>266</v>
      </c>
      <c r="W3" s="133">
        <v>42662</v>
      </c>
      <c r="X3" s="10">
        <v>39.549999999999997</v>
      </c>
      <c r="Y3" s="10">
        <v>40.92</v>
      </c>
      <c r="Z3" s="10">
        <v>39.19</v>
      </c>
      <c r="AA3" s="10">
        <v>40.9</v>
      </c>
      <c r="AB3" s="95">
        <v>13511900</v>
      </c>
      <c r="AC3" s="10">
        <v>40.9</v>
      </c>
      <c r="AD3" s="2">
        <f t="shared" ref="AD3:AD66" si="0">Y3-Z3</f>
        <v>1.730000000000004</v>
      </c>
      <c r="AE3" s="138">
        <f t="shared" ref="AE3:AE66" si="1">AC3/AC4-1</f>
        <v>3.6492650785605596E-2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41.4</v>
      </c>
      <c r="R4" s="561">
        <v>4.5999999999999999E-3</v>
      </c>
      <c r="T4" s="546">
        <v>42568</v>
      </c>
      <c r="U4" t="s">
        <v>280</v>
      </c>
      <c r="W4" s="133">
        <v>42661</v>
      </c>
      <c r="X4" s="10">
        <v>39.39</v>
      </c>
      <c r="Y4" s="10">
        <v>40.270000000000003</v>
      </c>
      <c r="Z4" s="10">
        <v>39.049999999999997</v>
      </c>
      <c r="AA4" s="10">
        <v>39.46</v>
      </c>
      <c r="AB4" s="95">
        <v>13433800</v>
      </c>
      <c r="AC4" s="10">
        <v>39.46</v>
      </c>
      <c r="AD4" s="2">
        <f t="shared" si="0"/>
        <v>1.220000000000006</v>
      </c>
      <c r="AE4" s="138">
        <f t="shared" si="1"/>
        <v>2.7954256670901234E-3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328</v>
      </c>
      <c r="W5" s="133">
        <v>42660</v>
      </c>
      <c r="X5" s="10">
        <v>39.74</v>
      </c>
      <c r="Y5" s="10">
        <v>40.49</v>
      </c>
      <c r="Z5" s="10">
        <v>39.26</v>
      </c>
      <c r="AA5" s="10">
        <v>39.35</v>
      </c>
      <c r="AB5" s="95">
        <v>10535100</v>
      </c>
      <c r="AC5" s="10">
        <v>39.35</v>
      </c>
      <c r="AD5" s="2">
        <f t="shared" si="0"/>
        <v>1.230000000000004</v>
      </c>
      <c r="AE5" s="138">
        <f t="shared" si="1"/>
        <v>-1.7232767232767121E-2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333</v>
      </c>
      <c r="W6" s="133">
        <v>42657</v>
      </c>
      <c r="X6" s="10">
        <v>40.450000000000003</v>
      </c>
      <c r="Y6" s="10">
        <v>40.75</v>
      </c>
      <c r="Z6" s="10">
        <v>39.82</v>
      </c>
      <c r="AA6" s="10">
        <v>40.04</v>
      </c>
      <c r="AB6" s="95">
        <v>12133300</v>
      </c>
      <c r="AC6" s="10">
        <v>40.04</v>
      </c>
      <c r="AD6" s="2">
        <f t="shared" si="0"/>
        <v>0.92999999999999972</v>
      </c>
      <c r="AE6" s="138">
        <f t="shared" si="1"/>
        <v>7.4981254686323773E-4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42656</v>
      </c>
      <c r="X7" s="10">
        <v>38.53</v>
      </c>
      <c r="Y7" s="10">
        <v>40.880000000000003</v>
      </c>
      <c r="Z7" s="10">
        <v>37.909999999999997</v>
      </c>
      <c r="AA7" s="10">
        <v>40.01</v>
      </c>
      <c r="AB7" s="95">
        <v>24274100</v>
      </c>
      <c r="AC7" s="10">
        <v>40.01</v>
      </c>
      <c r="AD7" s="2">
        <f t="shared" si="0"/>
        <v>2.970000000000006</v>
      </c>
      <c r="AE7" s="138">
        <f t="shared" si="1"/>
        <v>1.8843901196842205E-2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42655</v>
      </c>
      <c r="X8" s="10">
        <v>39.01</v>
      </c>
      <c r="Y8" s="10">
        <v>39.5</v>
      </c>
      <c r="Z8" s="10">
        <v>38.56</v>
      </c>
      <c r="AA8" s="10">
        <v>39.270000000000003</v>
      </c>
      <c r="AB8" s="95">
        <v>11127500</v>
      </c>
      <c r="AC8" s="10">
        <v>39.270000000000003</v>
      </c>
      <c r="AD8" s="2">
        <f t="shared" si="0"/>
        <v>0.93999999999999773</v>
      </c>
      <c r="AE8" s="138">
        <f t="shared" si="1"/>
        <v>8.4745762711866401E-3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40.25</v>
      </c>
      <c r="Y9" s="10">
        <v>40.26</v>
      </c>
      <c r="Z9" s="10">
        <v>38.79</v>
      </c>
      <c r="AA9" s="10">
        <v>38.94</v>
      </c>
      <c r="AB9" s="95">
        <v>12166600</v>
      </c>
      <c r="AC9" s="10">
        <v>38.94</v>
      </c>
      <c r="AD9" s="2">
        <f t="shared" si="0"/>
        <v>1.4699999999999989</v>
      </c>
      <c r="AE9" s="138">
        <f t="shared" si="1"/>
        <v>-2.0870002514458252E-2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42653</v>
      </c>
      <c r="X10" s="10">
        <v>39.21</v>
      </c>
      <c r="Y10" s="10">
        <v>39.950000000000003</v>
      </c>
      <c r="Z10" s="10">
        <v>39.19</v>
      </c>
      <c r="AA10" s="10">
        <v>39.770000000000003</v>
      </c>
      <c r="AB10" s="95">
        <v>7994100</v>
      </c>
      <c r="AC10" s="10">
        <v>39.770000000000003</v>
      </c>
      <c r="AD10" s="2">
        <f t="shared" si="0"/>
        <v>0.76000000000000512</v>
      </c>
      <c r="AE10" s="138">
        <f t="shared" si="1"/>
        <v>2.1052631578947434E-2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1.9800000000000002E-2</v>
      </c>
      <c r="W11" s="133">
        <v>42650</v>
      </c>
      <c r="X11" s="10">
        <v>39.869999999999997</v>
      </c>
      <c r="Y11" s="10">
        <v>39.93</v>
      </c>
      <c r="Z11" s="10">
        <v>38.799999999999997</v>
      </c>
      <c r="AA11" s="10">
        <v>38.950000000000003</v>
      </c>
      <c r="AB11" s="95">
        <v>10707000</v>
      </c>
      <c r="AC11" s="10">
        <v>38.950000000000003</v>
      </c>
      <c r="AD11" s="2">
        <f t="shared" si="0"/>
        <v>1.1300000000000026</v>
      </c>
      <c r="AE11" s="138">
        <f t="shared" si="1"/>
        <v>-2.4787180771156603E-2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42649</v>
      </c>
      <c r="X12" s="10">
        <v>40.26</v>
      </c>
      <c r="Y12" s="10">
        <v>40.380000000000003</v>
      </c>
      <c r="Z12" s="10">
        <v>39.75</v>
      </c>
      <c r="AA12" s="10">
        <v>39.94</v>
      </c>
      <c r="AB12" s="95">
        <v>9184300</v>
      </c>
      <c r="AC12" s="10">
        <v>39.94</v>
      </c>
      <c r="AD12" s="2">
        <f t="shared" si="0"/>
        <v>0.63000000000000256</v>
      </c>
      <c r="AE12" s="138">
        <f t="shared" si="1"/>
        <v>-9.4246031746032521E-3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42648</v>
      </c>
      <c r="X13" s="10">
        <v>40.159999999999997</v>
      </c>
      <c r="Y13" s="10">
        <v>40.479999999999997</v>
      </c>
      <c r="Z13" s="10">
        <v>40.049999999999997</v>
      </c>
      <c r="AA13" s="10">
        <v>40.32</v>
      </c>
      <c r="AB13" s="95">
        <v>7408700</v>
      </c>
      <c r="AC13" s="10">
        <v>40.32</v>
      </c>
      <c r="AD13" s="2">
        <f t="shared" si="0"/>
        <v>0.42999999999999972</v>
      </c>
      <c r="AE13" s="138">
        <f t="shared" si="1"/>
        <v>4.2341220423411929E-3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42647</v>
      </c>
      <c r="X14" s="10">
        <v>41.25</v>
      </c>
      <c r="Y14" s="10">
        <v>41.38</v>
      </c>
      <c r="Z14" s="10">
        <v>40.1</v>
      </c>
      <c r="AA14" s="10">
        <v>40.15</v>
      </c>
      <c r="AB14" s="95">
        <v>12479200</v>
      </c>
      <c r="AC14" s="10">
        <v>40.15</v>
      </c>
      <c r="AD14" s="2">
        <f t="shared" si="0"/>
        <v>1.2800000000000011</v>
      </c>
      <c r="AE14" s="138">
        <f t="shared" si="1"/>
        <v>4.2521260630314917E-3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42646</v>
      </c>
      <c r="X15" s="10">
        <v>39.25</v>
      </c>
      <c r="Y15" s="10">
        <v>40.049999999999997</v>
      </c>
      <c r="Z15" s="10">
        <v>39.21</v>
      </c>
      <c r="AA15" s="10">
        <v>39.979999999999997</v>
      </c>
      <c r="AB15" s="95">
        <v>11629700</v>
      </c>
      <c r="AC15" s="10">
        <v>39.979999999999997</v>
      </c>
      <c r="AD15" s="2">
        <f t="shared" si="0"/>
        <v>0.83999999999999631</v>
      </c>
      <c r="AE15" s="138">
        <f t="shared" si="1"/>
        <v>1.5752032520325088E-2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42643</v>
      </c>
      <c r="X16" s="10">
        <v>39.15</v>
      </c>
      <c r="Y16" s="10">
        <v>39.6</v>
      </c>
      <c r="Z16" s="10">
        <v>38.93</v>
      </c>
      <c r="AA16" s="10">
        <v>39.36</v>
      </c>
      <c r="AB16" s="95">
        <v>8889300</v>
      </c>
      <c r="AC16" s="10">
        <v>39.36</v>
      </c>
      <c r="AD16" s="2">
        <f t="shared" si="0"/>
        <v>0.67000000000000171</v>
      </c>
      <c r="AE16" s="138">
        <f t="shared" si="1"/>
        <v>8.4550345887777212E-3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42642</v>
      </c>
      <c r="X17" s="10">
        <v>39.06</v>
      </c>
      <c r="Y17" s="10">
        <v>39.68</v>
      </c>
      <c r="Z17" s="10">
        <v>39.020000000000003</v>
      </c>
      <c r="AA17" s="10">
        <v>39.03</v>
      </c>
      <c r="AB17" s="95">
        <v>7181000</v>
      </c>
      <c r="AC17" s="10">
        <v>39.03</v>
      </c>
      <c r="AD17" s="2">
        <f t="shared" si="0"/>
        <v>0.65999999999999659</v>
      </c>
      <c r="AE17" s="138">
        <f t="shared" si="1"/>
        <v>-5.0981391791994346E-3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42641</v>
      </c>
      <c r="X18" s="10">
        <v>39.299999999999997</v>
      </c>
      <c r="Y18" s="10">
        <v>40.229999999999997</v>
      </c>
      <c r="Z18" s="10">
        <v>39.11</v>
      </c>
      <c r="AA18" s="10">
        <v>39.229999999999997</v>
      </c>
      <c r="AB18" s="95">
        <v>10552400</v>
      </c>
      <c r="AC18" s="10">
        <v>39.229999999999997</v>
      </c>
      <c r="AD18" s="2">
        <f t="shared" si="0"/>
        <v>1.1199999999999974</v>
      </c>
      <c r="AE18" s="138">
        <f t="shared" si="1"/>
        <v>5.1007396072422218E-4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42640</v>
      </c>
      <c r="X19" s="10">
        <v>38</v>
      </c>
      <c r="Y19" s="10">
        <v>39.25</v>
      </c>
      <c r="Z19" s="10">
        <v>37.979999999999997</v>
      </c>
      <c r="AA19" s="10">
        <v>39.21</v>
      </c>
      <c r="AB19" s="95">
        <v>9596600</v>
      </c>
      <c r="AC19" s="10">
        <v>39.21</v>
      </c>
      <c r="AD19" s="2">
        <f t="shared" si="0"/>
        <v>1.2700000000000031</v>
      </c>
      <c r="AE19" s="138">
        <f t="shared" si="1"/>
        <v>3.0757097791798138E-2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42639</v>
      </c>
      <c r="X20" s="10">
        <v>38.520000000000003</v>
      </c>
      <c r="Y20" s="10">
        <v>38.75</v>
      </c>
      <c r="Z20" s="10">
        <v>37.909999999999997</v>
      </c>
      <c r="AA20" s="10">
        <v>38.04</v>
      </c>
      <c r="AB20" s="95">
        <v>7854400</v>
      </c>
      <c r="AC20" s="10">
        <v>38.04</v>
      </c>
      <c r="AD20" s="2">
        <f t="shared" si="0"/>
        <v>0.84000000000000341</v>
      </c>
      <c r="AE20" s="138">
        <f t="shared" si="1"/>
        <v>-1.9082001031459517E-2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42636</v>
      </c>
      <c r="X21" s="10">
        <v>38.18</v>
      </c>
      <c r="Y21" s="10">
        <v>38.93</v>
      </c>
      <c r="Z21" s="10">
        <v>38.18</v>
      </c>
      <c r="AA21" s="10">
        <v>38.78</v>
      </c>
      <c r="AB21" s="95">
        <v>6841200</v>
      </c>
      <c r="AC21" s="10">
        <v>38.78</v>
      </c>
      <c r="AD21" s="2">
        <f t="shared" si="0"/>
        <v>0.75</v>
      </c>
      <c r="AE21" s="138">
        <f t="shared" si="1"/>
        <v>7.2727272727273196E-3</v>
      </c>
    </row>
    <row r="22" spans="1:31" x14ac:dyDescent="0.25">
      <c r="W22" s="133">
        <v>42635</v>
      </c>
      <c r="X22" s="10">
        <v>38.159999999999997</v>
      </c>
      <c r="Y22" s="10">
        <v>38.96</v>
      </c>
      <c r="Z22" s="10">
        <v>38.15</v>
      </c>
      <c r="AA22" s="10">
        <v>38.5</v>
      </c>
      <c r="AB22" s="95">
        <v>10917000</v>
      </c>
      <c r="AC22" s="10">
        <v>38.5</v>
      </c>
      <c r="AD22" s="2">
        <f t="shared" si="0"/>
        <v>0.81000000000000227</v>
      </c>
      <c r="AE22" s="138">
        <f t="shared" si="1"/>
        <v>1.1826544021025009E-2</v>
      </c>
    </row>
    <row r="23" spans="1:31" x14ac:dyDescent="0.25">
      <c r="W23" s="133">
        <v>42634</v>
      </c>
      <c r="X23" s="10">
        <v>37.79</v>
      </c>
      <c r="Y23" s="10">
        <v>38.299999999999997</v>
      </c>
      <c r="Z23" s="10">
        <v>37.479999999999997</v>
      </c>
      <c r="AA23" s="10">
        <v>38.049999999999997</v>
      </c>
      <c r="AB23" s="95">
        <v>8529600</v>
      </c>
      <c r="AC23" s="10">
        <v>38.049999999999997</v>
      </c>
      <c r="AD23" s="2">
        <f t="shared" si="0"/>
        <v>0.82000000000000028</v>
      </c>
      <c r="AE23" s="138">
        <f t="shared" si="1"/>
        <v>1.1161307467446147E-2</v>
      </c>
    </row>
    <row r="24" spans="1:31" x14ac:dyDescent="0.25">
      <c r="W24" s="133">
        <v>42633</v>
      </c>
      <c r="X24" s="10">
        <v>37.6</v>
      </c>
      <c r="Y24" s="10">
        <v>38.11</v>
      </c>
      <c r="Z24" s="10">
        <v>37.409999999999997</v>
      </c>
      <c r="AA24" s="10">
        <v>37.630000000000003</v>
      </c>
      <c r="AB24" s="95">
        <v>7551400</v>
      </c>
      <c r="AC24" s="10">
        <v>37.630000000000003</v>
      </c>
      <c r="AD24" s="2">
        <f t="shared" si="0"/>
        <v>0.70000000000000284</v>
      </c>
      <c r="AE24" s="138">
        <f t="shared" si="1"/>
        <v>1.5970188980569677E-3</v>
      </c>
    </row>
    <row r="25" spans="1:31" x14ac:dyDescent="0.25">
      <c r="W25" s="133">
        <v>42632</v>
      </c>
      <c r="X25" s="10">
        <v>36.909999999999997</v>
      </c>
      <c r="Y25" s="10">
        <v>37.74</v>
      </c>
      <c r="Z25" s="10">
        <v>36.85</v>
      </c>
      <c r="AA25" s="10">
        <v>37.57</v>
      </c>
      <c r="AB25" s="95">
        <v>8768200</v>
      </c>
      <c r="AC25" s="10">
        <v>37.57</v>
      </c>
      <c r="AD25" s="2">
        <f t="shared" si="0"/>
        <v>0.89000000000000057</v>
      </c>
      <c r="AE25" s="138">
        <f t="shared" si="1"/>
        <v>2.1756867011150316E-2</v>
      </c>
    </row>
    <row r="26" spans="1:31" x14ac:dyDescent="0.25">
      <c r="W26" s="133">
        <v>42629</v>
      </c>
      <c r="X26" s="10">
        <v>37.020000000000003</v>
      </c>
      <c r="Y26" s="10">
        <v>37.159999999999997</v>
      </c>
      <c r="Z26" s="10">
        <v>36.590000000000003</v>
      </c>
      <c r="AA26" s="10">
        <v>36.770000000000003</v>
      </c>
      <c r="AB26" s="95">
        <v>11257500</v>
      </c>
      <c r="AC26" s="10">
        <v>36.770000000000003</v>
      </c>
      <c r="AD26" s="2">
        <f t="shared" si="0"/>
        <v>0.56999999999999318</v>
      </c>
      <c r="AE26" s="138">
        <f t="shared" si="1"/>
        <v>-1.394475730758904E-2</v>
      </c>
    </row>
    <row r="27" spans="1:31" x14ac:dyDescent="0.25">
      <c r="W27" s="133">
        <v>42628</v>
      </c>
      <c r="X27" s="10">
        <v>37.090000000000003</v>
      </c>
      <c r="Y27" s="10">
        <v>37.619999999999997</v>
      </c>
      <c r="Z27" s="10">
        <v>36.82</v>
      </c>
      <c r="AA27" s="10">
        <v>37.29</v>
      </c>
      <c r="AB27" s="95">
        <v>9159400</v>
      </c>
      <c r="AC27" s="10">
        <v>37.29</v>
      </c>
      <c r="AD27" s="2">
        <f t="shared" si="0"/>
        <v>0.79999999999999716</v>
      </c>
      <c r="AE27" s="138">
        <f t="shared" si="1"/>
        <v>4.579741379310498E-3</v>
      </c>
    </row>
    <row r="28" spans="1:31" x14ac:dyDescent="0.25">
      <c r="H28" s="72"/>
      <c r="W28" s="133">
        <v>42627</v>
      </c>
      <c r="X28" s="10">
        <v>37.43</v>
      </c>
      <c r="Y28" s="10">
        <v>37.89</v>
      </c>
      <c r="Z28" s="10">
        <v>36.93</v>
      </c>
      <c r="AA28" s="10">
        <v>37.119999999999997</v>
      </c>
      <c r="AB28" s="95">
        <v>9468400</v>
      </c>
      <c r="AC28" s="10">
        <v>37.119999999999997</v>
      </c>
      <c r="AD28" s="2">
        <f t="shared" si="0"/>
        <v>0.96000000000000085</v>
      </c>
      <c r="AE28" s="138">
        <f t="shared" si="1"/>
        <v>-1.09245936584067E-2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42626</v>
      </c>
      <c r="X29" s="10">
        <v>38.200000000000003</v>
      </c>
      <c r="Y29" s="10">
        <v>38.51</v>
      </c>
      <c r="Z29" s="10">
        <v>37.39</v>
      </c>
      <c r="AA29" s="10">
        <v>37.53</v>
      </c>
      <c r="AB29" s="95">
        <v>10203900</v>
      </c>
      <c r="AC29" s="10">
        <v>37.53</v>
      </c>
      <c r="AD29" s="2">
        <f t="shared" si="0"/>
        <v>1.1199999999999974</v>
      </c>
      <c r="AE29" s="138">
        <f t="shared" si="1"/>
        <v>-2.3673257023933303E-2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42625</v>
      </c>
      <c r="X30" s="10">
        <v>37.24</v>
      </c>
      <c r="Y30" s="10">
        <v>38.590000000000003</v>
      </c>
      <c r="Z30" s="10">
        <v>36.880000000000003</v>
      </c>
      <c r="AA30" s="10">
        <v>38.44</v>
      </c>
      <c r="AB30" s="95">
        <v>8572700</v>
      </c>
      <c r="AC30" s="10">
        <v>38.44</v>
      </c>
      <c r="AD30" s="2">
        <f t="shared" si="0"/>
        <v>1.7100000000000009</v>
      </c>
      <c r="AE30" s="138">
        <f t="shared" si="1"/>
        <v>1.8278145695364234E-2</v>
      </c>
    </row>
    <row r="31" spans="1:31" x14ac:dyDescent="0.25">
      <c r="W31" s="133">
        <v>42622</v>
      </c>
      <c r="X31" s="10">
        <v>39.090000000000003</v>
      </c>
      <c r="Y31" s="10">
        <v>39.39</v>
      </c>
      <c r="Z31" s="10">
        <v>37.75</v>
      </c>
      <c r="AA31" s="10">
        <v>37.75</v>
      </c>
      <c r="AB31" s="95">
        <v>11696700</v>
      </c>
      <c r="AC31" s="10">
        <v>37.75</v>
      </c>
      <c r="AD31" s="2">
        <f t="shared" si="0"/>
        <v>1.6400000000000006</v>
      </c>
      <c r="AE31" s="138">
        <f t="shared" si="1"/>
        <v>-3.9195724102825125E-2</v>
      </c>
    </row>
    <row r="32" spans="1:31" x14ac:dyDescent="0.25">
      <c r="W32" s="133">
        <v>42621</v>
      </c>
      <c r="X32" s="10">
        <v>38.86</v>
      </c>
      <c r="Y32" s="10">
        <v>39.299999999999997</v>
      </c>
      <c r="Z32" s="10">
        <v>38.6</v>
      </c>
      <c r="AA32" s="10">
        <v>39.29</v>
      </c>
      <c r="AB32" s="95">
        <v>10542100</v>
      </c>
      <c r="AC32" s="10">
        <v>39.29</v>
      </c>
      <c r="AD32" s="2">
        <f t="shared" si="0"/>
        <v>0.69999999999999574</v>
      </c>
      <c r="AE32" s="138">
        <f t="shared" si="1"/>
        <v>1.0025706940874013E-2</v>
      </c>
    </row>
    <row r="33" spans="2:31" x14ac:dyDescent="0.25">
      <c r="W33" s="133">
        <v>42620</v>
      </c>
      <c r="X33" s="10">
        <v>37.450000000000003</v>
      </c>
      <c r="Y33" s="10">
        <v>39.18</v>
      </c>
      <c r="Z33" s="10">
        <v>37.409999999999997</v>
      </c>
      <c r="AA33" s="10">
        <v>38.9</v>
      </c>
      <c r="AB33" s="95">
        <v>16662100</v>
      </c>
      <c r="AC33" s="10">
        <v>38.9</v>
      </c>
      <c r="AD33" s="2">
        <f t="shared" si="0"/>
        <v>1.7700000000000031</v>
      </c>
      <c r="AE33" s="138">
        <f t="shared" si="1"/>
        <v>5.6491037479630579E-2</v>
      </c>
    </row>
    <row r="34" spans="2:31" x14ac:dyDescent="0.25">
      <c r="W34" s="133">
        <v>42619</v>
      </c>
      <c r="X34" s="10">
        <v>37.229999999999997</v>
      </c>
      <c r="Y34" s="10">
        <v>37.29</v>
      </c>
      <c r="Z34" s="10">
        <v>36.65</v>
      </c>
      <c r="AA34" s="10">
        <v>36.82</v>
      </c>
      <c r="AB34" s="95">
        <v>8041600</v>
      </c>
      <c r="AC34" s="10">
        <v>36.82</v>
      </c>
      <c r="AD34" s="2">
        <f t="shared" si="0"/>
        <v>0.64000000000000057</v>
      </c>
      <c r="AE34" s="138">
        <f t="shared" si="1"/>
        <v>-9.4161958568738102E-3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42615</v>
      </c>
      <c r="X35" s="10">
        <v>36.67</v>
      </c>
      <c r="Y35" s="10">
        <v>37.49</v>
      </c>
      <c r="Z35" s="10">
        <v>36.67</v>
      </c>
      <c r="AA35" s="10">
        <v>37.17</v>
      </c>
      <c r="AB35" s="95">
        <v>10201900</v>
      </c>
      <c r="AC35" s="10">
        <v>37.17</v>
      </c>
      <c r="AD35" s="2">
        <f t="shared" si="0"/>
        <v>0.82000000000000028</v>
      </c>
      <c r="AE35" s="138">
        <f t="shared" si="1"/>
        <v>9.5057034220533687E-3</v>
      </c>
    </row>
    <row r="36" spans="2:31" x14ac:dyDescent="0.25">
      <c r="B36" s="266">
        <v>42524</v>
      </c>
      <c r="C36" s="261">
        <v>200</v>
      </c>
      <c r="D36" s="57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42614</v>
      </c>
      <c r="X36" s="10">
        <v>37</v>
      </c>
      <c r="Y36" s="10">
        <v>37.15</v>
      </c>
      <c r="Z36" s="10">
        <v>36.32</v>
      </c>
      <c r="AA36" s="10">
        <v>36.82</v>
      </c>
      <c r="AB36" s="95">
        <v>7127400</v>
      </c>
      <c r="AC36" s="10">
        <v>36.82</v>
      </c>
      <c r="AD36" s="2">
        <f t="shared" si="0"/>
        <v>0.82999999999999829</v>
      </c>
      <c r="AE36" s="138">
        <f t="shared" si="1"/>
        <v>1.9047619047618536E-3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42613</v>
      </c>
      <c r="X37" s="10">
        <v>37.32</v>
      </c>
      <c r="Y37" s="10">
        <v>37.32</v>
      </c>
      <c r="Z37" s="10">
        <v>36.020000000000003</v>
      </c>
      <c r="AA37" s="10">
        <v>36.75</v>
      </c>
      <c r="AB37" s="95">
        <v>13838000</v>
      </c>
      <c r="AC37" s="10">
        <v>36.75</v>
      </c>
      <c r="AD37" s="2">
        <f t="shared" si="0"/>
        <v>1.2999999999999972</v>
      </c>
      <c r="AE37" s="138">
        <f t="shared" si="1"/>
        <v>-1.1033369214208721E-2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42612</v>
      </c>
      <c r="X38" s="10">
        <v>36.549999999999997</v>
      </c>
      <c r="Y38" s="10">
        <v>37.6</v>
      </c>
      <c r="Z38" s="10">
        <v>36.380000000000003</v>
      </c>
      <c r="AA38" s="10">
        <v>37.159999999999997</v>
      </c>
      <c r="AB38" s="95">
        <v>9950600</v>
      </c>
      <c r="AC38" s="10">
        <v>37.159999999999997</v>
      </c>
      <c r="AD38" s="2">
        <f t="shared" si="0"/>
        <v>1.2199999999999989</v>
      </c>
      <c r="AE38" s="138">
        <f t="shared" si="1"/>
        <v>1.6689466484268056E-2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42611</v>
      </c>
      <c r="X39" s="10">
        <v>36.270000000000003</v>
      </c>
      <c r="Y39" s="10">
        <v>36.6</v>
      </c>
      <c r="Z39" s="10">
        <v>36.26</v>
      </c>
      <c r="AA39" s="10">
        <v>36.549999999999997</v>
      </c>
      <c r="AB39" s="95">
        <v>5674600</v>
      </c>
      <c r="AC39" s="10">
        <v>36.549999999999997</v>
      </c>
      <c r="AD39" s="2">
        <f t="shared" si="0"/>
        <v>0.34000000000000341</v>
      </c>
      <c r="AE39" s="138">
        <f t="shared" si="1"/>
        <v>1.2745912995289377E-2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42608</v>
      </c>
      <c r="X40" s="10">
        <v>36.51</v>
      </c>
      <c r="Y40" s="10">
        <v>36.64</v>
      </c>
      <c r="Z40" s="10">
        <v>35.9</v>
      </c>
      <c r="AA40" s="10">
        <v>36.090000000000003</v>
      </c>
      <c r="AB40" s="95">
        <v>7882000</v>
      </c>
      <c r="AC40" s="10">
        <v>36.090000000000003</v>
      </c>
      <c r="AD40" s="2">
        <f t="shared" si="0"/>
        <v>0.74000000000000199</v>
      </c>
      <c r="AE40" s="138">
        <f t="shared" si="1"/>
        <v>-1.0419522895530497E-2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42607</v>
      </c>
      <c r="X41" s="10">
        <v>36.64</v>
      </c>
      <c r="Y41" s="10">
        <v>36.81</v>
      </c>
      <c r="Z41" s="10">
        <v>36.44</v>
      </c>
      <c r="AA41" s="10">
        <v>36.47</v>
      </c>
      <c r="AB41" s="95">
        <v>6540000</v>
      </c>
      <c r="AC41" s="10">
        <v>36.47</v>
      </c>
      <c r="AD41" s="2">
        <f t="shared" si="0"/>
        <v>0.37000000000000455</v>
      </c>
      <c r="AE41" s="138">
        <f t="shared" si="1"/>
        <v>-8.158825129181535E-3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6" t="s">
        <v>78</v>
      </c>
      <c r="P42" s="586"/>
      <c r="Q42" s="2"/>
      <c r="T42" s="91" t="s">
        <v>113</v>
      </c>
      <c r="W42" s="133">
        <v>42606</v>
      </c>
      <c r="X42" s="10">
        <v>36.630000000000003</v>
      </c>
      <c r="Y42" s="10">
        <v>37.049999999999997</v>
      </c>
      <c r="Z42" s="10">
        <v>36.47</v>
      </c>
      <c r="AA42" s="10">
        <v>36.770000000000003</v>
      </c>
      <c r="AB42" s="95">
        <v>7548000</v>
      </c>
      <c r="AC42" s="10">
        <v>36.770000000000003</v>
      </c>
      <c r="AD42" s="2">
        <f t="shared" si="0"/>
        <v>0.57999999999999829</v>
      </c>
      <c r="AE42" s="138">
        <f t="shared" si="1"/>
        <v>2.1804306350505787E-3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45.54</v>
      </c>
      <c r="Q43" s="2"/>
      <c r="T43" s="128" t="s">
        <v>98</v>
      </c>
      <c r="U43" s="98">
        <v>40.9</v>
      </c>
      <c r="W43" s="133">
        <v>42605</v>
      </c>
      <c r="X43" s="10">
        <v>36.78</v>
      </c>
      <c r="Y43" s="10">
        <v>37.130000000000003</v>
      </c>
      <c r="Z43" s="10">
        <v>36.619999999999997</v>
      </c>
      <c r="AA43" s="10">
        <v>36.69</v>
      </c>
      <c r="AB43" s="95">
        <v>7588400</v>
      </c>
      <c r="AC43" s="10">
        <v>36.69</v>
      </c>
      <c r="AD43" s="2">
        <f t="shared" si="0"/>
        <v>0.51000000000000512</v>
      </c>
      <c r="AE43" s="138">
        <f t="shared" si="1"/>
        <v>2.1851953018301451E-3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45.126000000000005</v>
      </c>
      <c r="Q44" s="2"/>
      <c r="T44" s="93" t="s">
        <v>99</v>
      </c>
      <c r="U44" s="88">
        <v>40.82</v>
      </c>
      <c r="W44" s="133">
        <v>42604</v>
      </c>
      <c r="X44" s="10">
        <v>36.53</v>
      </c>
      <c r="Y44" s="10">
        <v>36.74</v>
      </c>
      <c r="Z44" s="10">
        <v>36.07</v>
      </c>
      <c r="AA44" s="10">
        <v>36.61</v>
      </c>
      <c r="AB44" s="95">
        <v>11186100</v>
      </c>
      <c r="AC44" s="10">
        <v>36.61</v>
      </c>
      <c r="AD44" s="2">
        <f t="shared" si="0"/>
        <v>0.67000000000000171</v>
      </c>
      <c r="AE44" s="138">
        <f t="shared" si="1"/>
        <v>-4.3513734022301298E-3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44.712000000000003</v>
      </c>
      <c r="Q45" s="2"/>
      <c r="T45" s="93" t="s">
        <v>100</v>
      </c>
      <c r="U45" s="88" t="s">
        <v>532</v>
      </c>
      <c r="W45" s="133">
        <v>42601</v>
      </c>
      <c r="X45" s="10">
        <v>36.81</v>
      </c>
      <c r="Y45" s="10">
        <v>36.979999999999997</v>
      </c>
      <c r="Z45" s="10">
        <v>36.369999999999997</v>
      </c>
      <c r="AA45" s="10">
        <v>36.770000000000003</v>
      </c>
      <c r="AB45" s="95">
        <v>7579600</v>
      </c>
      <c r="AC45" s="10">
        <v>36.770000000000003</v>
      </c>
      <c r="AD45" s="2">
        <f t="shared" si="0"/>
        <v>0.60999999999999943</v>
      </c>
      <c r="AE45" s="138">
        <f t="shared" si="1"/>
        <v>-8.0927974103047751E-3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44.298000000000002</v>
      </c>
      <c r="Q46" s="2"/>
      <c r="T46" s="93" t="s">
        <v>101</v>
      </c>
      <c r="U46" s="88" t="s">
        <v>533</v>
      </c>
      <c r="W46" s="133">
        <v>42600</v>
      </c>
      <c r="X46" s="10">
        <v>37.369999999999997</v>
      </c>
      <c r="Y46" s="10">
        <v>37.43</v>
      </c>
      <c r="Z46" s="10">
        <v>36.85</v>
      </c>
      <c r="AA46" s="10">
        <v>37.07</v>
      </c>
      <c r="AB46" s="95">
        <v>12103300</v>
      </c>
      <c r="AC46" s="10">
        <v>37.07</v>
      </c>
      <c r="AD46" s="2">
        <f t="shared" si="0"/>
        <v>0.57999999999999829</v>
      </c>
      <c r="AE46" s="138">
        <f t="shared" si="1"/>
        <v>-1.1730205278592365E-2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43.884</v>
      </c>
      <c r="Q47" s="2"/>
      <c r="T47" s="93" t="s">
        <v>102</v>
      </c>
      <c r="U47" s="88">
        <v>0.4</v>
      </c>
      <c r="W47" s="133">
        <v>42599</v>
      </c>
      <c r="X47" s="10">
        <v>37.03</v>
      </c>
      <c r="Y47" s="10">
        <v>37.53</v>
      </c>
      <c r="Z47" s="10">
        <v>36.71</v>
      </c>
      <c r="AA47" s="10">
        <v>37.51</v>
      </c>
      <c r="AB47" s="95">
        <v>10427900</v>
      </c>
      <c r="AC47" s="10">
        <v>37.51</v>
      </c>
      <c r="AD47" s="2">
        <f t="shared" si="0"/>
        <v>0.82000000000000028</v>
      </c>
      <c r="AE47" s="138">
        <f t="shared" si="1"/>
        <v>1.5430427720628082E-2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43.47</v>
      </c>
      <c r="Q48" s="2"/>
      <c r="T48" s="93" t="s">
        <v>103</v>
      </c>
      <c r="U48" s="88">
        <v>0.94838599999999995</v>
      </c>
      <c r="W48" s="133">
        <v>42598</v>
      </c>
      <c r="X48" s="10">
        <v>36.81</v>
      </c>
      <c r="Y48" s="10">
        <v>37.31</v>
      </c>
      <c r="Z48" s="10">
        <v>36.79</v>
      </c>
      <c r="AA48" s="10">
        <v>36.94</v>
      </c>
      <c r="AB48" s="95">
        <v>9253500</v>
      </c>
      <c r="AC48" s="10">
        <v>36.94</v>
      </c>
      <c r="AD48" s="2">
        <f t="shared" si="0"/>
        <v>0.52000000000000313</v>
      </c>
      <c r="AE48" s="138">
        <f t="shared" si="1"/>
        <v>5.4171180931739116E-4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43.055999999999997</v>
      </c>
      <c r="Q49" s="2"/>
      <c r="T49" s="93" t="s">
        <v>122</v>
      </c>
      <c r="U49" s="88" t="s">
        <v>439</v>
      </c>
      <c r="W49" s="133">
        <v>42597</v>
      </c>
      <c r="X49" s="10">
        <v>36.35</v>
      </c>
      <c r="Y49" s="10">
        <v>37.049999999999997</v>
      </c>
      <c r="Z49" s="10">
        <v>35.840000000000003</v>
      </c>
      <c r="AA49" s="10">
        <v>36.92</v>
      </c>
      <c r="AB49" s="95">
        <v>10784600</v>
      </c>
      <c r="AC49" s="10">
        <v>36.92</v>
      </c>
      <c r="AD49" s="2">
        <f t="shared" si="0"/>
        <v>1.2099999999999937</v>
      </c>
      <c r="AE49" s="138">
        <f t="shared" si="1"/>
        <v>1.5680880330123825E-2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42.642000000000003</v>
      </c>
      <c r="Q50" s="2"/>
      <c r="T50" s="93"/>
      <c r="U50" s="88"/>
      <c r="W50" s="133">
        <v>42594</v>
      </c>
      <c r="X50" s="10">
        <v>36.68</v>
      </c>
      <c r="Y50" s="10">
        <v>36.74</v>
      </c>
      <c r="Z50" s="10">
        <v>36.26</v>
      </c>
      <c r="AA50" s="10">
        <v>36.35</v>
      </c>
      <c r="AB50" s="95">
        <v>7700600</v>
      </c>
      <c r="AC50" s="10">
        <v>36.35</v>
      </c>
      <c r="AD50" s="2">
        <f t="shared" si="0"/>
        <v>0.48000000000000398</v>
      </c>
      <c r="AE50" s="138">
        <f t="shared" si="1"/>
        <v>-9.5367847411444995E-3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42.228000000000002</v>
      </c>
      <c r="Q51" s="2"/>
      <c r="T51" s="93" t="s">
        <v>105</v>
      </c>
      <c r="U51" s="88" t="s">
        <v>534</v>
      </c>
      <c r="W51" s="133">
        <v>42593</v>
      </c>
      <c r="X51" s="10">
        <v>36.58</v>
      </c>
      <c r="Y51" s="10">
        <v>37.049999999999997</v>
      </c>
      <c r="Z51" s="10">
        <v>36.28</v>
      </c>
      <c r="AA51" s="10">
        <v>36.700000000000003</v>
      </c>
      <c r="AB51" s="95">
        <v>7537900</v>
      </c>
      <c r="AC51" s="10">
        <v>36.700000000000003</v>
      </c>
      <c r="AD51" s="2">
        <f t="shared" si="0"/>
        <v>0.76999999999999602</v>
      </c>
      <c r="AE51" s="138">
        <f t="shared" si="1"/>
        <v>6.0307017543861363E-3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41.814</v>
      </c>
      <c r="Q52" s="2"/>
      <c r="T52" s="93" t="s">
        <v>106</v>
      </c>
      <c r="U52" s="88" t="s">
        <v>252</v>
      </c>
      <c r="W52" s="133">
        <v>42592</v>
      </c>
      <c r="X52" s="10">
        <v>37</v>
      </c>
      <c r="Y52" s="10">
        <v>37.119999999999997</v>
      </c>
      <c r="Z52" s="10">
        <v>36.24</v>
      </c>
      <c r="AA52" s="10">
        <v>36.479999999999997</v>
      </c>
      <c r="AB52" s="95">
        <v>9604700</v>
      </c>
      <c r="AC52" s="10">
        <v>36.479999999999997</v>
      </c>
      <c r="AD52" s="2">
        <f t="shared" si="0"/>
        <v>0.87999999999999545</v>
      </c>
      <c r="AE52" s="138" t="e">
        <f t="shared" si="1"/>
        <v>#DIV/0!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41.4</v>
      </c>
      <c r="Q53" s="2"/>
      <c r="T53" s="93" t="s">
        <v>107</v>
      </c>
      <c r="U53" s="90">
        <v>14613524</v>
      </c>
      <c r="W53" s="133">
        <v>42592</v>
      </c>
      <c r="X53" s="10" t="s">
        <v>309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40.985999999999997</v>
      </c>
      <c r="T54" s="93" t="s">
        <v>110</v>
      </c>
      <c r="U54" s="90">
        <v>10104200</v>
      </c>
      <c r="W54" s="133">
        <v>42591</v>
      </c>
      <c r="X54" s="10">
        <v>37.75</v>
      </c>
      <c r="Y54" s="10">
        <v>38.06</v>
      </c>
      <c r="Z54" s="10">
        <v>37.14</v>
      </c>
      <c r="AA54" s="10">
        <v>37.15</v>
      </c>
      <c r="AB54" s="95">
        <v>8392000</v>
      </c>
      <c r="AC54" s="10">
        <v>36.950000000000003</v>
      </c>
      <c r="AD54" s="2">
        <f t="shared" si="0"/>
        <v>0.92000000000000171</v>
      </c>
      <c r="AE54" s="138">
        <f t="shared" si="1"/>
        <v>-7.7873254564984062E-3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40.571999999999996</v>
      </c>
      <c r="T55" s="93" t="s">
        <v>108</v>
      </c>
      <c r="U55" s="88" t="s">
        <v>535</v>
      </c>
      <c r="W55" s="133">
        <v>42590</v>
      </c>
      <c r="X55" s="10">
        <v>37.46</v>
      </c>
      <c r="Y55" s="10">
        <v>38.24</v>
      </c>
      <c r="Z55" s="10">
        <v>37.36</v>
      </c>
      <c r="AA55" s="10">
        <v>37.44</v>
      </c>
      <c r="AB55" s="95">
        <v>10029100</v>
      </c>
      <c r="AC55" s="10">
        <v>37.24</v>
      </c>
      <c r="AD55" s="2">
        <f t="shared" si="0"/>
        <v>0.88000000000000256</v>
      </c>
      <c r="AE55" s="138">
        <f t="shared" si="1"/>
        <v>-5.8729311265349748E-3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40.157999999999994</v>
      </c>
      <c r="T56" s="93" t="s">
        <v>111</v>
      </c>
      <c r="U56" s="88">
        <v>6.72</v>
      </c>
      <c r="W56" s="133">
        <v>42587</v>
      </c>
      <c r="X56" s="10">
        <v>36.979999999999997</v>
      </c>
      <c r="Y56" s="10">
        <v>37.729999999999997</v>
      </c>
      <c r="Z56" s="10">
        <v>36.86</v>
      </c>
      <c r="AA56" s="10">
        <v>37.67</v>
      </c>
      <c r="AB56" s="95">
        <v>8097500</v>
      </c>
      <c r="AC56" s="10">
        <v>37.46</v>
      </c>
      <c r="AD56" s="2">
        <f t="shared" si="0"/>
        <v>0.86999999999999744</v>
      </c>
      <c r="AE56" s="138">
        <f t="shared" si="1"/>
        <v>3.0820033021463855E-2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39.744</v>
      </c>
      <c r="T57" s="93" t="s">
        <v>112</v>
      </c>
      <c r="U57" s="88">
        <v>6.17</v>
      </c>
      <c r="W57" s="133">
        <v>42586</v>
      </c>
      <c r="X57" s="10">
        <v>36.520000000000003</v>
      </c>
      <c r="Y57" s="10">
        <v>36.68</v>
      </c>
      <c r="Z57" s="10">
        <v>36.020000000000003</v>
      </c>
      <c r="AA57" s="10">
        <v>36.54</v>
      </c>
      <c r="AB57" s="95">
        <v>8825300</v>
      </c>
      <c r="AC57" s="10">
        <v>36.340000000000003</v>
      </c>
      <c r="AD57" s="2">
        <f t="shared" si="0"/>
        <v>0.65999999999999659</v>
      </c>
      <c r="AE57" s="138">
        <f t="shared" si="1"/>
        <v>1.6538037486217849E-3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39.33</v>
      </c>
      <c r="T58" s="93" t="s">
        <v>109</v>
      </c>
      <c r="U58" s="88" t="s">
        <v>536</v>
      </c>
      <c r="W58" s="133">
        <v>42585</v>
      </c>
      <c r="X58" s="10">
        <v>36.380000000000003</v>
      </c>
      <c r="Y58" s="10">
        <v>36.869999999999997</v>
      </c>
      <c r="Z58" s="10">
        <v>36.17</v>
      </c>
      <c r="AA58" s="10">
        <v>36.479999999999997</v>
      </c>
      <c r="AB58" s="95">
        <v>10994100</v>
      </c>
      <c r="AC58" s="10">
        <v>36.28</v>
      </c>
      <c r="AD58" s="2">
        <f t="shared" si="0"/>
        <v>0.69999999999999574</v>
      </c>
      <c r="AE58" s="138">
        <f t="shared" si="1"/>
        <v>2.4868748273003671E-3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38.915999999999997</v>
      </c>
      <c r="W59" s="133">
        <v>42584</v>
      </c>
      <c r="X59" s="10">
        <v>38.82</v>
      </c>
      <c r="Y59" s="10">
        <v>38.85</v>
      </c>
      <c r="Z59" s="10">
        <v>36.29</v>
      </c>
      <c r="AA59" s="10">
        <v>36.39</v>
      </c>
      <c r="AB59" s="95">
        <v>19993500</v>
      </c>
      <c r="AC59" s="10">
        <v>36.19</v>
      </c>
      <c r="AD59" s="2">
        <f t="shared" si="0"/>
        <v>2.5600000000000023</v>
      </c>
      <c r="AE59" s="138">
        <f t="shared" si="1"/>
        <v>-7.8196637799286872E-2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38.502000000000002</v>
      </c>
      <c r="W60" s="133">
        <v>42583</v>
      </c>
      <c r="X60" s="10">
        <v>38.92</v>
      </c>
      <c r="Y60" s="10">
        <v>39.51</v>
      </c>
      <c r="Z60" s="10">
        <v>38.78</v>
      </c>
      <c r="AA60" s="10">
        <v>39.479999999999997</v>
      </c>
      <c r="AB60" s="95">
        <v>8965300</v>
      </c>
      <c r="AC60" s="10">
        <v>39.26</v>
      </c>
      <c r="AD60" s="2">
        <f t="shared" si="0"/>
        <v>0.72999999999999687</v>
      </c>
      <c r="AE60" s="138">
        <f t="shared" si="1"/>
        <v>1.8681888946548986E-2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38.088000000000001</v>
      </c>
      <c r="W61" s="133">
        <v>42580</v>
      </c>
      <c r="X61" s="10">
        <v>39.369999999999997</v>
      </c>
      <c r="Y61" s="10">
        <v>39.9</v>
      </c>
      <c r="Z61" s="10">
        <v>38.74</v>
      </c>
      <c r="AA61" s="10">
        <v>38.75</v>
      </c>
      <c r="AB61" s="95">
        <v>10468200</v>
      </c>
      <c r="AC61" s="10">
        <v>38.54</v>
      </c>
      <c r="AD61" s="2">
        <f t="shared" si="0"/>
        <v>1.1599999999999966</v>
      </c>
      <c r="AE61" s="138">
        <f t="shared" si="1"/>
        <v>-1.5329586101175297E-2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37.673999999999999</v>
      </c>
      <c r="W62" s="133">
        <v>42579</v>
      </c>
      <c r="X62" s="10">
        <v>38.5</v>
      </c>
      <c r="Y62" s="10">
        <v>39.54</v>
      </c>
      <c r="Z62" s="10">
        <v>38.25</v>
      </c>
      <c r="AA62" s="10">
        <v>39.36</v>
      </c>
      <c r="AB62" s="95">
        <v>7354100</v>
      </c>
      <c r="AC62" s="10">
        <v>39.14</v>
      </c>
      <c r="AD62" s="2">
        <f t="shared" si="0"/>
        <v>1.2899999999999991</v>
      </c>
      <c r="AE62" s="138">
        <f t="shared" si="1"/>
        <v>2.1132272371510608E-2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37.26</v>
      </c>
      <c r="W63" s="133">
        <v>42578</v>
      </c>
      <c r="X63" s="10">
        <v>38.880000000000003</v>
      </c>
      <c r="Y63" s="10">
        <v>38.92</v>
      </c>
      <c r="Z63" s="10">
        <v>38.5</v>
      </c>
      <c r="AA63" s="10">
        <v>38.54</v>
      </c>
      <c r="AB63" s="95">
        <v>8671900</v>
      </c>
      <c r="AC63" s="10">
        <v>38.33</v>
      </c>
      <c r="AD63" s="2">
        <f t="shared" si="0"/>
        <v>0.42000000000000171</v>
      </c>
      <c r="AE63" s="138">
        <f t="shared" si="1"/>
        <v>-1.2622359608449263E-2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42577</v>
      </c>
      <c r="X64" s="10">
        <v>38.97</v>
      </c>
      <c r="Y64" s="10">
        <v>39.33</v>
      </c>
      <c r="Z64" s="10">
        <v>38.61</v>
      </c>
      <c r="AA64" s="10">
        <v>39.03</v>
      </c>
      <c r="AB64" s="95">
        <v>9038700</v>
      </c>
      <c r="AC64" s="10">
        <v>38.82</v>
      </c>
      <c r="AD64" s="2">
        <f t="shared" si="0"/>
        <v>0.71999999999999886</v>
      </c>
      <c r="AE64" s="138">
        <f t="shared" si="1"/>
        <v>1.8064516129032704E-3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42576</v>
      </c>
      <c r="X65" s="10">
        <v>39.17</v>
      </c>
      <c r="Y65" s="10">
        <v>39.26</v>
      </c>
      <c r="Z65" s="10">
        <v>38.549999999999997</v>
      </c>
      <c r="AA65" s="10">
        <v>38.96</v>
      </c>
      <c r="AB65" s="95">
        <v>7160500</v>
      </c>
      <c r="AC65" s="10">
        <v>38.75</v>
      </c>
      <c r="AD65" s="2">
        <f t="shared" si="0"/>
        <v>0.71000000000000085</v>
      </c>
      <c r="AE65" s="138">
        <f t="shared" si="1"/>
        <v>0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42573</v>
      </c>
      <c r="X66" s="10">
        <v>39.07</v>
      </c>
      <c r="Y66" s="10">
        <v>39.19</v>
      </c>
      <c r="Z66" s="10">
        <v>38.43</v>
      </c>
      <c r="AA66" s="10">
        <v>38.96</v>
      </c>
      <c r="AB66" s="95">
        <v>9579300</v>
      </c>
      <c r="AC66" s="10">
        <v>38.75</v>
      </c>
      <c r="AD66" s="2">
        <f t="shared" si="0"/>
        <v>0.75999999999999801</v>
      </c>
      <c r="AE66" s="138">
        <f t="shared" si="1"/>
        <v>1.1485251892456194E-2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42572</v>
      </c>
      <c r="X67" s="10">
        <v>39.11</v>
      </c>
      <c r="Y67" s="10">
        <v>39.26</v>
      </c>
      <c r="Z67" s="10">
        <v>38.270000000000003</v>
      </c>
      <c r="AA67" s="10">
        <v>38.520000000000003</v>
      </c>
      <c r="AB67" s="95">
        <v>17399700</v>
      </c>
      <c r="AC67" s="10">
        <v>38.31</v>
      </c>
      <c r="AD67" s="2">
        <f>Y67-Z67</f>
        <v>0.98999999999999488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42571</v>
      </c>
      <c r="X68" s="10">
        <v>40.69</v>
      </c>
      <c r="Y68" s="10">
        <v>41.22</v>
      </c>
      <c r="Z68" s="10">
        <v>39.94</v>
      </c>
      <c r="AA68" s="10">
        <v>40.21</v>
      </c>
      <c r="AB68" s="95">
        <v>9541900</v>
      </c>
      <c r="AC68" s="10">
        <v>39.99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329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6"/>
      <c r="C92" s="191"/>
      <c r="D92" s="192"/>
      <c r="E92" s="192"/>
      <c r="F92" s="192"/>
      <c r="G92" s="192"/>
      <c r="H92" s="57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42663</v>
      </c>
      <c r="X2" s="10">
        <v>91.66</v>
      </c>
      <c r="Y2" s="10">
        <v>92.32</v>
      </c>
      <c r="Z2" s="10">
        <v>91.44</v>
      </c>
      <c r="AA2" s="10">
        <v>92.03</v>
      </c>
      <c r="AB2" s="95">
        <v>6133600</v>
      </c>
      <c r="AC2" s="10">
        <v>92.03</v>
      </c>
      <c r="AD2" s="2">
        <f>Y2-Z2</f>
        <v>0.87999999999999545</v>
      </c>
      <c r="AE2" s="138">
        <f>AC2/AC3-1</f>
        <v>1.0877841836178792E-3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42662</v>
      </c>
      <c r="X3" s="10">
        <v>91.27</v>
      </c>
      <c r="Y3" s="10">
        <v>92.14</v>
      </c>
      <c r="Z3" s="10">
        <v>91</v>
      </c>
      <c r="AA3" s="10">
        <v>91.93</v>
      </c>
      <c r="AB3" s="95">
        <v>6114800</v>
      </c>
      <c r="AC3" s="10">
        <v>91.93</v>
      </c>
      <c r="AD3" s="2">
        <f t="shared" ref="AD3:AD66" si="1">Y3-Z3</f>
        <v>1.1400000000000006</v>
      </c>
      <c r="AE3" s="138">
        <f t="shared" ref="AE3:AE66" si="2">AC3/AC4-1</f>
        <v>8.3360754634200784E-3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93.49</v>
      </c>
      <c r="R4" s="527">
        <v>8.0000000000000002E-3</v>
      </c>
      <c r="T4" s="163"/>
      <c r="W4" s="133">
        <v>42661</v>
      </c>
      <c r="X4" s="10">
        <v>91.4</v>
      </c>
      <c r="Y4" s="10">
        <v>91.74</v>
      </c>
      <c r="Z4" s="10">
        <v>90.98</v>
      </c>
      <c r="AA4" s="10">
        <v>91.17</v>
      </c>
      <c r="AB4" s="95">
        <v>4890800</v>
      </c>
      <c r="AC4" s="10">
        <v>91.17</v>
      </c>
      <c r="AD4" s="2">
        <f t="shared" si="1"/>
        <v>0.75999999999999091</v>
      </c>
      <c r="AE4" s="138">
        <f t="shared" si="2"/>
        <v>3.7432566332709083E-3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6544.2999999999993</v>
      </c>
      <c r="W5" s="133">
        <v>42660</v>
      </c>
      <c r="X5" s="10">
        <v>91.35</v>
      </c>
      <c r="Y5" s="10">
        <v>91.47</v>
      </c>
      <c r="Z5" s="10">
        <v>90.56</v>
      </c>
      <c r="AA5" s="10">
        <v>90.83</v>
      </c>
      <c r="AB5" s="95">
        <v>5134600</v>
      </c>
      <c r="AC5" s="10">
        <v>90.83</v>
      </c>
      <c r="AD5" s="2">
        <f t="shared" si="1"/>
        <v>0.90999999999999659</v>
      </c>
      <c r="AE5" s="138">
        <f t="shared" si="2"/>
        <v>-5.1478641840086992E-3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42657</v>
      </c>
      <c r="X6" s="10">
        <v>91.77</v>
      </c>
      <c r="Y6" s="10">
        <v>91.77</v>
      </c>
      <c r="Z6" s="10">
        <v>91.29</v>
      </c>
      <c r="AA6" s="10">
        <v>91.3</v>
      </c>
      <c r="AB6" s="95">
        <v>4345700</v>
      </c>
      <c r="AC6" s="10">
        <v>91.3</v>
      </c>
      <c r="AD6" s="2">
        <f t="shared" si="1"/>
        <v>0.47999999999998977</v>
      </c>
      <c r="AE6" s="138">
        <f t="shared" si="2"/>
        <v>1.9754170324846054E-3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12.559999999999491</v>
      </c>
      <c r="R7">
        <v>70</v>
      </c>
      <c r="W7" s="133">
        <v>42656</v>
      </c>
      <c r="X7" s="10">
        <v>90.95</v>
      </c>
      <c r="Y7" s="10">
        <v>91.36</v>
      </c>
      <c r="Z7" s="10">
        <v>90.32</v>
      </c>
      <c r="AA7" s="10">
        <v>91.12</v>
      </c>
      <c r="AB7" s="95">
        <v>5725200</v>
      </c>
      <c r="AC7" s="10">
        <v>91.12</v>
      </c>
      <c r="AD7" s="2">
        <f t="shared" si="1"/>
        <v>1.0400000000000063</v>
      </c>
      <c r="AE7" s="138">
        <f t="shared" si="2"/>
        <v>-3.1725194180066696E-3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12.559999999999491</v>
      </c>
      <c r="W8" s="133">
        <v>42655</v>
      </c>
      <c r="X8" s="10">
        <v>91.88</v>
      </c>
      <c r="Y8" s="10">
        <v>92.08</v>
      </c>
      <c r="Z8" s="10">
        <v>91.39</v>
      </c>
      <c r="AA8" s="10">
        <v>91.41</v>
      </c>
      <c r="AB8" s="95">
        <v>6836600</v>
      </c>
      <c r="AC8" s="10">
        <v>91.41</v>
      </c>
      <c r="AD8" s="2">
        <f t="shared" si="1"/>
        <v>0.68999999999999773</v>
      </c>
      <c r="AE8" s="138">
        <f t="shared" si="2"/>
        <v>-4.8987589810581822E-3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1.9229179361088303E-3</v>
      </c>
      <c r="W9" s="133">
        <v>42654</v>
      </c>
      <c r="X9" s="10">
        <v>92.33</v>
      </c>
      <c r="Y9" s="10">
        <v>92.38</v>
      </c>
      <c r="Z9" s="10">
        <v>91.57</v>
      </c>
      <c r="AA9" s="10">
        <v>91.86</v>
      </c>
      <c r="AB9" s="95">
        <v>6651100</v>
      </c>
      <c r="AC9" s="10">
        <v>91.86</v>
      </c>
      <c r="AD9" s="2">
        <f t="shared" si="1"/>
        <v>0.81000000000000227</v>
      </c>
      <c r="AE9" s="138">
        <f t="shared" si="2"/>
        <v>-6.8115471942912231E-3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42653</v>
      </c>
      <c r="X10" s="10">
        <v>92.7</v>
      </c>
      <c r="Y10" s="10">
        <v>93.21</v>
      </c>
      <c r="Z10" s="10">
        <v>92.4</v>
      </c>
      <c r="AA10" s="10">
        <v>92.49</v>
      </c>
      <c r="AB10" s="95">
        <v>4241000</v>
      </c>
      <c r="AC10" s="10">
        <v>92.49</v>
      </c>
      <c r="AD10" s="2">
        <f t="shared" si="1"/>
        <v>0.80999999999998806</v>
      </c>
      <c r="AE10" s="138">
        <f t="shared" si="2"/>
        <v>0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1.54E-2</v>
      </c>
      <c r="W11" s="133">
        <v>42650</v>
      </c>
      <c r="X11" s="10">
        <v>93.06</v>
      </c>
      <c r="Y11" s="10">
        <v>93.29</v>
      </c>
      <c r="Z11" s="10">
        <v>92.02</v>
      </c>
      <c r="AA11" s="10">
        <v>92.49</v>
      </c>
      <c r="AB11" s="95">
        <v>6144100</v>
      </c>
      <c r="AC11" s="10">
        <v>92.49</v>
      </c>
      <c r="AD11" s="2">
        <f t="shared" si="1"/>
        <v>1.2700000000000102</v>
      </c>
      <c r="AE11" s="138">
        <f t="shared" si="2"/>
        <v>-3.6626090703436587E-3</v>
      </c>
    </row>
    <row r="12" spans="1:31" x14ac:dyDescent="0.25">
      <c r="W12" s="133">
        <v>42649</v>
      </c>
      <c r="X12" s="10">
        <v>92.75</v>
      </c>
      <c r="Y12" s="10">
        <v>93.58</v>
      </c>
      <c r="Z12" s="10">
        <v>92.39</v>
      </c>
      <c r="AA12" s="10">
        <v>92.83</v>
      </c>
      <c r="AB12" s="95">
        <v>7484800</v>
      </c>
      <c r="AC12" s="10">
        <v>92.83</v>
      </c>
      <c r="AD12" s="2">
        <f t="shared" si="1"/>
        <v>1.1899999999999977</v>
      </c>
      <c r="AE12" s="138">
        <f t="shared" si="2"/>
        <v>4.1103299080582634E-3</v>
      </c>
    </row>
    <row r="13" spans="1:31" x14ac:dyDescent="0.25">
      <c r="W13" s="133">
        <v>42648</v>
      </c>
      <c r="X13" s="10">
        <v>92.94</v>
      </c>
      <c r="Y13" s="10">
        <v>93.28</v>
      </c>
      <c r="Z13" s="10">
        <v>92.38</v>
      </c>
      <c r="AA13" s="10">
        <v>92.45</v>
      </c>
      <c r="AB13" s="95">
        <v>5365000</v>
      </c>
      <c r="AC13" s="10">
        <v>92.45</v>
      </c>
      <c r="AD13" s="2">
        <f t="shared" si="1"/>
        <v>0.90000000000000568</v>
      </c>
      <c r="AE13" s="138">
        <f t="shared" si="2"/>
        <v>-1.512042337185493E-3</v>
      </c>
    </row>
    <row r="14" spans="1:31" x14ac:dyDescent="0.25">
      <c r="W14" s="133">
        <v>42647</v>
      </c>
      <c r="X14" s="10">
        <v>92.45</v>
      </c>
      <c r="Y14" s="10">
        <v>92.99</v>
      </c>
      <c r="Z14" s="10">
        <v>92.11</v>
      </c>
      <c r="AA14" s="10">
        <v>92.59</v>
      </c>
      <c r="AB14" s="95">
        <v>5903400</v>
      </c>
      <c r="AC14" s="10">
        <v>92.59</v>
      </c>
      <c r="AD14" s="2">
        <f t="shared" si="1"/>
        <v>0.87999999999999545</v>
      </c>
      <c r="AE14" s="138">
        <f t="shared" si="2"/>
        <v>1.0811979673479577E-3</v>
      </c>
    </row>
    <row r="15" spans="1:31" x14ac:dyDescent="0.25">
      <c r="W15" s="133">
        <v>42646</v>
      </c>
      <c r="X15" s="10">
        <v>92.47</v>
      </c>
      <c r="Y15" s="10">
        <v>92.72</v>
      </c>
      <c r="Z15" s="10">
        <v>92.05</v>
      </c>
      <c r="AA15" s="10">
        <v>92.49</v>
      </c>
      <c r="AB15" s="95">
        <v>5834700</v>
      </c>
      <c r="AC15" s="10">
        <v>92.49</v>
      </c>
      <c r="AD15" s="2">
        <f t="shared" si="1"/>
        <v>0.67000000000000171</v>
      </c>
      <c r="AE15" s="138">
        <f t="shared" si="2"/>
        <v>-3.9844927848374789E-3</v>
      </c>
    </row>
    <row r="16" spans="1:31" x14ac:dyDescent="0.25">
      <c r="W16" s="133">
        <v>42643</v>
      </c>
      <c r="X16" s="10">
        <v>92.28</v>
      </c>
      <c r="Y16" s="10">
        <v>93.49</v>
      </c>
      <c r="Z16" s="10">
        <v>92.21</v>
      </c>
      <c r="AA16" s="10">
        <v>92.86</v>
      </c>
      <c r="AB16" s="95">
        <v>8923700</v>
      </c>
      <c r="AC16" s="10">
        <v>92.86</v>
      </c>
      <c r="AD16" s="2">
        <f t="shared" si="1"/>
        <v>1.2800000000000011</v>
      </c>
      <c r="AE16" s="138">
        <f t="shared" si="2"/>
        <v>1.1546840958605697E-2</v>
      </c>
    </row>
    <row r="17" spans="1:31" x14ac:dyDescent="0.25">
      <c r="W17" s="133">
        <v>42642</v>
      </c>
      <c r="X17" s="10">
        <v>92.14</v>
      </c>
      <c r="Y17" s="10">
        <v>93.1</v>
      </c>
      <c r="Z17" s="10">
        <v>91.53</v>
      </c>
      <c r="AA17" s="10">
        <v>91.8</v>
      </c>
      <c r="AB17" s="95">
        <v>7476600</v>
      </c>
      <c r="AC17" s="10">
        <v>91.8</v>
      </c>
      <c r="AD17" s="2">
        <f t="shared" si="1"/>
        <v>1.5699999999999932</v>
      </c>
      <c r="AE17" s="138">
        <f t="shared" si="2"/>
        <v>-4.3383947939262812E-3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42641</v>
      </c>
      <c r="X18" s="10">
        <v>91.75</v>
      </c>
      <c r="Y18" s="10">
        <v>92.3</v>
      </c>
      <c r="Z18" s="10">
        <v>91.48</v>
      </c>
      <c r="AA18" s="10">
        <v>92.2</v>
      </c>
      <c r="AB18" s="95">
        <v>8272300</v>
      </c>
      <c r="AC18" s="10">
        <v>92.2</v>
      </c>
      <c r="AD18" s="2">
        <f t="shared" si="1"/>
        <v>0.81999999999999318</v>
      </c>
      <c r="AE18" s="138">
        <f t="shared" si="2"/>
        <v>5.2333187963367056E-3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42640</v>
      </c>
      <c r="X19" s="10">
        <v>91.93</v>
      </c>
      <c r="Y19" s="10">
        <v>92.18</v>
      </c>
      <c r="Z19" s="10">
        <v>91.5</v>
      </c>
      <c r="AA19" s="10">
        <v>91.72</v>
      </c>
      <c r="AB19" s="95">
        <v>9167400</v>
      </c>
      <c r="AC19" s="10">
        <v>91.72</v>
      </c>
      <c r="AD19" s="2">
        <f t="shared" si="1"/>
        <v>0.68000000000000682</v>
      </c>
      <c r="AE19" s="138">
        <f t="shared" si="2"/>
        <v>-2.6098303610264662E-3</v>
      </c>
    </row>
    <row r="20" spans="1:31" x14ac:dyDescent="0.25">
      <c r="W20" s="133">
        <v>42639</v>
      </c>
      <c r="X20" s="10">
        <v>92.47</v>
      </c>
      <c r="Y20" s="10">
        <v>92.68</v>
      </c>
      <c r="Z20" s="10">
        <v>91.4</v>
      </c>
      <c r="AA20" s="10">
        <v>91.96</v>
      </c>
      <c r="AB20" s="95">
        <v>10449300</v>
      </c>
      <c r="AC20" s="10">
        <v>91.96</v>
      </c>
      <c r="AD20" s="2">
        <f t="shared" si="1"/>
        <v>1.2800000000000011</v>
      </c>
      <c r="AE20" s="138">
        <f t="shared" si="2"/>
        <v>-1.4045244987670236E-2</v>
      </c>
    </row>
    <row r="21" spans="1:31" x14ac:dyDescent="0.25">
      <c r="W21" s="133">
        <v>42636</v>
      </c>
      <c r="X21" s="10">
        <v>93.07</v>
      </c>
      <c r="Y21" s="10">
        <v>93.52</v>
      </c>
      <c r="Z21" s="10">
        <v>93</v>
      </c>
      <c r="AA21" s="10">
        <v>93.27</v>
      </c>
      <c r="AB21" s="95">
        <v>4407700</v>
      </c>
      <c r="AC21" s="10">
        <v>93.27</v>
      </c>
      <c r="AD21" s="2">
        <f t="shared" si="1"/>
        <v>0.51999999999999602</v>
      </c>
      <c r="AE21" s="138">
        <f t="shared" si="2"/>
        <v>-1.4987688684294787E-3</v>
      </c>
    </row>
    <row r="22" spans="1:31" x14ac:dyDescent="0.25">
      <c r="W22" s="133">
        <v>42635</v>
      </c>
      <c r="X22" s="10">
        <v>92.73</v>
      </c>
      <c r="Y22" s="10">
        <v>93.71</v>
      </c>
      <c r="Z22" s="10">
        <v>92.64</v>
      </c>
      <c r="AA22" s="10">
        <v>93.41</v>
      </c>
      <c r="AB22" s="95">
        <v>6470700</v>
      </c>
      <c r="AC22" s="10">
        <v>93.41</v>
      </c>
      <c r="AD22" s="2">
        <f t="shared" si="1"/>
        <v>1.0699999999999932</v>
      </c>
      <c r="AE22" s="138">
        <f t="shared" si="2"/>
        <v>1.1040155861023804E-2</v>
      </c>
    </row>
    <row r="23" spans="1:31" x14ac:dyDescent="0.25">
      <c r="W23" s="133">
        <v>42634</v>
      </c>
      <c r="X23" s="10">
        <v>93</v>
      </c>
      <c r="Y23" s="10">
        <v>93.08</v>
      </c>
      <c r="Z23" s="10">
        <v>91.7</v>
      </c>
      <c r="AA23" s="10">
        <v>92.39</v>
      </c>
      <c r="AB23" s="95">
        <v>12049500</v>
      </c>
      <c r="AC23" s="10">
        <v>92.39</v>
      </c>
      <c r="AD23" s="2">
        <f t="shared" si="1"/>
        <v>1.3799999999999955</v>
      </c>
      <c r="AE23" s="138">
        <f t="shared" si="2"/>
        <v>-6.0247444862829846E-3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92.7</v>
      </c>
      <c r="Y24" s="10">
        <v>93.3</v>
      </c>
      <c r="Z24" s="10">
        <v>92.68</v>
      </c>
      <c r="AA24" s="10">
        <v>92.95</v>
      </c>
      <c r="AB24" s="95">
        <v>6200100</v>
      </c>
      <c r="AC24" s="10">
        <v>92.95</v>
      </c>
      <c r="AD24" s="2">
        <f t="shared" si="1"/>
        <v>0.61999999999999034</v>
      </c>
      <c r="AE24" s="138">
        <f t="shared" si="2"/>
        <v>3.4546043398466786E-3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42632</v>
      </c>
      <c r="X25" s="10">
        <v>92.8</v>
      </c>
      <c r="Y25" s="10">
        <v>93.32</v>
      </c>
      <c r="Z25" s="10">
        <v>92.34</v>
      </c>
      <c r="AA25" s="10">
        <v>92.63</v>
      </c>
      <c r="AB25" s="95">
        <v>5421500</v>
      </c>
      <c r="AC25" s="10">
        <v>92.63</v>
      </c>
      <c r="AD25" s="2">
        <f t="shared" si="1"/>
        <v>0.97999999999998977</v>
      </c>
      <c r="AE25" s="138">
        <f t="shared" si="2"/>
        <v>7.5626620570434788E-4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42629</v>
      </c>
      <c r="X26" s="10">
        <v>92.27</v>
      </c>
      <c r="Y26" s="10">
        <v>92.74</v>
      </c>
      <c r="Z26" s="10">
        <v>91.8</v>
      </c>
      <c r="AA26" s="10">
        <v>92.56</v>
      </c>
      <c r="AB26" s="95">
        <v>10568600</v>
      </c>
      <c r="AC26" s="10">
        <v>92.56</v>
      </c>
      <c r="AD26" s="2">
        <f t="shared" si="1"/>
        <v>0.93999999999999773</v>
      </c>
      <c r="AE26" s="138">
        <f t="shared" si="2"/>
        <v>6.4864864864877525E-4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42628</v>
      </c>
      <c r="X27" s="10">
        <v>92.12</v>
      </c>
      <c r="Y27" s="10">
        <v>92.75</v>
      </c>
      <c r="Z27" s="10">
        <v>91.19</v>
      </c>
      <c r="AA27" s="10">
        <v>92.5</v>
      </c>
      <c r="AB27" s="95">
        <v>7559400</v>
      </c>
      <c r="AC27" s="10">
        <v>92.5</v>
      </c>
      <c r="AD27" s="2">
        <f t="shared" si="1"/>
        <v>1.5600000000000023</v>
      </c>
      <c r="AE27" s="138">
        <f t="shared" si="2"/>
        <v>2.6013440277476985E-3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42627</v>
      </c>
      <c r="X28" s="10">
        <v>92.59</v>
      </c>
      <c r="Y28" s="10">
        <v>92.89</v>
      </c>
      <c r="Z28" s="10">
        <v>92.07</v>
      </c>
      <c r="AA28" s="10">
        <v>92.26</v>
      </c>
      <c r="AB28" s="95">
        <v>6386500</v>
      </c>
      <c r="AC28" s="10">
        <v>92.26</v>
      </c>
      <c r="AD28" s="2">
        <f t="shared" si="1"/>
        <v>0.82000000000000739</v>
      </c>
      <c r="AE28" s="138">
        <f t="shared" si="2"/>
        <v>-4.746494066882434E-3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42626</v>
      </c>
      <c r="X29" s="10">
        <v>93.04</v>
      </c>
      <c r="Y29" s="10">
        <v>93.3</v>
      </c>
      <c r="Z29" s="10">
        <v>92.45</v>
      </c>
      <c r="AA29" s="10">
        <v>92.7</v>
      </c>
      <c r="AB29" s="95">
        <v>7795200</v>
      </c>
      <c r="AC29" s="10">
        <v>92.7</v>
      </c>
      <c r="AD29" s="2">
        <f t="shared" si="1"/>
        <v>0.84999999999999432</v>
      </c>
      <c r="AE29" s="138">
        <f t="shared" si="2"/>
        <v>-1.0038445108927818E-2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42625</v>
      </c>
      <c r="X30" s="10">
        <v>91.96</v>
      </c>
      <c r="Y30" s="10">
        <v>93.86</v>
      </c>
      <c r="Z30" s="10">
        <v>91.95</v>
      </c>
      <c r="AA30" s="10">
        <v>93.64</v>
      </c>
      <c r="AB30" s="95">
        <v>9367300</v>
      </c>
      <c r="AC30" s="10">
        <v>93.64</v>
      </c>
      <c r="AD30" s="2">
        <f t="shared" si="1"/>
        <v>1.9099999999999966</v>
      </c>
      <c r="AE30" s="138">
        <f t="shared" si="2"/>
        <v>1.3200605929452491E-2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42622</v>
      </c>
      <c r="X31" s="10">
        <v>93.51</v>
      </c>
      <c r="Y31" s="10">
        <v>93.74</v>
      </c>
      <c r="Z31" s="10">
        <v>92.39</v>
      </c>
      <c r="AA31" s="10">
        <v>92.42</v>
      </c>
      <c r="AB31" s="95">
        <v>10248400</v>
      </c>
      <c r="AC31" s="10">
        <v>92.42</v>
      </c>
      <c r="AD31" s="2">
        <f t="shared" si="1"/>
        <v>1.3499999999999943</v>
      </c>
      <c r="AE31" s="138">
        <f t="shared" si="2"/>
        <v>-1.7748963758103975E-2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42621</v>
      </c>
      <c r="X32" s="10">
        <v>93.49</v>
      </c>
      <c r="Y32" s="10">
        <v>94.21</v>
      </c>
      <c r="Z32" s="10">
        <v>92.93</v>
      </c>
      <c r="AA32" s="10">
        <v>94.09</v>
      </c>
      <c r="AB32" s="95">
        <v>7438100</v>
      </c>
      <c r="AC32" s="10">
        <v>94.09</v>
      </c>
      <c r="AD32" s="2">
        <f t="shared" si="1"/>
        <v>1.2799999999999869</v>
      </c>
      <c r="AE32" s="138">
        <f t="shared" si="2"/>
        <v>4.0550634937575047E-3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42620</v>
      </c>
      <c r="X33" s="10">
        <v>93.98</v>
      </c>
      <c r="Y33" s="10">
        <v>94.03</v>
      </c>
      <c r="Z33" s="10">
        <v>93.33</v>
      </c>
      <c r="AA33" s="10">
        <v>93.71</v>
      </c>
      <c r="AB33" s="95">
        <v>6281500</v>
      </c>
      <c r="AC33" s="10">
        <v>93.71</v>
      </c>
      <c r="AD33" s="2">
        <f t="shared" si="1"/>
        <v>0.70000000000000284</v>
      </c>
      <c r="AE33" s="138">
        <f t="shared" si="2"/>
        <v>-9.5948827292113847E-4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42619</v>
      </c>
      <c r="X34" s="10">
        <v>94.53</v>
      </c>
      <c r="Y34" s="10">
        <v>94.53</v>
      </c>
      <c r="Z34" s="10">
        <v>93.35</v>
      </c>
      <c r="AA34" s="10">
        <v>93.8</v>
      </c>
      <c r="AB34" s="95">
        <v>8463500</v>
      </c>
      <c r="AC34" s="10">
        <v>93.8</v>
      </c>
      <c r="AD34" s="2">
        <f t="shared" si="1"/>
        <v>1.1800000000000068</v>
      </c>
      <c r="AE34" s="138">
        <f t="shared" si="2"/>
        <v>-6.5664054225800239E-3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42615</v>
      </c>
      <c r="X35" s="10">
        <v>94.75</v>
      </c>
      <c r="Y35" s="10">
        <v>94.96</v>
      </c>
      <c r="Z35" s="10">
        <v>94.13</v>
      </c>
      <c r="AA35" s="10">
        <v>94.42</v>
      </c>
      <c r="AB35" s="95">
        <v>5382000</v>
      </c>
      <c r="AC35" s="10">
        <v>94.42</v>
      </c>
      <c r="AD35" s="2">
        <f t="shared" si="1"/>
        <v>0.82999999999999829</v>
      </c>
      <c r="AE35" s="138">
        <f t="shared" si="2"/>
        <v>1.6974326331422596E-3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42614</v>
      </c>
      <c r="X36" s="10">
        <v>94.73</v>
      </c>
      <c r="Y36" s="10">
        <v>94.87</v>
      </c>
      <c r="Z36" s="10">
        <v>93.91</v>
      </c>
      <c r="AA36" s="10">
        <v>94.26</v>
      </c>
      <c r="AB36" s="95">
        <v>6274200</v>
      </c>
      <c r="AC36" s="10">
        <v>94.26</v>
      </c>
      <c r="AD36" s="2">
        <f t="shared" si="1"/>
        <v>0.96000000000000796</v>
      </c>
      <c r="AE36" s="138">
        <f t="shared" si="2"/>
        <v>-2.117298327334205E-3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42613</v>
      </c>
      <c r="X37" s="10">
        <v>94.69</v>
      </c>
      <c r="Y37" s="10">
        <v>94.9</v>
      </c>
      <c r="Z37" s="10">
        <v>94.16</v>
      </c>
      <c r="AA37" s="10">
        <v>94.46</v>
      </c>
      <c r="AB37" s="95">
        <v>7375200</v>
      </c>
      <c r="AC37" s="10">
        <v>94.46</v>
      </c>
      <c r="AD37" s="2">
        <f t="shared" si="1"/>
        <v>0.74000000000000909</v>
      </c>
      <c r="AE37" s="138">
        <f t="shared" si="2"/>
        <v>-4.2167404596247238E-3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42612</v>
      </c>
      <c r="X38" s="10">
        <v>94.77</v>
      </c>
      <c r="Y38" s="10">
        <v>95.29</v>
      </c>
      <c r="Z38" s="10">
        <v>94.77</v>
      </c>
      <c r="AA38" s="10">
        <v>94.86</v>
      </c>
      <c r="AB38" s="95">
        <v>6845000</v>
      </c>
      <c r="AC38" s="10">
        <v>94.86</v>
      </c>
      <c r="AD38" s="2">
        <f t="shared" si="1"/>
        <v>0.52000000000001023</v>
      </c>
      <c r="AE38" s="138">
        <f t="shared" si="2"/>
        <v>-1.0540739959952194E-4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42611</v>
      </c>
      <c r="X39" s="10">
        <v>95.07</v>
      </c>
      <c r="Y39" s="10">
        <v>95.32</v>
      </c>
      <c r="Z39" s="10">
        <v>94.46</v>
      </c>
      <c r="AA39" s="10">
        <v>94.87</v>
      </c>
      <c r="AB39" s="95">
        <v>7903000</v>
      </c>
      <c r="AC39" s="10">
        <v>94.87</v>
      </c>
      <c r="AD39" s="2">
        <f t="shared" si="1"/>
        <v>0.85999999999999943</v>
      </c>
      <c r="AE39" s="138">
        <f t="shared" si="2"/>
        <v>-3.5710534607708011E-3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6" t="s">
        <v>78</v>
      </c>
      <c r="P40" s="586"/>
      <c r="W40" s="133">
        <v>42608</v>
      </c>
      <c r="X40" s="10">
        <v>95.66</v>
      </c>
      <c r="Y40" s="10">
        <v>96.13</v>
      </c>
      <c r="Z40" s="10">
        <v>94.75</v>
      </c>
      <c r="AA40" s="10">
        <v>95.21</v>
      </c>
      <c r="AB40" s="95">
        <v>6019600</v>
      </c>
      <c r="AC40" s="10">
        <v>95.21</v>
      </c>
      <c r="AD40" s="2">
        <f t="shared" si="1"/>
        <v>1.3799999999999955</v>
      </c>
      <c r="AE40" s="138">
        <f t="shared" si="2"/>
        <v>-3.5583464154893552E-3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102.839</v>
      </c>
      <c r="Q41" s="2"/>
      <c r="W41" s="133">
        <v>42607</v>
      </c>
      <c r="X41" s="10">
        <v>95.62</v>
      </c>
      <c r="Y41" s="10">
        <v>95.82</v>
      </c>
      <c r="Z41" s="10">
        <v>95.41</v>
      </c>
      <c r="AA41" s="10">
        <v>95.55</v>
      </c>
      <c r="AB41" s="95">
        <v>4518700</v>
      </c>
      <c r="AC41" s="10">
        <v>95.55</v>
      </c>
      <c r="AD41" s="2">
        <f t="shared" si="1"/>
        <v>0.40999999999999659</v>
      </c>
      <c r="AE41" s="138">
        <f t="shared" si="2"/>
        <v>-2.8177833437694755E-3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101.9041</v>
      </c>
      <c r="Q42" s="2"/>
      <c r="T42" s="91" t="s">
        <v>113</v>
      </c>
      <c r="W42" s="133">
        <v>42606</v>
      </c>
      <c r="X42" s="10">
        <v>96.01</v>
      </c>
      <c r="Y42" s="10">
        <v>96.22</v>
      </c>
      <c r="Z42" s="10">
        <v>95.51</v>
      </c>
      <c r="AA42" s="10">
        <v>95.82</v>
      </c>
      <c r="AB42" s="95">
        <v>5912500</v>
      </c>
      <c r="AC42" s="10">
        <v>95.82</v>
      </c>
      <c r="AD42" s="2">
        <f t="shared" si="1"/>
        <v>0.70999999999999375</v>
      </c>
      <c r="AE42" s="138">
        <f t="shared" si="2"/>
        <v>-1.5629884338856925E-3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100.9692</v>
      </c>
      <c r="Q43" s="2"/>
      <c r="T43" s="128" t="s">
        <v>98</v>
      </c>
      <c r="U43" s="98">
        <v>91.93</v>
      </c>
      <c r="W43" s="133">
        <v>42605</v>
      </c>
      <c r="X43" s="10">
        <v>96.13</v>
      </c>
      <c r="Y43" s="10">
        <v>96.43</v>
      </c>
      <c r="Z43" s="10">
        <v>95.8</v>
      </c>
      <c r="AA43" s="10">
        <v>95.97</v>
      </c>
      <c r="AB43" s="95">
        <v>4996300</v>
      </c>
      <c r="AC43" s="10">
        <v>95.97</v>
      </c>
      <c r="AD43" s="2">
        <f t="shared" si="1"/>
        <v>0.63000000000000966</v>
      </c>
      <c r="AE43" s="138">
        <f t="shared" si="2"/>
        <v>1.0430791697089159E-3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100.0343</v>
      </c>
      <c r="Q44" s="2"/>
      <c r="T44" s="93" t="s">
        <v>99</v>
      </c>
      <c r="U44" s="88">
        <v>91.66</v>
      </c>
      <c r="W44" s="133">
        <v>42604</v>
      </c>
      <c r="X44" s="10">
        <v>96.47</v>
      </c>
      <c r="Y44" s="10">
        <v>96.47</v>
      </c>
      <c r="Z44" s="10">
        <v>95.65</v>
      </c>
      <c r="AA44" s="10">
        <v>95.87</v>
      </c>
      <c r="AB44" s="95">
        <v>5495300</v>
      </c>
      <c r="AC44" s="10">
        <v>95.87</v>
      </c>
      <c r="AD44" s="2">
        <f t="shared" si="1"/>
        <v>0.81999999999999318</v>
      </c>
      <c r="AE44" s="138">
        <f t="shared" si="2"/>
        <v>-5.3947504927897016E-3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99.099400000000003</v>
      </c>
      <c r="Q45" s="2"/>
      <c r="T45" s="93" t="s">
        <v>100</v>
      </c>
      <c r="U45" s="88" t="s">
        <v>537</v>
      </c>
      <c r="W45" s="133">
        <v>42601</v>
      </c>
      <c r="X45" s="10">
        <v>96.4</v>
      </c>
      <c r="Y45" s="10">
        <v>96.79</v>
      </c>
      <c r="Z45" s="10">
        <v>96.05</v>
      </c>
      <c r="AA45" s="10">
        <v>96.39</v>
      </c>
      <c r="AB45" s="95">
        <v>6362400</v>
      </c>
      <c r="AC45" s="10">
        <v>96.39</v>
      </c>
      <c r="AD45" s="2">
        <f t="shared" si="1"/>
        <v>0.74000000000000909</v>
      </c>
      <c r="AE45" s="138">
        <f t="shared" si="2"/>
        <v>-2.6901189860321084E-3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98.164500000000004</v>
      </c>
      <c r="Q46" s="2"/>
      <c r="T46" s="93" t="s">
        <v>101</v>
      </c>
      <c r="U46" s="88" t="s">
        <v>538</v>
      </c>
      <c r="W46" s="133">
        <v>42600</v>
      </c>
      <c r="X46" s="10">
        <v>96.87</v>
      </c>
      <c r="Y46" s="10">
        <v>97.12</v>
      </c>
      <c r="Z46" s="10">
        <v>96.55</v>
      </c>
      <c r="AA46" s="10">
        <v>96.65</v>
      </c>
      <c r="AB46" s="95">
        <v>5250700</v>
      </c>
      <c r="AC46" s="10">
        <v>96.65</v>
      </c>
      <c r="AD46" s="2">
        <f t="shared" si="1"/>
        <v>0.57000000000000739</v>
      </c>
      <c r="AE46" s="138">
        <f t="shared" si="2"/>
        <v>-2.2710849592236793E-3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97.229600000000005</v>
      </c>
      <c r="Q47" s="2"/>
      <c r="T47" s="93" t="s">
        <v>102</v>
      </c>
      <c r="U47" s="88">
        <v>107.14</v>
      </c>
      <c r="W47" s="133">
        <v>42599</v>
      </c>
      <c r="X47" s="10">
        <v>96.84</v>
      </c>
      <c r="Y47" s="10">
        <v>96.97</v>
      </c>
      <c r="Z47" s="10">
        <v>96.52</v>
      </c>
      <c r="AA47" s="10">
        <v>96.87</v>
      </c>
      <c r="AB47" s="95">
        <v>5697300</v>
      </c>
      <c r="AC47" s="10">
        <v>96.87</v>
      </c>
      <c r="AD47" s="2">
        <f t="shared" si="1"/>
        <v>0.45000000000000284</v>
      </c>
      <c r="AE47" s="138">
        <f t="shared" si="2"/>
        <v>-1.0322047894295583E-4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96.294699999999992</v>
      </c>
      <c r="Q48" s="2"/>
      <c r="T48" s="93" t="s">
        <v>103</v>
      </c>
      <c r="U48" s="88">
        <v>1.4461900000000001</v>
      </c>
      <c r="W48" s="133">
        <v>42598</v>
      </c>
      <c r="X48" s="10">
        <v>96.86</v>
      </c>
      <c r="Y48" s="10">
        <v>97.25</v>
      </c>
      <c r="Z48" s="10">
        <v>96.27</v>
      </c>
      <c r="AA48" s="10">
        <v>96.88</v>
      </c>
      <c r="AB48" s="95">
        <v>5777800</v>
      </c>
      <c r="AC48" s="10">
        <v>96.88</v>
      </c>
      <c r="AD48" s="2">
        <f t="shared" si="1"/>
        <v>0.98000000000000398</v>
      </c>
      <c r="AE48" s="138">
        <f t="shared" si="2"/>
        <v>-2.2657054582904124E-3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95.359799999999993</v>
      </c>
      <c r="Q49" s="2"/>
      <c r="T49" s="93" t="s">
        <v>104</v>
      </c>
      <c r="U49" s="88" t="s">
        <v>342</v>
      </c>
      <c r="W49" s="133">
        <v>42597</v>
      </c>
      <c r="X49" s="10">
        <v>97.35</v>
      </c>
      <c r="Y49" s="10">
        <v>97.61</v>
      </c>
      <c r="Z49" s="10">
        <v>96.92</v>
      </c>
      <c r="AA49" s="10">
        <v>97.1</v>
      </c>
      <c r="AB49" s="95">
        <v>5299600</v>
      </c>
      <c r="AC49" s="10">
        <v>97.1</v>
      </c>
      <c r="AD49" s="2">
        <f t="shared" si="1"/>
        <v>0.68999999999999773</v>
      </c>
      <c r="AE49" s="138">
        <f t="shared" si="2"/>
        <v>2.6848409748037039E-3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94.424899999999994</v>
      </c>
      <c r="Q50" s="2"/>
      <c r="T50" s="93"/>
      <c r="U50" s="88"/>
      <c r="W50" s="133">
        <v>42594</v>
      </c>
      <c r="X50" s="10">
        <v>97.82</v>
      </c>
      <c r="Y50" s="10">
        <v>97.82</v>
      </c>
      <c r="Z50" s="10">
        <v>96.66</v>
      </c>
      <c r="AA50" s="10">
        <v>96.84</v>
      </c>
      <c r="AB50" s="95">
        <v>9360300</v>
      </c>
      <c r="AC50" s="10">
        <v>96.84</v>
      </c>
      <c r="AD50" s="2">
        <f t="shared" si="1"/>
        <v>1.1599999999999966</v>
      </c>
      <c r="AE50" s="138">
        <f t="shared" si="2"/>
        <v>-9.512120282295089E-3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93.49</v>
      </c>
      <c r="Q51" s="2"/>
      <c r="T51" s="93" t="s">
        <v>105</v>
      </c>
      <c r="U51" s="88" t="s">
        <v>539</v>
      </c>
      <c r="W51" s="133">
        <v>42593</v>
      </c>
      <c r="X51" s="10">
        <v>98.2</v>
      </c>
      <c r="Y51" s="10">
        <v>98.39</v>
      </c>
      <c r="Z51" s="10">
        <v>97.15</v>
      </c>
      <c r="AA51" s="10">
        <v>97.77</v>
      </c>
      <c r="AB51" s="95">
        <v>9233900</v>
      </c>
      <c r="AC51" s="10">
        <v>97.77</v>
      </c>
      <c r="AD51" s="2">
        <f t="shared" si="1"/>
        <v>1.2399999999999949</v>
      </c>
      <c r="AE51" s="138">
        <f t="shared" si="2"/>
        <v>-9.1968117719198883E-4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92.555099999999996</v>
      </c>
      <c r="Q52" s="2"/>
      <c r="T52" s="93" t="s">
        <v>106</v>
      </c>
      <c r="U52" s="88" t="s">
        <v>302</v>
      </c>
      <c r="W52" s="133">
        <v>42592</v>
      </c>
      <c r="X52" s="10">
        <v>96.7</v>
      </c>
      <c r="Y52" s="10">
        <v>99.27</v>
      </c>
      <c r="Z52" s="10">
        <v>95.85</v>
      </c>
      <c r="AA52" s="10">
        <v>97.86</v>
      </c>
      <c r="AB52" s="95">
        <v>27181300</v>
      </c>
      <c r="AC52" s="10">
        <v>97.86</v>
      </c>
      <c r="AD52" s="2">
        <f t="shared" si="1"/>
        <v>3.4200000000000017</v>
      </c>
      <c r="AE52" s="138">
        <f t="shared" si="2"/>
        <v>1.2309920347574277E-2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91.620199999999997</v>
      </c>
      <c r="Q53" s="2"/>
      <c r="T53" s="93" t="s">
        <v>107</v>
      </c>
      <c r="U53" s="90">
        <v>6153205</v>
      </c>
      <c r="W53" s="133">
        <v>42591</v>
      </c>
      <c r="X53" s="10">
        <v>95.61</v>
      </c>
      <c r="Y53" s="10">
        <v>96.85</v>
      </c>
      <c r="Z53" s="10">
        <v>95.3</v>
      </c>
      <c r="AA53" s="10">
        <v>96.67</v>
      </c>
      <c r="AB53" s="95">
        <v>15548700</v>
      </c>
      <c r="AC53" s="10">
        <v>96.67</v>
      </c>
      <c r="AD53" s="2">
        <f t="shared" si="1"/>
        <v>1.5499999999999972</v>
      </c>
      <c r="AE53" s="138">
        <f t="shared" si="2"/>
        <v>9.6083550913839133E-3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90.685299999999998</v>
      </c>
      <c r="T54" s="93" t="s">
        <v>110</v>
      </c>
      <c r="U54" s="90">
        <v>7361740</v>
      </c>
      <c r="W54" s="133">
        <v>42590</v>
      </c>
      <c r="X54" s="10">
        <v>96.11</v>
      </c>
      <c r="Y54" s="10">
        <v>96.29</v>
      </c>
      <c r="Z54" s="10">
        <v>95.58</v>
      </c>
      <c r="AA54" s="10">
        <v>95.75</v>
      </c>
      <c r="AB54" s="95">
        <v>7792000</v>
      </c>
      <c r="AC54" s="10">
        <v>95.75</v>
      </c>
      <c r="AD54" s="2">
        <f t="shared" si="1"/>
        <v>0.71000000000000796</v>
      </c>
      <c r="AE54" s="138">
        <f t="shared" si="2"/>
        <v>-8.3481164562249077E-4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89.750399999999985</v>
      </c>
      <c r="T55" s="93" t="s">
        <v>108</v>
      </c>
      <c r="U55" s="88" t="s">
        <v>540</v>
      </c>
      <c r="W55" s="133">
        <v>42587</v>
      </c>
      <c r="X55" s="10">
        <v>95.4</v>
      </c>
      <c r="Y55" s="10">
        <v>96</v>
      </c>
      <c r="Z55" s="10">
        <v>95.35</v>
      </c>
      <c r="AA55" s="10">
        <v>95.83</v>
      </c>
      <c r="AB55" s="95">
        <v>6528500</v>
      </c>
      <c r="AC55" s="10">
        <v>95.83</v>
      </c>
      <c r="AD55" s="2">
        <f t="shared" si="1"/>
        <v>0.65000000000000568</v>
      </c>
      <c r="AE55" s="138">
        <f t="shared" si="2"/>
        <v>7.0407734342161632E-3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88.815499999999986</v>
      </c>
      <c r="T56" s="93" t="s">
        <v>111</v>
      </c>
      <c r="U56" s="88">
        <v>16.54</v>
      </c>
      <c r="W56" s="133">
        <v>42586</v>
      </c>
      <c r="X56" s="10">
        <v>95.53</v>
      </c>
      <c r="Y56" s="10">
        <v>95.98</v>
      </c>
      <c r="Z56" s="10">
        <v>94.71</v>
      </c>
      <c r="AA56" s="10">
        <v>95.16</v>
      </c>
      <c r="AB56" s="95">
        <v>10038300</v>
      </c>
      <c r="AC56" s="10">
        <v>95.16</v>
      </c>
      <c r="AD56" s="2">
        <f t="shared" si="1"/>
        <v>1.2700000000000102</v>
      </c>
      <c r="AE56" s="138">
        <f t="shared" si="2"/>
        <v>-9.6784264751795801E-3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87.880599999999987</v>
      </c>
      <c r="T57" s="93" t="s">
        <v>112</v>
      </c>
      <c r="U57" s="88">
        <v>5.56</v>
      </c>
      <c r="W57" s="133">
        <v>42585</v>
      </c>
      <c r="X57" s="10">
        <v>95.06</v>
      </c>
      <c r="Y57" s="10">
        <v>96.43</v>
      </c>
      <c r="Z57" s="10">
        <v>95</v>
      </c>
      <c r="AA57" s="10">
        <v>96.09</v>
      </c>
      <c r="AB57" s="95">
        <v>9068700</v>
      </c>
      <c r="AC57" s="10">
        <v>96.09</v>
      </c>
      <c r="AD57" s="2">
        <f t="shared" si="1"/>
        <v>1.4300000000000068</v>
      </c>
      <c r="AE57" s="138">
        <f t="shared" si="2"/>
        <v>1.1367224502683904E-2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86.945700000000002</v>
      </c>
      <c r="T58" s="93" t="s">
        <v>109</v>
      </c>
      <c r="U58" s="88" t="s">
        <v>541</v>
      </c>
      <c r="W58" s="133">
        <v>42584</v>
      </c>
      <c r="X58" s="10">
        <v>95.35</v>
      </c>
      <c r="Y58" s="10">
        <v>95.75</v>
      </c>
      <c r="Z58" s="10">
        <v>94.56</v>
      </c>
      <c r="AA58" s="10">
        <v>95.01</v>
      </c>
      <c r="AB58" s="95">
        <v>7644100</v>
      </c>
      <c r="AC58" s="10">
        <v>95.01</v>
      </c>
      <c r="AD58" s="2">
        <f t="shared" si="1"/>
        <v>1.1899999999999977</v>
      </c>
      <c r="AE58" s="138">
        <f t="shared" si="2"/>
        <v>-5.5474146954155312E-3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86.010800000000003</v>
      </c>
      <c r="W59" s="133">
        <v>42583</v>
      </c>
      <c r="X59" s="10">
        <v>96.15</v>
      </c>
      <c r="Y59" s="10">
        <v>96.2</v>
      </c>
      <c r="Z59" s="10">
        <v>95.08</v>
      </c>
      <c r="AA59" s="10">
        <v>95.54</v>
      </c>
      <c r="AB59" s="95">
        <v>7131600</v>
      </c>
      <c r="AC59" s="10">
        <v>95.54</v>
      </c>
      <c r="AD59" s="2">
        <f t="shared" si="1"/>
        <v>1.1200000000000045</v>
      </c>
      <c r="AE59" s="138">
        <f t="shared" si="2"/>
        <v>-4.2730588848358675E-3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85.075900000000004</v>
      </c>
      <c r="W60" s="133">
        <v>42580</v>
      </c>
      <c r="X60" s="10">
        <v>95.85</v>
      </c>
      <c r="Y60" s="10">
        <v>96.38</v>
      </c>
      <c r="Z60" s="10">
        <v>95.85</v>
      </c>
      <c r="AA60" s="10">
        <v>95.95</v>
      </c>
      <c r="AB60" s="95">
        <v>8264000</v>
      </c>
      <c r="AC60" s="10">
        <v>95.95</v>
      </c>
      <c r="AD60" s="2">
        <f t="shared" si="1"/>
        <v>0.53000000000000114</v>
      </c>
      <c r="AE60" s="138">
        <f t="shared" si="2"/>
        <v>4.1705765822142027E-4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84.140999999999991</v>
      </c>
      <c r="W61" s="133">
        <v>42579</v>
      </c>
      <c r="X61" s="10">
        <v>96.4</v>
      </c>
      <c r="Y61" s="10">
        <v>96.49</v>
      </c>
      <c r="Z61" s="10">
        <v>95.82</v>
      </c>
      <c r="AA61" s="10">
        <v>95.91</v>
      </c>
      <c r="AB61" s="95">
        <v>7713500</v>
      </c>
      <c r="AC61" s="10">
        <v>95.91</v>
      </c>
      <c r="AD61" s="2">
        <f t="shared" si="1"/>
        <v>0.67000000000000171</v>
      </c>
      <c r="AE61" s="138">
        <f t="shared" si="2"/>
        <v>-4.3600124571784304E-3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42578</v>
      </c>
      <c r="X62" s="10">
        <v>96.7</v>
      </c>
      <c r="Y62" s="10">
        <v>96.93</v>
      </c>
      <c r="Z62" s="10">
        <v>95.86</v>
      </c>
      <c r="AA62" s="10">
        <v>96.33</v>
      </c>
      <c r="AB62" s="95">
        <v>6911400</v>
      </c>
      <c r="AC62" s="10">
        <v>96.33</v>
      </c>
      <c r="AD62" s="2">
        <f t="shared" si="1"/>
        <v>1.0700000000000074</v>
      </c>
      <c r="AE62" s="138">
        <f t="shared" si="2"/>
        <v>-3.7232392181197893E-3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42577</v>
      </c>
      <c r="X63" s="10">
        <v>97.02</v>
      </c>
      <c r="Y63" s="10">
        <v>97.16</v>
      </c>
      <c r="Z63" s="10">
        <v>96.34</v>
      </c>
      <c r="AA63" s="10">
        <v>96.69</v>
      </c>
      <c r="AB63" s="95">
        <v>6274800</v>
      </c>
      <c r="AC63" s="10">
        <v>96.69</v>
      </c>
      <c r="AD63" s="2">
        <f t="shared" si="1"/>
        <v>0.81999999999999318</v>
      </c>
      <c r="AE63" s="138">
        <f t="shared" si="2"/>
        <v>-7.1875962624500245E-3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42576</v>
      </c>
      <c r="X64" s="10">
        <v>97.9</v>
      </c>
      <c r="Y64" s="10">
        <v>98.06</v>
      </c>
      <c r="Z64" s="10">
        <v>97.25</v>
      </c>
      <c r="AA64" s="10">
        <v>97.39</v>
      </c>
      <c r="AB64" s="95">
        <v>4825500</v>
      </c>
      <c r="AC64" s="10">
        <v>97.39</v>
      </c>
      <c r="AD64" s="2">
        <f t="shared" si="1"/>
        <v>0.81000000000000227</v>
      </c>
      <c r="AE64" s="138">
        <f t="shared" si="2"/>
        <v>-3.274997441408134E-3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42573</v>
      </c>
      <c r="X65" s="10">
        <v>98.39</v>
      </c>
      <c r="Y65" s="10">
        <v>98.42</v>
      </c>
      <c r="Z65" s="10">
        <v>97.47</v>
      </c>
      <c r="AA65" s="10">
        <v>97.71</v>
      </c>
      <c r="AB65" s="95">
        <v>5381700</v>
      </c>
      <c r="AC65" s="10">
        <v>97.71</v>
      </c>
      <c r="AD65" s="2">
        <f t="shared" si="1"/>
        <v>0.95000000000000284</v>
      </c>
      <c r="AE65" s="138">
        <f t="shared" si="2"/>
        <v>-3.06091215182136E-3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42572</v>
      </c>
      <c r="X66" s="10">
        <v>98.17</v>
      </c>
      <c r="Y66" s="10">
        <v>99.13</v>
      </c>
      <c r="Z66" s="10">
        <v>97.62</v>
      </c>
      <c r="AA66" s="10">
        <v>98.01</v>
      </c>
      <c r="AB66" s="95">
        <v>6726600</v>
      </c>
      <c r="AC66" s="10">
        <v>98.01</v>
      </c>
      <c r="AD66" s="2">
        <f t="shared" si="1"/>
        <v>1.5099999999999909</v>
      </c>
      <c r="AE66" s="138">
        <f t="shared" si="2"/>
        <v>-2.1380574221135928E-3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42571</v>
      </c>
      <c r="X67" s="10">
        <v>98.65</v>
      </c>
      <c r="Y67" s="10">
        <v>98.69</v>
      </c>
      <c r="Z67" s="10">
        <v>97.14</v>
      </c>
      <c r="AA67" s="10">
        <v>98.22</v>
      </c>
      <c r="AB67" s="95">
        <v>10664900</v>
      </c>
      <c r="AC67" s="10">
        <v>98.22</v>
      </c>
      <c r="AD67" s="2">
        <f>Y67-Z67</f>
        <v>1.5499999999999972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9" width="10.125" style="2" bestFit="1" customWidth="1"/>
    <col min="10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42663</v>
      </c>
      <c r="X2" s="9">
        <v>4.0999999999999996</v>
      </c>
      <c r="Y2" s="9">
        <v>4.12</v>
      </c>
      <c r="Z2" s="9">
        <v>4.04</v>
      </c>
      <c r="AA2" s="9">
        <v>4.09</v>
      </c>
      <c r="AB2" s="104">
        <v>10296500</v>
      </c>
      <c r="AC2" s="9">
        <v>4.09</v>
      </c>
      <c r="AD2" s="40">
        <f>Y2-Z2</f>
        <v>8.0000000000000071E-2</v>
      </c>
      <c r="AE2" s="162">
        <f>AC2/AC3-1</f>
        <v>0</v>
      </c>
    </row>
    <row r="3" spans="1:31" x14ac:dyDescent="0.25">
      <c r="A3" s="23" t="s">
        <v>71</v>
      </c>
      <c r="B3" s="74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515">
        <f>IF(Q2=0, Q4, (F18-K18)/Q2)</f>
        <v>4.0900499999999997</v>
      </c>
      <c r="T3" s="1"/>
      <c r="W3" s="110">
        <v>42662</v>
      </c>
      <c r="X3" s="9">
        <v>4.12</v>
      </c>
      <c r="Y3" s="9">
        <v>4.13</v>
      </c>
      <c r="Z3" s="9">
        <v>4.04</v>
      </c>
      <c r="AA3" s="9">
        <v>4.09</v>
      </c>
      <c r="AB3" s="104">
        <v>14159300</v>
      </c>
      <c r="AC3" s="9">
        <v>4.09</v>
      </c>
      <c r="AD3" s="40">
        <f t="shared" ref="AD3:AD66" si="0">Y3-Z3</f>
        <v>8.9999999999999858E-2</v>
      </c>
      <c r="AE3" s="162">
        <f t="shared" ref="AE3:AE66" si="1">AC3/AC4-1</f>
        <v>2.450980392156854E-3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74"/>
      <c r="H4" s="185"/>
      <c r="I4" s="3"/>
      <c r="J4" s="3"/>
      <c r="K4" s="3"/>
      <c r="O4" s="11" t="s">
        <v>66</v>
      </c>
      <c r="Q4" s="55">
        <v>4.09</v>
      </c>
      <c r="R4" s="527">
        <v>-4.8999999999999998E-3</v>
      </c>
      <c r="T4" s="163"/>
      <c r="W4" s="110">
        <v>42661</v>
      </c>
      <c r="X4" s="9">
        <v>3.95</v>
      </c>
      <c r="Y4" s="9">
        <v>4.09</v>
      </c>
      <c r="Z4" s="9">
        <v>3.93</v>
      </c>
      <c r="AA4" s="9">
        <v>4.08</v>
      </c>
      <c r="AB4" s="104">
        <v>20453700</v>
      </c>
      <c r="AC4" s="9">
        <v>4.08</v>
      </c>
      <c r="AD4" s="40">
        <f t="shared" si="0"/>
        <v>0.1599999999999997</v>
      </c>
      <c r="AE4" s="162">
        <f t="shared" si="1"/>
        <v>4.6153846153846212E-2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3272</v>
      </c>
      <c r="W5" s="110">
        <v>42660</v>
      </c>
      <c r="X5" s="9">
        <v>3.96</v>
      </c>
      <c r="Y5" s="9">
        <v>3.99</v>
      </c>
      <c r="Z5" s="9">
        <v>3.88</v>
      </c>
      <c r="AA5" s="9">
        <v>3.9</v>
      </c>
      <c r="AB5" s="104">
        <v>11834900</v>
      </c>
      <c r="AC5" s="9">
        <v>3.9</v>
      </c>
      <c r="AD5" s="40">
        <f t="shared" si="0"/>
        <v>0.11000000000000032</v>
      </c>
      <c r="AE5" s="162">
        <f t="shared" si="1"/>
        <v>-1.0152284263959421E-2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3272.04</v>
      </c>
      <c r="W6" s="110">
        <v>42657</v>
      </c>
      <c r="X6" s="9">
        <v>4.01</v>
      </c>
      <c r="Y6" s="9">
        <v>4.04</v>
      </c>
      <c r="Z6" s="9">
        <v>3.93</v>
      </c>
      <c r="AA6" s="9">
        <v>3.94</v>
      </c>
      <c r="AB6" s="104">
        <v>11454800</v>
      </c>
      <c r="AC6" s="9">
        <v>3.94</v>
      </c>
      <c r="AD6" s="40">
        <f t="shared" si="0"/>
        <v>0.10999999999999988</v>
      </c>
      <c r="AE6" s="162">
        <f t="shared" si="1"/>
        <v>-1.5000000000000013E-2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434.89000000000033</v>
      </c>
      <c r="R7">
        <v>400</v>
      </c>
      <c r="W7" s="110">
        <v>42656</v>
      </c>
      <c r="X7" s="9">
        <v>4</v>
      </c>
      <c r="Y7" s="9">
        <v>4.03</v>
      </c>
      <c r="Z7" s="9">
        <v>3.94</v>
      </c>
      <c r="AA7" s="9">
        <v>4</v>
      </c>
      <c r="AB7" s="104">
        <v>14406500</v>
      </c>
      <c r="AC7" s="9">
        <v>4</v>
      </c>
      <c r="AD7" s="40">
        <f t="shared" si="0"/>
        <v>9.0000000000000302E-2</v>
      </c>
      <c r="AE7" s="162">
        <f t="shared" si="1"/>
        <v>-4.9751243781093191E-3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-3.999999999996362E-2</v>
      </c>
      <c r="W8" s="110">
        <v>42655</v>
      </c>
      <c r="X8" s="9">
        <v>4.16</v>
      </c>
      <c r="Y8" s="9">
        <v>4.1900000000000004</v>
      </c>
      <c r="Z8" s="9">
        <v>4.01</v>
      </c>
      <c r="AA8" s="9">
        <v>4.0199999999999996</v>
      </c>
      <c r="AB8" s="104">
        <v>12999800</v>
      </c>
      <c r="AC8" s="9">
        <v>4.0199999999999996</v>
      </c>
      <c r="AD8" s="40">
        <f t="shared" si="0"/>
        <v>0.1800000000000006</v>
      </c>
      <c r="AE8" s="162">
        <f t="shared" si="1"/>
        <v>-3.1325301204819467E-2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-1.2224789427990985E-5</v>
      </c>
      <c r="W9" s="110">
        <v>42654</v>
      </c>
      <c r="X9" s="9">
        <v>4.0999999999999996</v>
      </c>
      <c r="Y9" s="9">
        <v>4.1900000000000004</v>
      </c>
      <c r="Z9" s="9">
        <v>4.0999999999999996</v>
      </c>
      <c r="AA9" s="9">
        <v>4.1500000000000004</v>
      </c>
      <c r="AB9" s="104">
        <v>17771000</v>
      </c>
      <c r="AC9" s="9">
        <v>4.1500000000000004</v>
      </c>
      <c r="AD9" s="40">
        <f t="shared" si="0"/>
        <v>9.0000000000000746E-2</v>
      </c>
      <c r="AE9" s="162">
        <f t="shared" si="1"/>
        <v>0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42653</v>
      </c>
      <c r="X10" s="9">
        <v>4.25</v>
      </c>
      <c r="Y10" s="9">
        <v>4.29</v>
      </c>
      <c r="Z10" s="9">
        <v>4.1399999999999997</v>
      </c>
      <c r="AA10" s="9">
        <v>4.1500000000000004</v>
      </c>
      <c r="AB10" s="104">
        <v>17634600</v>
      </c>
      <c r="AC10" s="9">
        <v>4.1500000000000004</v>
      </c>
      <c r="AD10" s="40">
        <f t="shared" si="0"/>
        <v>0.15000000000000036</v>
      </c>
      <c r="AE10" s="162">
        <f t="shared" si="1"/>
        <v>-1.891252955082745E-2</v>
      </c>
    </row>
    <row r="11" spans="1:31" x14ac:dyDescent="0.25">
      <c r="O11" s="11" t="s">
        <v>181</v>
      </c>
      <c r="P11" s="34"/>
      <c r="Q11" s="138">
        <f>VALUE(TRIM(CLEAN(MID(U58, FIND("(", U58)+1, 6))))</f>
        <v>0.1027</v>
      </c>
      <c r="W11" s="110">
        <v>42650</v>
      </c>
      <c r="X11" s="9">
        <v>3.99</v>
      </c>
      <c r="Y11" s="9">
        <v>4.3600000000000003</v>
      </c>
      <c r="Z11" s="9">
        <v>3.94</v>
      </c>
      <c r="AA11" s="9">
        <v>4.2300000000000004</v>
      </c>
      <c r="AB11" s="104">
        <v>73382200</v>
      </c>
      <c r="AC11" s="9">
        <v>4.2300000000000004</v>
      </c>
      <c r="AD11" s="40">
        <f t="shared" si="0"/>
        <v>0.42000000000000037</v>
      </c>
      <c r="AE11" s="162">
        <f t="shared" si="1"/>
        <v>6.0150375939849621E-2</v>
      </c>
    </row>
    <row r="12" spans="1:31" x14ac:dyDescent="0.25">
      <c r="W12" s="110">
        <v>42649</v>
      </c>
      <c r="X12" s="9">
        <v>4</v>
      </c>
      <c r="Y12" s="9">
        <v>4.03</v>
      </c>
      <c r="Z12" s="9">
        <v>3.9</v>
      </c>
      <c r="AA12" s="9">
        <v>3.99</v>
      </c>
      <c r="AB12" s="104">
        <v>29323000</v>
      </c>
      <c r="AC12" s="9">
        <v>3.99</v>
      </c>
      <c r="AD12" s="40">
        <f t="shared" si="0"/>
        <v>0.13000000000000034</v>
      </c>
      <c r="AE12" s="162">
        <f t="shared" si="1"/>
        <v>-9.9255583126550695E-3</v>
      </c>
    </row>
    <row r="13" spans="1:31" x14ac:dyDescent="0.25">
      <c r="W13" s="110">
        <v>42648</v>
      </c>
      <c r="X13" s="9">
        <v>4.07</v>
      </c>
      <c r="Y13" s="9">
        <v>4.0999999999999996</v>
      </c>
      <c r="Z13" s="9">
        <v>4.01</v>
      </c>
      <c r="AA13" s="9">
        <v>4.03</v>
      </c>
      <c r="AB13" s="104">
        <v>33544800</v>
      </c>
      <c r="AC13" s="9">
        <v>4.03</v>
      </c>
      <c r="AD13" s="40">
        <f t="shared" si="0"/>
        <v>8.9999999999999858E-2</v>
      </c>
      <c r="AE13" s="162">
        <f t="shared" si="1"/>
        <v>-1.7073170731707221E-2</v>
      </c>
    </row>
    <row r="14" spans="1:31" x14ac:dyDescent="0.25">
      <c r="W14" s="110">
        <v>42647</v>
      </c>
      <c r="X14" s="9">
        <v>4.1500000000000004</v>
      </c>
      <c r="Y14" s="9">
        <v>4.16</v>
      </c>
      <c r="Z14" s="9">
        <v>4.03</v>
      </c>
      <c r="AA14" s="9">
        <v>4.0999999999999996</v>
      </c>
      <c r="AB14" s="104">
        <v>27830100</v>
      </c>
      <c r="AC14" s="9">
        <v>4.0999999999999996</v>
      </c>
      <c r="AD14" s="40">
        <f t="shared" si="0"/>
        <v>0.12999999999999989</v>
      </c>
      <c r="AE14" s="162">
        <f t="shared" si="1"/>
        <v>-9.6618357487923134E-3</v>
      </c>
    </row>
    <row r="15" spans="1:31" x14ac:dyDescent="0.25">
      <c r="W15" s="110">
        <v>42646</v>
      </c>
      <c r="X15" s="9">
        <v>4.16</v>
      </c>
      <c r="Y15" s="9">
        <v>4.25</v>
      </c>
      <c r="Z15" s="9">
        <v>4.1399999999999997</v>
      </c>
      <c r="AA15" s="9">
        <v>4.1399999999999997</v>
      </c>
      <c r="AB15" s="104">
        <v>16728900</v>
      </c>
      <c r="AC15" s="9">
        <v>4.1399999999999997</v>
      </c>
      <c r="AD15" s="40">
        <f t="shared" si="0"/>
        <v>0.11000000000000032</v>
      </c>
      <c r="AE15" s="162">
        <f t="shared" si="1"/>
        <v>-4.8076923076924016E-3</v>
      </c>
    </row>
    <row r="16" spans="1:31" x14ac:dyDescent="0.25">
      <c r="W16" s="110">
        <v>42643</v>
      </c>
      <c r="X16" s="9">
        <v>4.3099999999999996</v>
      </c>
      <c r="Y16" s="9">
        <v>4.3099999999999996</v>
      </c>
      <c r="Z16" s="9">
        <v>4.1500000000000004</v>
      </c>
      <c r="AA16" s="9">
        <v>4.16</v>
      </c>
      <c r="AB16" s="104">
        <v>20358300</v>
      </c>
      <c r="AC16" s="9">
        <v>4.16</v>
      </c>
      <c r="AD16" s="40">
        <f t="shared" si="0"/>
        <v>0.15999999999999925</v>
      </c>
      <c r="AE16" s="162">
        <f t="shared" si="1"/>
        <v>-2.1176470588235241E-2</v>
      </c>
    </row>
    <row r="17" spans="1:31" x14ac:dyDescent="0.25">
      <c r="H17" s="72"/>
      <c r="W17" s="110">
        <v>42642</v>
      </c>
      <c r="X17" s="9">
        <v>4.32</v>
      </c>
      <c r="Y17" s="9">
        <v>4.3899999999999997</v>
      </c>
      <c r="Z17" s="9">
        <v>4.22</v>
      </c>
      <c r="AA17" s="9">
        <v>4.25</v>
      </c>
      <c r="AB17" s="104">
        <v>15052300</v>
      </c>
      <c r="AC17" s="9">
        <v>4.25</v>
      </c>
      <c r="AD17" s="40">
        <f t="shared" si="0"/>
        <v>0.16999999999999993</v>
      </c>
      <c r="AE17" s="162">
        <f t="shared" si="1"/>
        <v>-2.0737327188940058E-2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42641</v>
      </c>
      <c r="X18" s="9">
        <v>4.3499999999999996</v>
      </c>
      <c r="Y18" s="9">
        <v>4.38</v>
      </c>
      <c r="Z18" s="9">
        <v>4.25</v>
      </c>
      <c r="AA18" s="9">
        <v>4.34</v>
      </c>
      <c r="AB18" s="104">
        <v>17621300</v>
      </c>
      <c r="AC18" s="9">
        <v>4.34</v>
      </c>
      <c r="AD18" s="40">
        <f t="shared" si="0"/>
        <v>0.12999999999999989</v>
      </c>
      <c r="AE18" s="162">
        <f t="shared" si="1"/>
        <v>0</v>
      </c>
    </row>
    <row r="19" spans="1:31" x14ac:dyDescent="0.25">
      <c r="W19" s="110">
        <v>42640</v>
      </c>
      <c r="X19" s="9">
        <v>4.37</v>
      </c>
      <c r="Y19" s="9">
        <v>4.4000000000000004</v>
      </c>
      <c r="Z19" s="9">
        <v>4.3099999999999996</v>
      </c>
      <c r="AA19" s="9">
        <v>4.34</v>
      </c>
      <c r="AB19" s="104">
        <v>13581800</v>
      </c>
      <c r="AC19" s="9">
        <v>4.34</v>
      </c>
      <c r="AD19" s="40">
        <f t="shared" si="0"/>
        <v>9.0000000000000746E-2</v>
      </c>
      <c r="AE19" s="162">
        <f t="shared" si="1"/>
        <v>-4.5871559633028358E-3</v>
      </c>
    </row>
    <row r="20" spans="1:31" x14ac:dyDescent="0.25">
      <c r="W20" s="110">
        <v>42639</v>
      </c>
      <c r="X20" s="9">
        <v>4.3</v>
      </c>
      <c r="Y20" s="9">
        <v>4.4000000000000004</v>
      </c>
      <c r="Z20" s="9">
        <v>4.29</v>
      </c>
      <c r="AA20" s="9">
        <v>4.3600000000000003</v>
      </c>
      <c r="AB20" s="104">
        <v>11918800</v>
      </c>
      <c r="AC20" s="9">
        <v>4.3600000000000003</v>
      </c>
      <c r="AD20" s="40">
        <f t="shared" si="0"/>
        <v>0.11000000000000032</v>
      </c>
      <c r="AE20" s="162">
        <f t="shared" si="1"/>
        <v>6.9284064665127154E-3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42636</v>
      </c>
      <c r="X21" s="9">
        <v>4.38</v>
      </c>
      <c r="Y21" s="9">
        <v>4.3899999999999997</v>
      </c>
      <c r="Z21" s="9">
        <v>4.28</v>
      </c>
      <c r="AA21" s="9">
        <v>4.33</v>
      </c>
      <c r="AB21" s="104">
        <v>19247400</v>
      </c>
      <c r="AC21" s="9">
        <v>4.33</v>
      </c>
      <c r="AD21" s="40">
        <f t="shared" si="0"/>
        <v>0.10999999999999943</v>
      </c>
      <c r="AE21" s="162">
        <f t="shared" si="1"/>
        <v>0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42635</v>
      </c>
      <c r="X22" s="9">
        <v>4.18</v>
      </c>
      <c r="Y22" s="9">
        <v>4.37</v>
      </c>
      <c r="Z22" s="9">
        <v>4.1100000000000003</v>
      </c>
      <c r="AA22" s="9">
        <v>4.33</v>
      </c>
      <c r="AB22" s="104">
        <v>44037400</v>
      </c>
      <c r="AC22" s="9">
        <v>4.33</v>
      </c>
      <c r="AD22" s="40">
        <f t="shared" si="0"/>
        <v>0.25999999999999979</v>
      </c>
      <c r="AE22" s="162">
        <f t="shared" si="1"/>
        <v>4.8426150121065437E-2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42634</v>
      </c>
      <c r="X23" s="9">
        <v>4.21</v>
      </c>
      <c r="Y23" s="9">
        <v>4.29</v>
      </c>
      <c r="Z23" s="9">
        <v>4.07</v>
      </c>
      <c r="AA23" s="9">
        <v>4.13</v>
      </c>
      <c r="AB23" s="104">
        <v>45243600</v>
      </c>
      <c r="AC23" s="9">
        <v>4.13</v>
      </c>
      <c r="AD23" s="40">
        <f t="shared" si="0"/>
        <v>0.21999999999999975</v>
      </c>
      <c r="AE23" s="162">
        <f t="shared" si="1"/>
        <v>-1.9002375296912177E-2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42633</v>
      </c>
      <c r="X24" s="9">
        <v>4.3099999999999996</v>
      </c>
      <c r="Y24" s="9">
        <v>4.33</v>
      </c>
      <c r="Z24" s="9">
        <v>4.21</v>
      </c>
      <c r="AA24" s="9">
        <v>4.21</v>
      </c>
      <c r="AB24" s="104">
        <v>21813100</v>
      </c>
      <c r="AC24" s="9">
        <v>4.21</v>
      </c>
      <c r="AD24" s="40">
        <f t="shared" si="0"/>
        <v>0.12000000000000011</v>
      </c>
      <c r="AE24" s="162">
        <f t="shared" si="1"/>
        <v>-2.0930232558139528E-2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42632</v>
      </c>
      <c r="X25" s="9">
        <v>4.28</v>
      </c>
      <c r="Y25" s="9">
        <v>4.3099999999999996</v>
      </c>
      <c r="Z25" s="9">
        <v>4.21</v>
      </c>
      <c r="AA25" s="9">
        <v>4.3</v>
      </c>
      <c r="AB25" s="104">
        <v>21542400</v>
      </c>
      <c r="AC25" s="9">
        <v>4.3</v>
      </c>
      <c r="AD25" s="40">
        <f t="shared" si="0"/>
        <v>9.9999999999999645E-2</v>
      </c>
      <c r="AE25" s="162">
        <f t="shared" si="1"/>
        <v>4.6728971962615162E-3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42629</v>
      </c>
      <c r="X26" s="9">
        <v>4.3</v>
      </c>
      <c r="Y26" s="9">
        <v>4.33</v>
      </c>
      <c r="Z26" s="9">
        <v>4.0999999999999996</v>
      </c>
      <c r="AA26" s="9">
        <v>4.28</v>
      </c>
      <c r="AB26" s="104">
        <v>53904700</v>
      </c>
      <c r="AC26" s="9">
        <v>4.28</v>
      </c>
      <c r="AD26" s="40">
        <f t="shared" si="0"/>
        <v>0.23000000000000043</v>
      </c>
      <c r="AE26" s="162">
        <f t="shared" si="1"/>
        <v>-1.6091954022988353E-2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42628</v>
      </c>
      <c r="X27" s="9">
        <v>4.4000000000000004</v>
      </c>
      <c r="Y27" s="9">
        <v>4.4400000000000004</v>
      </c>
      <c r="Z27" s="9">
        <v>4.33</v>
      </c>
      <c r="AA27" s="9">
        <v>4.3499999999999996</v>
      </c>
      <c r="AB27" s="104">
        <v>18543200</v>
      </c>
      <c r="AC27" s="9">
        <v>4.3499999999999996</v>
      </c>
      <c r="AD27" s="40">
        <f t="shared" si="0"/>
        <v>0.11000000000000032</v>
      </c>
      <c r="AE27" s="162">
        <f t="shared" si="1"/>
        <v>-9.1116173120728838E-3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42627</v>
      </c>
      <c r="X28" s="9">
        <v>4.49</v>
      </c>
      <c r="Y28" s="9">
        <v>4.51</v>
      </c>
      <c r="Z28" s="9">
        <v>4.3899999999999997</v>
      </c>
      <c r="AA28" s="9">
        <v>4.3899999999999997</v>
      </c>
      <c r="AB28" s="104">
        <v>18932400</v>
      </c>
      <c r="AC28" s="9">
        <v>4.3899999999999997</v>
      </c>
      <c r="AD28" s="40">
        <f t="shared" si="0"/>
        <v>0.12000000000000011</v>
      </c>
      <c r="AE28" s="162">
        <f t="shared" si="1"/>
        <v>-2.008928571428592E-2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42626</v>
      </c>
      <c r="X29" s="9">
        <v>4.54</v>
      </c>
      <c r="Y29" s="9">
        <v>4.5599999999999996</v>
      </c>
      <c r="Z29" s="9">
        <v>4.34</v>
      </c>
      <c r="AA29" s="9">
        <v>4.4800000000000004</v>
      </c>
      <c r="AB29" s="104">
        <v>30774300</v>
      </c>
      <c r="AC29" s="9">
        <v>4.4800000000000004</v>
      </c>
      <c r="AD29" s="40">
        <f t="shared" si="0"/>
        <v>0.21999999999999975</v>
      </c>
      <c r="AE29" s="162" t="e">
        <f t="shared" si="1"/>
        <v>#DIV/0!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42626</v>
      </c>
      <c r="X30" s="9" t="s">
        <v>174</v>
      </c>
      <c r="Y30" s="9"/>
      <c r="Z30" s="9"/>
      <c r="AA30" s="9"/>
      <c r="AB30" s="104"/>
      <c r="AC30" s="9"/>
      <c r="AD30" s="40">
        <f t="shared" si="0"/>
        <v>0</v>
      </c>
      <c r="AE30" s="162">
        <f t="shared" si="1"/>
        <v>-1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42625</v>
      </c>
      <c r="X31" s="9">
        <v>4.55</v>
      </c>
      <c r="Y31" s="9">
        <v>4.6500000000000004</v>
      </c>
      <c r="Z31" s="9">
        <v>4.5</v>
      </c>
      <c r="AA31" s="9">
        <v>4.6399999999999997</v>
      </c>
      <c r="AB31" s="104">
        <v>24529400</v>
      </c>
      <c r="AC31" s="9">
        <v>4.54</v>
      </c>
      <c r="AD31" s="40">
        <f t="shared" si="0"/>
        <v>0.15000000000000036</v>
      </c>
      <c r="AE31" s="162">
        <f t="shared" si="1"/>
        <v>1.7937219730941756E-2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42622</v>
      </c>
      <c r="X32" s="9">
        <v>4.75</v>
      </c>
      <c r="Y32" s="9">
        <v>4.8</v>
      </c>
      <c r="Z32" s="9">
        <v>4.55</v>
      </c>
      <c r="AA32" s="9">
        <v>4.5599999999999996</v>
      </c>
      <c r="AB32" s="104">
        <v>26578600</v>
      </c>
      <c r="AC32" s="9">
        <v>4.46</v>
      </c>
      <c r="AD32" s="40">
        <f t="shared" si="0"/>
        <v>0.25</v>
      </c>
      <c r="AE32" s="162">
        <f t="shared" si="1"/>
        <v>-4.2918454935622408E-2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42621</v>
      </c>
      <c r="X33" s="9">
        <v>4.75</v>
      </c>
      <c r="Y33" s="9">
        <v>4.8</v>
      </c>
      <c r="Z33" s="9">
        <v>4.71</v>
      </c>
      <c r="AA33" s="9">
        <v>4.7699999999999996</v>
      </c>
      <c r="AB33" s="104">
        <v>15791200</v>
      </c>
      <c r="AC33" s="9">
        <v>4.66</v>
      </c>
      <c r="AD33" s="40">
        <f t="shared" si="0"/>
        <v>8.9999999999999858E-2</v>
      </c>
      <c r="AE33" s="162">
        <f t="shared" si="1"/>
        <v>8.6580086580085869E-3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42620</v>
      </c>
      <c r="X34" s="9">
        <v>4.7</v>
      </c>
      <c r="Y34" s="9">
        <v>4.78</v>
      </c>
      <c r="Z34" s="9">
        <v>4.68</v>
      </c>
      <c r="AA34" s="9">
        <v>4.7300000000000004</v>
      </c>
      <c r="AB34" s="104">
        <v>21574600</v>
      </c>
      <c r="AC34" s="9">
        <v>4.62</v>
      </c>
      <c r="AD34" s="40">
        <f t="shared" si="0"/>
        <v>0.10000000000000053</v>
      </c>
      <c r="AE34" s="162">
        <f t="shared" si="1"/>
        <v>1.0940919037199182E-2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42619</v>
      </c>
      <c r="X35" s="9">
        <v>4.62</v>
      </c>
      <c r="Y35" s="9">
        <v>4.71</v>
      </c>
      <c r="Z35" s="9">
        <v>4.5599999999999996</v>
      </c>
      <c r="AA35" s="9">
        <v>4.68</v>
      </c>
      <c r="AB35" s="104">
        <v>19632700</v>
      </c>
      <c r="AC35" s="9">
        <v>4.57</v>
      </c>
      <c r="AD35" s="40">
        <f t="shared" si="0"/>
        <v>0.15000000000000036</v>
      </c>
      <c r="AE35" s="162">
        <f t="shared" si="1"/>
        <v>2.4663677130045025E-2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2" si="5">C36*(E36-D36)</f>
        <v>0</v>
      </c>
      <c r="G36" s="40">
        <f t="shared" ref="G36:G42" si="6">D36*C36</f>
        <v>1712</v>
      </c>
      <c r="H36" s="232">
        <f t="shared" ref="H36:H42" si="7">(E36-D36)/D36</f>
        <v>0</v>
      </c>
      <c r="I36" s="40"/>
      <c r="W36" s="110">
        <v>42615</v>
      </c>
      <c r="X36" s="9">
        <v>4.57</v>
      </c>
      <c r="Y36" s="9">
        <v>4.63</v>
      </c>
      <c r="Z36" s="9">
        <v>4.5</v>
      </c>
      <c r="AA36" s="9">
        <v>4.5599999999999996</v>
      </c>
      <c r="AB36" s="104">
        <v>15957400</v>
      </c>
      <c r="AC36" s="9">
        <v>4.46</v>
      </c>
      <c r="AD36" s="40">
        <f t="shared" si="0"/>
        <v>0.12999999999999989</v>
      </c>
      <c r="AE36" s="162">
        <f t="shared" si="1"/>
        <v>4.5045045045044585E-3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42614</v>
      </c>
      <c r="X37" s="9">
        <v>4.62</v>
      </c>
      <c r="Y37" s="9">
        <v>4.6399999999999997</v>
      </c>
      <c r="Z37" s="9">
        <v>4.5199999999999996</v>
      </c>
      <c r="AA37" s="9">
        <v>4.54</v>
      </c>
      <c r="AB37" s="104">
        <v>19165700</v>
      </c>
      <c r="AC37" s="9">
        <v>4.4400000000000004</v>
      </c>
      <c r="AD37" s="40">
        <f t="shared" si="0"/>
        <v>0.12000000000000011</v>
      </c>
      <c r="AE37" s="162">
        <f t="shared" si="1"/>
        <v>-1.3333333333333197E-2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42613</v>
      </c>
      <c r="X38" s="9">
        <v>4.58</v>
      </c>
      <c r="Y38" s="9">
        <v>4.66</v>
      </c>
      <c r="Z38" s="9">
        <v>4.58</v>
      </c>
      <c r="AA38" s="9">
        <v>4.5999999999999996</v>
      </c>
      <c r="AB38" s="104">
        <v>11228100</v>
      </c>
      <c r="AC38" s="9">
        <v>4.5</v>
      </c>
      <c r="AD38" s="40">
        <f t="shared" si="0"/>
        <v>8.0000000000000071E-2</v>
      </c>
      <c r="AE38" s="162">
        <f t="shared" si="1"/>
        <v>-6.6225165562914245E-3</v>
      </c>
    </row>
    <row r="39" spans="2:31" x14ac:dyDescent="0.25">
      <c r="B39" s="193">
        <v>42634</v>
      </c>
      <c r="C39" s="7">
        <v>800</v>
      </c>
      <c r="D39" s="583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42612</v>
      </c>
      <c r="X39" s="9">
        <v>4.6500000000000004</v>
      </c>
      <c r="Y39" s="9">
        <v>4.71</v>
      </c>
      <c r="Z39" s="9">
        <v>4.62</v>
      </c>
      <c r="AA39" s="9">
        <v>4.63</v>
      </c>
      <c r="AB39" s="104">
        <v>12559700</v>
      </c>
      <c r="AC39" s="9">
        <v>4.53</v>
      </c>
      <c r="AD39" s="40">
        <f t="shared" si="0"/>
        <v>8.9999999999999858E-2</v>
      </c>
      <c r="AE39" s="162">
        <f t="shared" si="1"/>
        <v>-4.395604395604269E-3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6" t="s">
        <v>78</v>
      </c>
      <c r="P40" s="586"/>
      <c r="W40" s="110">
        <v>42611</v>
      </c>
      <c r="X40" s="9">
        <v>4.6399999999999997</v>
      </c>
      <c r="Y40" s="9">
        <v>4.71</v>
      </c>
      <c r="Z40" s="9">
        <v>4.62</v>
      </c>
      <c r="AA40" s="9">
        <v>4.66</v>
      </c>
      <c r="AB40" s="104">
        <v>13947700</v>
      </c>
      <c r="AC40" s="9">
        <v>4.55</v>
      </c>
      <c r="AD40" s="40">
        <f t="shared" si="0"/>
        <v>8.9999999999999858E-2</v>
      </c>
      <c r="AE40" s="162">
        <f t="shared" si="1"/>
        <v>8.8691796008868451E-3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4.4990000000000006</v>
      </c>
      <c r="Q41" s="2"/>
      <c r="W41" s="110">
        <v>42608</v>
      </c>
      <c r="X41" s="9">
        <v>4.6500000000000004</v>
      </c>
      <c r="Y41" s="9">
        <v>4.67</v>
      </c>
      <c r="Z41" s="9">
        <v>4.5999999999999996</v>
      </c>
      <c r="AA41" s="9">
        <v>4.6100000000000003</v>
      </c>
      <c r="AB41" s="104">
        <v>14266700</v>
      </c>
      <c r="AC41" s="9">
        <v>4.51</v>
      </c>
      <c r="AD41" s="40">
        <f t="shared" si="0"/>
        <v>7.0000000000000284E-2</v>
      </c>
      <c r="AE41" s="162">
        <f t="shared" si="1"/>
        <v>-2.2123893805309214E-3</v>
      </c>
    </row>
    <row r="42" spans="2:31" ht="20.25" thickBot="1" x14ac:dyDescent="0.35">
      <c r="B42" s="193">
        <v>42648</v>
      </c>
      <c r="C42" s="7">
        <v>800</v>
      </c>
      <c r="D42" s="583">
        <v>4.0900499999999997</v>
      </c>
      <c r="E42" s="40">
        <v>4.03</v>
      </c>
      <c r="F42" s="236">
        <f t="shared" si="5"/>
        <v>-48.039999999999594</v>
      </c>
      <c r="G42" s="40">
        <f t="shared" si="6"/>
        <v>3272.04</v>
      </c>
      <c r="H42" s="232">
        <f t="shared" si="7"/>
        <v>-1.4681972103030402E-2</v>
      </c>
      <c r="I42" s="40">
        <v>4</v>
      </c>
      <c r="O42" s="83">
        <v>1.0900000000000001</v>
      </c>
      <c r="P42" s="83">
        <f t="shared" ref="P42:P61" si="8">O42*$Q$4</f>
        <v>4.4581</v>
      </c>
      <c r="Q42" s="2"/>
      <c r="T42" s="91" t="s">
        <v>113</v>
      </c>
      <c r="W42" s="110">
        <v>42607</v>
      </c>
      <c r="X42" s="9">
        <v>4.67</v>
      </c>
      <c r="Y42" s="9">
        <v>4.6900000000000004</v>
      </c>
      <c r="Z42" s="9">
        <v>4.6100000000000003</v>
      </c>
      <c r="AA42" s="9">
        <v>4.62</v>
      </c>
      <c r="AB42" s="104">
        <v>9960900</v>
      </c>
      <c r="AC42" s="9">
        <v>4.5199999999999996</v>
      </c>
      <c r="AD42" s="40">
        <f t="shared" si="0"/>
        <v>8.0000000000000071E-2</v>
      </c>
      <c r="AE42" s="162">
        <f t="shared" si="1"/>
        <v>-6.593406593406681E-3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9">C43*(E43-D43)</f>
        <v>-80.039999999999623</v>
      </c>
      <c r="G43" s="40">
        <f t="shared" ref="G43" si="10">D43*C43</f>
        <v>3272.04</v>
      </c>
      <c r="H43" s="232">
        <f t="shared" ref="H43" si="11">(E43-D43)/D43</f>
        <v>-2.4461803645432094E-2</v>
      </c>
      <c r="I43" s="40"/>
      <c r="O43" s="83">
        <v>1.08</v>
      </c>
      <c r="P43" s="83">
        <f t="shared" si="8"/>
        <v>4.4172000000000002</v>
      </c>
      <c r="Q43" s="2"/>
      <c r="T43" s="128" t="s">
        <v>98</v>
      </c>
      <c r="U43" s="98">
        <v>4.09</v>
      </c>
      <c r="W43" s="110">
        <v>42606</v>
      </c>
      <c r="X43" s="9">
        <v>4.6500000000000004</v>
      </c>
      <c r="Y43" s="9">
        <v>4.7</v>
      </c>
      <c r="Z43" s="9">
        <v>4.6399999999999997</v>
      </c>
      <c r="AA43" s="9">
        <v>4.66</v>
      </c>
      <c r="AB43" s="104">
        <v>11191600</v>
      </c>
      <c r="AC43" s="9">
        <v>4.55</v>
      </c>
      <c r="AD43" s="40">
        <f t="shared" si="0"/>
        <v>6.0000000000000497E-2</v>
      </c>
      <c r="AE43" s="162">
        <f t="shared" si="1"/>
        <v>2.2026431718060735E-3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2">C44*(E44-D44)</f>
        <v>111.96000000000055</v>
      </c>
      <c r="G44" s="40">
        <f t="shared" ref="G44" si="13">D44*C44</f>
        <v>3272.04</v>
      </c>
      <c r="H44" s="232">
        <f t="shared" ref="H44" si="14">(E44-D44)/D44</f>
        <v>3.4217185608978053E-2</v>
      </c>
      <c r="I44" s="202" t="s">
        <v>426</v>
      </c>
      <c r="O44" s="83">
        <v>1.07</v>
      </c>
      <c r="P44" s="83">
        <f t="shared" si="8"/>
        <v>4.3763000000000005</v>
      </c>
      <c r="Q44" s="2"/>
      <c r="T44" s="93" t="s">
        <v>99</v>
      </c>
      <c r="U44" s="88">
        <v>4.0999999999999996</v>
      </c>
      <c r="W44" s="110">
        <v>42605</v>
      </c>
      <c r="X44" s="9">
        <v>4.6900000000000004</v>
      </c>
      <c r="Y44" s="9">
        <v>4.7</v>
      </c>
      <c r="Z44" s="9">
        <v>4.62</v>
      </c>
      <c r="AA44" s="9">
        <v>4.6500000000000004</v>
      </c>
      <c r="AB44" s="104">
        <v>12520900</v>
      </c>
      <c r="AC44" s="9">
        <v>4.54</v>
      </c>
      <c r="AD44" s="40">
        <f t="shared" si="0"/>
        <v>8.0000000000000071E-2</v>
      </c>
      <c r="AE44" s="162">
        <f t="shared" si="1"/>
        <v>0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" si="15">C45*(E45-D45)</f>
        <v>-8.0399999999997362</v>
      </c>
      <c r="G45" s="40">
        <f t="shared" ref="G45" si="16">D45*C45</f>
        <v>3272.04</v>
      </c>
      <c r="H45" s="232">
        <f t="shared" ref="H45" si="17">(E45-D45)/D45</f>
        <v>-2.4571826750283423E-3</v>
      </c>
      <c r="I45" s="40"/>
      <c r="O45" s="83">
        <v>1.06</v>
      </c>
      <c r="P45" s="83">
        <f t="shared" si="8"/>
        <v>4.3353999999999999</v>
      </c>
      <c r="Q45" s="2"/>
      <c r="T45" s="93" t="s">
        <v>100</v>
      </c>
      <c r="U45" s="88" t="s">
        <v>542</v>
      </c>
      <c r="W45" s="110">
        <v>42604</v>
      </c>
      <c r="X45" s="9">
        <v>4.72</v>
      </c>
      <c r="Y45" s="9">
        <v>4.72</v>
      </c>
      <c r="Z45" s="9">
        <v>4.6100000000000003</v>
      </c>
      <c r="AA45" s="9">
        <v>4.6399999999999997</v>
      </c>
      <c r="AB45" s="104">
        <v>17513400</v>
      </c>
      <c r="AC45" s="9">
        <v>4.54</v>
      </c>
      <c r="AD45" s="40">
        <f t="shared" si="0"/>
        <v>0.10999999999999943</v>
      </c>
      <c r="AE45" s="162">
        <f t="shared" si="1"/>
        <v>-8.733624454148492E-3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4.2945000000000002</v>
      </c>
      <c r="Q46" s="2"/>
      <c r="T46" s="93" t="s">
        <v>101</v>
      </c>
      <c r="U46" s="88" t="s">
        <v>543</v>
      </c>
      <c r="W46" s="110">
        <v>42601</v>
      </c>
      <c r="X46" s="9">
        <v>4.8</v>
      </c>
      <c r="Y46" s="9">
        <v>4.8099999999999996</v>
      </c>
      <c r="Z46" s="9">
        <v>4.66</v>
      </c>
      <c r="AA46" s="9">
        <v>4.6900000000000004</v>
      </c>
      <c r="AB46" s="104">
        <v>16956700</v>
      </c>
      <c r="AC46" s="9">
        <v>4.58</v>
      </c>
      <c r="AD46" s="40">
        <f t="shared" si="0"/>
        <v>0.14999999999999947</v>
      </c>
      <c r="AE46" s="162">
        <f t="shared" si="1"/>
        <v>-1.9271948608136968E-2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4.2535999999999996</v>
      </c>
      <c r="Q47" s="2"/>
      <c r="T47" s="93" t="s">
        <v>102</v>
      </c>
      <c r="U47" s="88">
        <v>5.58</v>
      </c>
      <c r="W47" s="110">
        <v>42600</v>
      </c>
      <c r="X47" s="9">
        <v>4.7699999999999996</v>
      </c>
      <c r="Y47" s="9">
        <v>4.8</v>
      </c>
      <c r="Z47" s="9">
        <v>4.71</v>
      </c>
      <c r="AA47" s="9">
        <v>4.78</v>
      </c>
      <c r="AB47" s="104">
        <v>17829600</v>
      </c>
      <c r="AC47" s="9">
        <v>4.67</v>
      </c>
      <c r="AD47" s="40">
        <f t="shared" si="0"/>
        <v>8.9999999999999858E-2</v>
      </c>
      <c r="AE47" s="162">
        <f t="shared" si="1"/>
        <v>1.3015184381778733E-2</v>
      </c>
    </row>
    <row r="48" spans="2:31" x14ac:dyDescent="0.25">
      <c r="O48" s="83">
        <v>1.03</v>
      </c>
      <c r="P48" s="83">
        <f t="shared" si="8"/>
        <v>4.2126999999999999</v>
      </c>
      <c r="Q48" s="2"/>
      <c r="T48" s="93" t="s">
        <v>103</v>
      </c>
      <c r="U48" s="88">
        <v>0.74428399999999995</v>
      </c>
      <c r="W48" s="110">
        <v>42599</v>
      </c>
      <c r="X48" s="9">
        <v>4.8499999999999996</v>
      </c>
      <c r="Y48" s="9">
        <v>4.87</v>
      </c>
      <c r="Z48" s="9">
        <v>4.71</v>
      </c>
      <c r="AA48" s="9">
        <v>4.72</v>
      </c>
      <c r="AB48" s="104">
        <v>28260500</v>
      </c>
      <c r="AC48" s="9">
        <v>4.6100000000000003</v>
      </c>
      <c r="AD48" s="40">
        <f t="shared" si="0"/>
        <v>0.16000000000000014</v>
      </c>
      <c r="AE48" s="162">
        <f t="shared" si="1"/>
        <v>-2.7426160337552741E-2</v>
      </c>
    </row>
    <row r="49" spans="1:31" x14ac:dyDescent="0.25">
      <c r="O49" s="83">
        <v>1.02</v>
      </c>
      <c r="P49" s="83">
        <f t="shared" si="8"/>
        <v>4.1718000000000002</v>
      </c>
      <c r="Q49" s="2"/>
      <c r="T49" s="93" t="s">
        <v>104</v>
      </c>
      <c r="U49" s="88" t="s">
        <v>394</v>
      </c>
      <c r="W49" s="110">
        <v>42598</v>
      </c>
      <c r="X49" s="9">
        <v>4.91</v>
      </c>
      <c r="Y49" s="9">
        <v>4.91</v>
      </c>
      <c r="Z49" s="9">
        <v>4.84</v>
      </c>
      <c r="AA49" s="9">
        <v>4.8499999999999996</v>
      </c>
      <c r="AB49" s="104">
        <v>13670600</v>
      </c>
      <c r="AC49" s="9">
        <v>4.74</v>
      </c>
      <c r="AD49" s="40">
        <f t="shared" si="0"/>
        <v>7.0000000000000284E-2</v>
      </c>
      <c r="AE49" s="162">
        <f t="shared" si="1"/>
        <v>-1.0438413361169019E-2</v>
      </c>
    </row>
    <row r="50" spans="1:31" x14ac:dyDescent="0.25">
      <c r="O50" s="83">
        <v>1.01</v>
      </c>
      <c r="P50" s="83">
        <f t="shared" si="8"/>
        <v>4.1308999999999996</v>
      </c>
      <c r="Q50" s="2"/>
      <c r="T50" s="93"/>
      <c r="U50" s="88"/>
      <c r="W50" s="110">
        <v>42597</v>
      </c>
      <c r="X50" s="9">
        <v>4.8499999999999996</v>
      </c>
      <c r="Y50" s="9">
        <v>4.9000000000000004</v>
      </c>
      <c r="Z50" s="9">
        <v>4.83</v>
      </c>
      <c r="AA50" s="9">
        <v>4.9000000000000004</v>
      </c>
      <c r="AB50" s="104">
        <v>15472800</v>
      </c>
      <c r="AC50" s="9">
        <v>4.79</v>
      </c>
      <c r="AD50" s="40">
        <f t="shared" si="0"/>
        <v>7.0000000000000284E-2</v>
      </c>
      <c r="AE50" s="162">
        <f t="shared" si="1"/>
        <v>1.0548523206751037E-2</v>
      </c>
    </row>
    <row r="51" spans="1:31" x14ac:dyDescent="0.25">
      <c r="O51" s="83">
        <v>1</v>
      </c>
      <c r="P51" s="83">
        <f t="shared" si="8"/>
        <v>4.09</v>
      </c>
      <c r="Q51" s="2"/>
      <c r="T51" s="93" t="s">
        <v>105</v>
      </c>
      <c r="U51" s="88" t="s">
        <v>544</v>
      </c>
      <c r="W51" s="110">
        <v>42594</v>
      </c>
      <c r="X51" s="9">
        <v>4.8499999999999996</v>
      </c>
      <c r="Y51" s="9">
        <v>4.87</v>
      </c>
      <c r="Z51" s="9">
        <v>4.82</v>
      </c>
      <c r="AA51" s="9">
        <v>4.8499999999999996</v>
      </c>
      <c r="AB51" s="104">
        <v>14199400</v>
      </c>
      <c r="AC51" s="9">
        <v>4.74</v>
      </c>
      <c r="AD51" s="40">
        <f t="shared" si="0"/>
        <v>4.9999999999999822E-2</v>
      </c>
      <c r="AE51" s="162">
        <f t="shared" si="1"/>
        <v>0</v>
      </c>
    </row>
    <row r="52" spans="1:31" x14ac:dyDescent="0.25">
      <c r="O52" s="83">
        <v>0.99</v>
      </c>
      <c r="P52" s="83">
        <f t="shared" si="8"/>
        <v>4.0491000000000001</v>
      </c>
      <c r="Q52" s="2"/>
      <c r="T52" s="93" t="s">
        <v>106</v>
      </c>
      <c r="U52" s="88" t="s">
        <v>212</v>
      </c>
      <c r="W52" s="110">
        <v>42593</v>
      </c>
      <c r="X52" s="9">
        <v>4.91</v>
      </c>
      <c r="Y52" s="9">
        <v>4.9400000000000004</v>
      </c>
      <c r="Z52" s="9">
        <v>4.8099999999999996</v>
      </c>
      <c r="AA52" s="9">
        <v>4.8499999999999996</v>
      </c>
      <c r="AB52" s="104">
        <v>15006800</v>
      </c>
      <c r="AC52" s="9">
        <v>4.74</v>
      </c>
      <c r="AD52" s="40">
        <f t="shared" si="0"/>
        <v>0.13000000000000078</v>
      </c>
      <c r="AE52" s="162">
        <f t="shared" si="1"/>
        <v>-6.2893081761005165E-3</v>
      </c>
    </row>
    <row r="53" spans="1:31" x14ac:dyDescent="0.25">
      <c r="O53" s="83">
        <v>0.98</v>
      </c>
      <c r="P53" s="83">
        <f t="shared" si="8"/>
        <v>4.0081999999999995</v>
      </c>
      <c r="Q53" s="2"/>
      <c r="T53" s="93" t="s">
        <v>107</v>
      </c>
      <c r="U53" s="90">
        <v>10307159</v>
      </c>
      <c r="W53" s="110">
        <v>42592</v>
      </c>
      <c r="X53" s="9">
        <v>4.96</v>
      </c>
      <c r="Y53" s="9">
        <v>4.97</v>
      </c>
      <c r="Z53" s="9">
        <v>4.8600000000000003</v>
      </c>
      <c r="AA53" s="9">
        <v>4.88</v>
      </c>
      <c r="AB53" s="104">
        <v>17018900</v>
      </c>
      <c r="AC53" s="9">
        <v>4.7699999999999996</v>
      </c>
      <c r="AD53" s="40">
        <f t="shared" si="0"/>
        <v>0.10999999999999943</v>
      </c>
      <c r="AE53" s="162">
        <f t="shared" si="1"/>
        <v>-1.4462809917355379E-2</v>
      </c>
    </row>
    <row r="54" spans="1:31" x14ac:dyDescent="0.25">
      <c r="O54" s="83">
        <v>0.97</v>
      </c>
      <c r="P54" s="83">
        <f t="shared" si="8"/>
        <v>3.9672999999999998</v>
      </c>
      <c r="T54" s="93" t="s">
        <v>110</v>
      </c>
      <c r="U54" s="90">
        <v>20491500</v>
      </c>
      <c r="W54" s="110">
        <v>42591</v>
      </c>
      <c r="X54" s="9">
        <v>4.95</v>
      </c>
      <c r="Y54" s="9">
        <v>4.9800000000000004</v>
      </c>
      <c r="Z54" s="9">
        <v>4.88</v>
      </c>
      <c r="AA54" s="9">
        <v>4.95</v>
      </c>
      <c r="AB54" s="104">
        <v>16059800</v>
      </c>
      <c r="AC54" s="9">
        <v>4.84</v>
      </c>
      <c r="AD54" s="40">
        <f t="shared" si="0"/>
        <v>0.10000000000000053</v>
      </c>
      <c r="AE54" s="162">
        <f t="shared" si="1"/>
        <v>4.1493775933609811E-3</v>
      </c>
    </row>
    <row r="55" spans="1:31" x14ac:dyDescent="0.25">
      <c r="O55" s="83">
        <v>0.96</v>
      </c>
      <c r="P55" s="83">
        <f t="shared" si="8"/>
        <v>3.9263999999999997</v>
      </c>
      <c r="T55" s="93" t="s">
        <v>108</v>
      </c>
      <c r="U55" s="88" t="s">
        <v>458</v>
      </c>
      <c r="W55" s="110">
        <v>42590</v>
      </c>
      <c r="X55" s="9">
        <v>4.88</v>
      </c>
      <c r="Y55" s="9">
        <v>4.95</v>
      </c>
      <c r="Z55" s="9">
        <v>4.87</v>
      </c>
      <c r="AA55" s="9">
        <v>4.93</v>
      </c>
      <c r="AB55" s="104">
        <v>14709700</v>
      </c>
      <c r="AC55" s="9">
        <v>4.82</v>
      </c>
      <c r="AD55" s="40">
        <f t="shared" si="0"/>
        <v>8.0000000000000071E-2</v>
      </c>
      <c r="AE55" s="162">
        <f t="shared" si="1"/>
        <v>1.4736842105263159E-2</v>
      </c>
    </row>
    <row r="56" spans="1:31" x14ac:dyDescent="0.25">
      <c r="O56" s="83">
        <v>0.95</v>
      </c>
      <c r="P56" s="83">
        <f t="shared" si="8"/>
        <v>3.8854999999999995</v>
      </c>
      <c r="T56" s="93" t="s">
        <v>111</v>
      </c>
      <c r="U56" s="88" t="s">
        <v>129</v>
      </c>
      <c r="W56" s="110">
        <v>42587</v>
      </c>
      <c r="X56" s="9">
        <v>4.96</v>
      </c>
      <c r="Y56" s="9">
        <v>4.9800000000000004</v>
      </c>
      <c r="Z56" s="9">
        <v>4.8499999999999996</v>
      </c>
      <c r="AA56" s="9">
        <v>4.8600000000000003</v>
      </c>
      <c r="AB56" s="104">
        <v>22395000</v>
      </c>
      <c r="AC56" s="9">
        <v>4.75</v>
      </c>
      <c r="AD56" s="40">
        <f t="shared" si="0"/>
        <v>0.13000000000000078</v>
      </c>
      <c r="AE56" s="162">
        <f t="shared" si="1"/>
        <v>-1.4522821576763545E-2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8"/>
        <v>3.8445999999999998</v>
      </c>
      <c r="T57" s="93" t="s">
        <v>112</v>
      </c>
      <c r="U57" s="88">
        <v>-0.49</v>
      </c>
      <c r="W57" s="110">
        <v>42586</v>
      </c>
      <c r="X57" s="9">
        <v>4.88</v>
      </c>
      <c r="Y57" s="9">
        <v>4.96</v>
      </c>
      <c r="Z57" s="9">
        <v>4.7699999999999996</v>
      </c>
      <c r="AA57" s="9">
        <v>4.93</v>
      </c>
      <c r="AB57" s="104">
        <v>27512400</v>
      </c>
      <c r="AC57" s="9">
        <v>4.82</v>
      </c>
      <c r="AD57" s="40">
        <f t="shared" si="0"/>
        <v>0.19000000000000039</v>
      </c>
      <c r="AE57" s="162">
        <f t="shared" si="1"/>
        <v>2.3354564755838636E-2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3.8037000000000001</v>
      </c>
      <c r="T58" s="93" t="s">
        <v>109</v>
      </c>
      <c r="U58" s="88" t="s">
        <v>545</v>
      </c>
      <c r="W58" s="110">
        <v>42585</v>
      </c>
      <c r="X58" s="9">
        <v>4.8499999999999996</v>
      </c>
      <c r="Y58" s="9">
        <v>4.87</v>
      </c>
      <c r="Z58" s="9">
        <v>4.76</v>
      </c>
      <c r="AA58" s="9">
        <v>4.82</v>
      </c>
      <c r="AB58" s="104">
        <v>27920700</v>
      </c>
      <c r="AC58" s="9">
        <v>4.71</v>
      </c>
      <c r="AD58" s="40">
        <f t="shared" si="0"/>
        <v>0.11000000000000032</v>
      </c>
      <c r="AE58" s="162">
        <f t="shared" si="1"/>
        <v>-6.3291139240506666E-3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3.7627999999999999</v>
      </c>
      <c r="W59" s="110">
        <v>42584</v>
      </c>
      <c r="X59" s="9">
        <v>4.93</v>
      </c>
      <c r="Y59" s="9">
        <v>4.9400000000000004</v>
      </c>
      <c r="Z59" s="9">
        <v>4.66</v>
      </c>
      <c r="AA59" s="9">
        <v>4.8499999999999996</v>
      </c>
      <c r="AB59" s="104">
        <v>70072300</v>
      </c>
      <c r="AC59" s="9">
        <v>4.74</v>
      </c>
      <c r="AD59" s="40">
        <f t="shared" si="0"/>
        <v>0.28000000000000025</v>
      </c>
      <c r="AE59" s="162">
        <f t="shared" si="1"/>
        <v>-4.6277665995975714E-2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3.7219000000000002</v>
      </c>
      <c r="W60" s="110">
        <v>42583</v>
      </c>
      <c r="X60" s="9">
        <v>5.2</v>
      </c>
      <c r="Y60" s="9">
        <v>5.22</v>
      </c>
      <c r="Z60" s="9">
        <v>5.0599999999999996</v>
      </c>
      <c r="AA60" s="9">
        <v>5.08</v>
      </c>
      <c r="AB60" s="104">
        <v>22528900</v>
      </c>
      <c r="AC60" s="9">
        <v>4.97</v>
      </c>
      <c r="AD60" s="40">
        <f t="shared" si="0"/>
        <v>0.16000000000000014</v>
      </c>
      <c r="AE60" s="162">
        <f t="shared" si="1"/>
        <v>-2.1653543307086687E-2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3.681</v>
      </c>
      <c r="W61" s="110">
        <v>42580</v>
      </c>
      <c r="X61" s="9">
        <v>5.0999999999999996</v>
      </c>
      <c r="Y61" s="9">
        <v>5.2</v>
      </c>
      <c r="Z61" s="9">
        <v>5.0999999999999996</v>
      </c>
      <c r="AA61" s="9">
        <v>5.2</v>
      </c>
      <c r="AB61" s="104">
        <v>14295600</v>
      </c>
      <c r="AC61" s="9">
        <v>5.08</v>
      </c>
      <c r="AD61" s="40">
        <f t="shared" si="0"/>
        <v>0.10000000000000053</v>
      </c>
      <c r="AE61" s="162">
        <f t="shared" si="1"/>
        <v>2.2132796780684139E-2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42579</v>
      </c>
      <c r="X62" s="9">
        <v>5.09</v>
      </c>
      <c r="Y62" s="9">
        <v>5.14</v>
      </c>
      <c r="Z62" s="9">
        <v>5.08</v>
      </c>
      <c r="AA62" s="9">
        <v>5.09</v>
      </c>
      <c r="AB62" s="104">
        <v>9470900</v>
      </c>
      <c r="AC62" s="9">
        <v>4.97</v>
      </c>
      <c r="AD62" s="40">
        <f t="shared" si="0"/>
        <v>5.9999999999999609E-2</v>
      </c>
      <c r="AE62" s="162">
        <f t="shared" si="1"/>
        <v>0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42578</v>
      </c>
      <c r="X63" s="9">
        <v>5.15</v>
      </c>
      <c r="Y63" s="9">
        <v>5.17</v>
      </c>
      <c r="Z63" s="9">
        <v>5.07</v>
      </c>
      <c r="AA63" s="9">
        <v>5.09</v>
      </c>
      <c r="AB63" s="104">
        <v>13254600</v>
      </c>
      <c r="AC63" s="9">
        <v>4.97</v>
      </c>
      <c r="AD63" s="40">
        <f t="shared" si="0"/>
        <v>9.9999999999999645E-2</v>
      </c>
      <c r="AE63" s="162">
        <f t="shared" si="1"/>
        <v>-1.1928429423459397E-2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42577</v>
      </c>
      <c r="X64" s="9">
        <v>5.15</v>
      </c>
      <c r="Y64" s="9">
        <v>5.19</v>
      </c>
      <c r="Z64" s="9">
        <v>5.1100000000000003</v>
      </c>
      <c r="AA64" s="9">
        <v>5.15</v>
      </c>
      <c r="AB64" s="104">
        <v>7036000</v>
      </c>
      <c r="AC64" s="9">
        <v>5.03</v>
      </c>
      <c r="AD64" s="40">
        <f t="shared" si="0"/>
        <v>8.0000000000000071E-2</v>
      </c>
      <c r="AE64" s="162">
        <f t="shared" si="1"/>
        <v>3.9920159680639777E-3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42576</v>
      </c>
      <c r="X65" s="9">
        <v>5.17</v>
      </c>
      <c r="Y65" s="9">
        <v>5.2</v>
      </c>
      <c r="Z65" s="9">
        <v>5.13</v>
      </c>
      <c r="AA65" s="9">
        <v>5.13</v>
      </c>
      <c r="AB65" s="104">
        <v>10026600</v>
      </c>
      <c r="AC65" s="9">
        <v>5.01</v>
      </c>
      <c r="AD65" s="40">
        <f t="shared" si="0"/>
        <v>7.0000000000000284E-2</v>
      </c>
      <c r="AE65" s="162">
        <f t="shared" si="1"/>
        <v>-7.9207920792079278E-3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42573</v>
      </c>
      <c r="X66" s="9">
        <v>5.1100000000000003</v>
      </c>
      <c r="Y66" s="9">
        <v>5.2</v>
      </c>
      <c r="Z66" s="9">
        <v>5.08</v>
      </c>
      <c r="AA66" s="9">
        <v>5.17</v>
      </c>
      <c r="AB66" s="104">
        <v>12124200</v>
      </c>
      <c r="AC66" s="9">
        <v>5.05</v>
      </c>
      <c r="AD66" s="40">
        <f t="shared" si="0"/>
        <v>0.12000000000000011</v>
      </c>
      <c r="AE66" s="162">
        <f t="shared" si="1"/>
        <v>1.4056224899598346E-2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42572</v>
      </c>
      <c r="X67" s="9">
        <v>5.05</v>
      </c>
      <c r="Y67" s="9">
        <v>5.15</v>
      </c>
      <c r="Z67" s="9">
        <v>5.04</v>
      </c>
      <c r="AA67" s="9">
        <v>5.0999999999999996</v>
      </c>
      <c r="AB67" s="104">
        <v>15305500</v>
      </c>
      <c r="AC67" s="9">
        <v>4.9800000000000004</v>
      </c>
      <c r="AD67" s="40">
        <f>Y67-Z67</f>
        <v>0.11000000000000032</v>
      </c>
      <c r="AE67" s="162">
        <f>AC67/AC68-1</f>
        <v>1.0141987829614729E-2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42571</v>
      </c>
      <c r="X68" s="9">
        <v>5.05</v>
      </c>
      <c r="Y68" s="9">
        <v>5.0599999999999996</v>
      </c>
      <c r="Z68" s="9">
        <v>4.9800000000000004</v>
      </c>
      <c r="AA68" s="9">
        <v>5.04</v>
      </c>
      <c r="AB68" s="104">
        <v>10299200</v>
      </c>
      <c r="AC68" s="9">
        <v>4.93</v>
      </c>
      <c r="AD68" s="40">
        <f>Y68-Z68</f>
        <v>7.9999999999999183E-2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42663</v>
      </c>
      <c r="X2" s="10">
        <v>73.14</v>
      </c>
      <c r="Y2" s="10">
        <v>74.81</v>
      </c>
      <c r="Z2" s="10">
        <v>73.099999999999994</v>
      </c>
      <c r="AA2" s="10">
        <v>74.31</v>
      </c>
      <c r="AB2" s="95">
        <v>10344800</v>
      </c>
      <c r="AC2" s="10">
        <v>74.31</v>
      </c>
      <c r="AD2" s="40">
        <f>Y2-Z2</f>
        <v>1.710000000000008</v>
      </c>
      <c r="AE2" s="162">
        <f>AC2/AC3-1</f>
        <v>1.3226070357240216E-2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42662</v>
      </c>
      <c r="X3" s="10">
        <v>73.5</v>
      </c>
      <c r="Y3" s="10">
        <v>73.92</v>
      </c>
      <c r="Z3" s="10">
        <v>73.31</v>
      </c>
      <c r="AA3" s="10">
        <v>73.34</v>
      </c>
      <c r="AB3" s="95">
        <v>6316600</v>
      </c>
      <c r="AC3" s="10">
        <v>73.34</v>
      </c>
      <c r="AD3" s="40">
        <f t="shared" ref="AD3:AD66" si="1">Y3-Z3</f>
        <v>0.60999999999999943</v>
      </c>
      <c r="AE3" s="162">
        <f t="shared" ref="AE3:AE66" si="2">AC3/AC4-1</f>
        <v>-9.5354856286600231E-4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75.38</v>
      </c>
      <c r="R4" s="527">
        <v>1.2999999999999999E-2</v>
      </c>
      <c r="W4" s="133">
        <v>42661</v>
      </c>
      <c r="X4" s="10">
        <v>73.400000000000006</v>
      </c>
      <c r="Y4" s="10">
        <v>73.83</v>
      </c>
      <c r="Z4" s="10">
        <v>72.91</v>
      </c>
      <c r="AA4" s="10">
        <v>73.41</v>
      </c>
      <c r="AB4" s="95">
        <v>6353500</v>
      </c>
      <c r="AC4" s="10">
        <v>73.41</v>
      </c>
      <c r="AD4" s="40">
        <f t="shared" si="1"/>
        <v>0.92000000000000171</v>
      </c>
      <c r="AE4" s="162">
        <f t="shared" si="2"/>
        <v>1.0600220264317173E-2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18845</v>
      </c>
      <c r="T5" s="1"/>
      <c r="W5" s="133">
        <v>42660</v>
      </c>
      <c r="X5" s="10">
        <v>72.540000000000006</v>
      </c>
      <c r="Y5" s="10">
        <v>73.459999999999994</v>
      </c>
      <c r="Z5" s="10">
        <v>72.31</v>
      </c>
      <c r="AA5" s="10">
        <v>72.64</v>
      </c>
      <c r="AB5" s="95">
        <v>8181400</v>
      </c>
      <c r="AC5" s="10">
        <v>72.64</v>
      </c>
      <c r="AD5" s="40">
        <f t="shared" si="1"/>
        <v>1.1499999999999915</v>
      </c>
      <c r="AE5" s="162">
        <f t="shared" si="2"/>
        <v>-1.5120274914088849E-3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42657</v>
      </c>
      <c r="X6" s="10">
        <v>73.27</v>
      </c>
      <c r="Y6" s="10">
        <v>73.5</v>
      </c>
      <c r="Z6" s="10">
        <v>72.73</v>
      </c>
      <c r="AA6" s="10">
        <v>72.75</v>
      </c>
      <c r="AB6" s="95">
        <v>7359100</v>
      </c>
      <c r="AC6" s="10">
        <v>72.75</v>
      </c>
      <c r="AD6" s="40">
        <f t="shared" si="1"/>
        <v>0.76999999999999602</v>
      </c>
      <c r="AE6" s="162">
        <f t="shared" si="2"/>
        <v>-4.2430878729811106E-3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-1677.7599999999984</v>
      </c>
      <c r="R7">
        <v>150</v>
      </c>
      <c r="W7" s="133">
        <v>42656</v>
      </c>
      <c r="X7" s="10">
        <v>72.290000000000006</v>
      </c>
      <c r="Y7" s="10">
        <v>73.930000000000007</v>
      </c>
      <c r="Z7" s="10">
        <v>72.209999999999994</v>
      </c>
      <c r="AA7" s="10">
        <v>73.06</v>
      </c>
      <c r="AB7" s="95">
        <v>10586100</v>
      </c>
      <c r="AC7" s="10">
        <v>73.06</v>
      </c>
      <c r="AD7" s="40">
        <f t="shared" si="1"/>
        <v>1.7200000000000131</v>
      </c>
      <c r="AE7" s="162">
        <f t="shared" si="2"/>
        <v>4.1079008626598856E-4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-1677.7599999999984</v>
      </c>
      <c r="T8" s="1"/>
      <c r="W8" s="133">
        <v>42655</v>
      </c>
      <c r="X8" s="10">
        <v>74.180000000000007</v>
      </c>
      <c r="Y8" s="10">
        <v>74.209999999999994</v>
      </c>
      <c r="Z8" s="10">
        <v>72.92</v>
      </c>
      <c r="AA8" s="10">
        <v>73.03</v>
      </c>
      <c r="AB8" s="95">
        <v>10014500</v>
      </c>
      <c r="AC8" s="10">
        <v>73.03</v>
      </c>
      <c r="AD8" s="40">
        <f t="shared" si="1"/>
        <v>1.289999999999992</v>
      </c>
      <c r="AE8" s="162">
        <f t="shared" si="2"/>
        <v>-1.0701706854510884E-2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-8.1751187462115155E-2</v>
      </c>
      <c r="W9" s="133">
        <v>42654</v>
      </c>
      <c r="X9" s="10">
        <v>75.14</v>
      </c>
      <c r="Y9" s="10">
        <v>75.28</v>
      </c>
      <c r="Z9" s="10">
        <v>73.56</v>
      </c>
      <c r="AA9" s="10">
        <v>73.819999999999993</v>
      </c>
      <c r="AB9" s="95">
        <v>11910000</v>
      </c>
      <c r="AC9" s="10">
        <v>73.819999999999993</v>
      </c>
      <c r="AD9" s="40">
        <f t="shared" si="1"/>
        <v>1.7199999999999989</v>
      </c>
      <c r="AE9" s="162">
        <f t="shared" si="2"/>
        <v>-2.2122135382169894E-2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42653</v>
      </c>
      <c r="X10" s="10">
        <v>75.5</v>
      </c>
      <c r="Y10" s="10">
        <v>75.97</v>
      </c>
      <c r="Z10" s="10">
        <v>75.260000000000005</v>
      </c>
      <c r="AA10" s="10">
        <v>75.489999999999995</v>
      </c>
      <c r="AB10" s="95">
        <v>7161100</v>
      </c>
      <c r="AC10" s="10">
        <v>75.489999999999995</v>
      </c>
      <c r="AD10" s="40">
        <f t="shared" si="1"/>
        <v>0.70999999999999375</v>
      </c>
      <c r="AE10" s="162">
        <f t="shared" si="2"/>
        <v>3.3227006911218382E-3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2.5600000000000001E-2</v>
      </c>
      <c r="W11" s="133">
        <v>42650</v>
      </c>
      <c r="X11" s="10">
        <v>76.45</v>
      </c>
      <c r="Y11" s="10">
        <v>76.48</v>
      </c>
      <c r="Z11" s="10">
        <v>74.92</v>
      </c>
      <c r="AA11" s="10">
        <v>75.239999999999995</v>
      </c>
      <c r="AB11" s="95">
        <v>11149200</v>
      </c>
      <c r="AC11" s="10">
        <v>75.239999999999995</v>
      </c>
      <c r="AD11" s="40">
        <f t="shared" si="1"/>
        <v>1.5600000000000023</v>
      </c>
      <c r="AE11" s="162">
        <f t="shared" si="2"/>
        <v>-1.272798845295886E-2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42649</v>
      </c>
      <c r="X12" s="10">
        <v>77.38</v>
      </c>
      <c r="Y12" s="10">
        <v>77.760000000000005</v>
      </c>
      <c r="Z12" s="10">
        <v>76.08</v>
      </c>
      <c r="AA12" s="10">
        <v>76.209999999999994</v>
      </c>
      <c r="AB12" s="95">
        <v>10168200</v>
      </c>
      <c r="AC12" s="10">
        <v>76.209999999999994</v>
      </c>
      <c r="AD12" s="40">
        <f t="shared" si="1"/>
        <v>1.6800000000000068</v>
      </c>
      <c r="AE12" s="162">
        <f t="shared" si="2"/>
        <v>-1.7532551244037631E-2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42648</v>
      </c>
      <c r="X13" s="10">
        <v>77.349999999999994</v>
      </c>
      <c r="Y13" s="10">
        <v>78</v>
      </c>
      <c r="Z13" s="10">
        <v>77.2</v>
      </c>
      <c r="AA13" s="10">
        <v>77.569999999999993</v>
      </c>
      <c r="AB13" s="95">
        <v>7910200</v>
      </c>
      <c r="AC13" s="10">
        <v>77.569999999999993</v>
      </c>
      <c r="AD13" s="40">
        <f t="shared" si="1"/>
        <v>0.79999999999999716</v>
      </c>
      <c r="AE13" s="162">
        <f t="shared" si="2"/>
        <v>4.2723977213878772E-3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42647</v>
      </c>
      <c r="X14" s="10">
        <v>77.599999999999994</v>
      </c>
      <c r="Y14" s="10">
        <v>78.42</v>
      </c>
      <c r="Z14" s="10">
        <v>77.12</v>
      </c>
      <c r="AA14" s="10">
        <v>77.239999999999995</v>
      </c>
      <c r="AB14" s="95">
        <v>8219400</v>
      </c>
      <c r="AC14" s="10">
        <v>77.239999999999995</v>
      </c>
      <c r="AD14" s="40">
        <f t="shared" si="1"/>
        <v>1.2999999999999972</v>
      </c>
      <c r="AE14" s="162">
        <f t="shared" si="2"/>
        <v>-1.0124311162373556E-2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42646</v>
      </c>
      <c r="X15" s="10">
        <v>78.63</v>
      </c>
      <c r="Y15" s="10">
        <v>78.97</v>
      </c>
      <c r="Z15" s="10">
        <v>77.25</v>
      </c>
      <c r="AA15" s="10">
        <v>78.03</v>
      </c>
      <c r="AB15" s="95">
        <v>10626200</v>
      </c>
      <c r="AC15" s="10">
        <v>78.03</v>
      </c>
      <c r="AD15" s="40">
        <f t="shared" si="1"/>
        <v>1.7199999999999989</v>
      </c>
      <c r="AE15" s="162">
        <f t="shared" si="2"/>
        <v>-1.3776541961577404E-2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42643</v>
      </c>
      <c r="X16" s="10">
        <v>78.06</v>
      </c>
      <c r="Y16" s="10">
        <v>79.63</v>
      </c>
      <c r="Z16" s="10">
        <v>78.05</v>
      </c>
      <c r="AA16" s="10">
        <v>79.12</v>
      </c>
      <c r="AB16" s="95">
        <v>11031500</v>
      </c>
      <c r="AC16" s="10">
        <v>79.12</v>
      </c>
      <c r="AD16" s="40">
        <f t="shared" si="1"/>
        <v>1.5799999999999983</v>
      </c>
      <c r="AE16" s="162">
        <f t="shared" si="2"/>
        <v>1.6182892370922186E-2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42642</v>
      </c>
      <c r="X17" s="10">
        <v>79.16</v>
      </c>
      <c r="Y17" s="10">
        <v>79.34</v>
      </c>
      <c r="Z17" s="10">
        <v>77.75</v>
      </c>
      <c r="AA17" s="10">
        <v>77.86</v>
      </c>
      <c r="AB17" s="95">
        <v>7618600</v>
      </c>
      <c r="AC17" s="10">
        <v>77.86</v>
      </c>
      <c r="AD17" s="40">
        <f t="shared" si="1"/>
        <v>1.5900000000000034</v>
      </c>
      <c r="AE17" s="162">
        <f t="shared" si="2"/>
        <v>-1.4055970621755121E-2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42641</v>
      </c>
      <c r="X18" s="10">
        <v>79.12</v>
      </c>
      <c r="Y18" s="10">
        <v>79.5</v>
      </c>
      <c r="Z18" s="10">
        <v>78.510000000000005</v>
      </c>
      <c r="AA18" s="10">
        <v>78.97</v>
      </c>
      <c r="AB18" s="95">
        <v>6854100</v>
      </c>
      <c r="AC18" s="10">
        <v>78.97</v>
      </c>
      <c r="AD18" s="40">
        <f t="shared" si="1"/>
        <v>0.98999999999999488</v>
      </c>
      <c r="AE18" s="162">
        <f t="shared" si="2"/>
        <v>-3.5331230283911497E-3</v>
      </c>
    </row>
    <row r="19" spans="1:31" x14ac:dyDescent="0.25">
      <c r="W19" s="133">
        <v>42640</v>
      </c>
      <c r="X19" s="10">
        <v>79.319999999999993</v>
      </c>
      <c r="Y19" s="10">
        <v>79.900000000000006</v>
      </c>
      <c r="Z19" s="10">
        <v>78.64</v>
      </c>
      <c r="AA19" s="10">
        <v>79.25</v>
      </c>
      <c r="AB19" s="95">
        <v>13214300</v>
      </c>
      <c r="AC19" s="10">
        <v>79.25</v>
      </c>
      <c r="AD19" s="40">
        <f t="shared" si="1"/>
        <v>1.2600000000000051</v>
      </c>
      <c r="AE19" s="162">
        <f t="shared" si="2"/>
        <v>-1.699330191019599E-2</v>
      </c>
    </row>
    <row r="20" spans="1:31" x14ac:dyDescent="0.25">
      <c r="W20" s="133">
        <v>42639</v>
      </c>
      <c r="X20" s="10">
        <v>81</v>
      </c>
      <c r="Y20" s="10">
        <v>81.13</v>
      </c>
      <c r="Z20" s="10">
        <v>79.92</v>
      </c>
      <c r="AA20" s="10">
        <v>80.62</v>
      </c>
      <c r="AB20" s="95">
        <v>9036000</v>
      </c>
      <c r="AC20" s="10">
        <v>80.62</v>
      </c>
      <c r="AD20" s="40">
        <f t="shared" si="1"/>
        <v>1.2099999999999937</v>
      </c>
      <c r="AE20" s="162">
        <f t="shared" si="2"/>
        <v>-9.217156200073684E-3</v>
      </c>
    </row>
    <row r="21" spans="1:31" x14ac:dyDescent="0.25">
      <c r="W21" s="133">
        <v>42636</v>
      </c>
      <c r="X21" s="10">
        <v>81.55</v>
      </c>
      <c r="Y21" s="10">
        <v>82</v>
      </c>
      <c r="Z21" s="10">
        <v>81.22</v>
      </c>
      <c r="AA21" s="10">
        <v>81.37</v>
      </c>
      <c r="AB21" s="95">
        <v>7534500</v>
      </c>
      <c r="AC21" s="10">
        <v>81.37</v>
      </c>
      <c r="AD21" s="40">
        <f t="shared" si="1"/>
        <v>0.78000000000000114</v>
      </c>
      <c r="AE21" s="162">
        <f t="shared" si="2"/>
        <v>-1.8400392541706445E-3</v>
      </c>
    </row>
    <row r="22" spans="1:31" x14ac:dyDescent="0.25">
      <c r="W22" s="133">
        <v>42635</v>
      </c>
      <c r="X22" s="10">
        <v>81.97</v>
      </c>
      <c r="Y22" s="10">
        <v>82</v>
      </c>
      <c r="Z22" s="10">
        <v>80.900000000000006</v>
      </c>
      <c r="AA22" s="10">
        <v>81.52</v>
      </c>
      <c r="AB22" s="95">
        <v>8213800</v>
      </c>
      <c r="AC22" s="10">
        <v>81.52</v>
      </c>
      <c r="AD22" s="40">
        <f t="shared" si="1"/>
        <v>1.0999999999999943</v>
      </c>
      <c r="AE22" s="162">
        <f t="shared" si="2"/>
        <v>-2.2031823745410906E-3</v>
      </c>
    </row>
    <row r="23" spans="1:31" x14ac:dyDescent="0.25">
      <c r="W23" s="133">
        <v>42634</v>
      </c>
      <c r="X23" s="10">
        <v>82.03</v>
      </c>
      <c r="Y23" s="10">
        <v>82.05</v>
      </c>
      <c r="Z23" s="10">
        <v>80.66</v>
      </c>
      <c r="AA23" s="10">
        <v>81.7</v>
      </c>
      <c r="AB23" s="95">
        <v>13628800</v>
      </c>
      <c r="AC23" s="10">
        <v>81.7</v>
      </c>
      <c r="AD23" s="40">
        <f t="shared" si="1"/>
        <v>1.3900000000000006</v>
      </c>
      <c r="AE23" s="162">
        <f t="shared" si="2"/>
        <v>-9.7823428711174554E-4</v>
      </c>
    </row>
    <row r="24" spans="1:31" x14ac:dyDescent="0.25">
      <c r="W24" s="133">
        <v>42633</v>
      </c>
      <c r="X24" s="10">
        <v>79.64</v>
      </c>
      <c r="Y24" s="10">
        <v>82.07</v>
      </c>
      <c r="Z24" s="10">
        <v>79.63</v>
      </c>
      <c r="AA24" s="10">
        <v>81.78</v>
      </c>
      <c r="AB24" s="95">
        <v>17560700</v>
      </c>
      <c r="AC24" s="10">
        <v>81.78</v>
      </c>
      <c r="AD24" s="40">
        <f t="shared" si="1"/>
        <v>2.4399999999999977</v>
      </c>
      <c r="AE24" s="162">
        <f t="shared" si="2"/>
        <v>3.53209266995822E-2</v>
      </c>
    </row>
    <row r="25" spans="1:31" x14ac:dyDescent="0.25">
      <c r="W25" s="133">
        <v>42632</v>
      </c>
      <c r="X25" s="10">
        <v>78.92</v>
      </c>
      <c r="Y25" s="10">
        <v>79.510000000000005</v>
      </c>
      <c r="Z25" s="10">
        <v>78.81</v>
      </c>
      <c r="AA25" s="10">
        <v>78.989999999999995</v>
      </c>
      <c r="AB25" s="95">
        <v>7234200</v>
      </c>
      <c r="AC25" s="10">
        <v>78.989999999999995</v>
      </c>
      <c r="AD25" s="40">
        <f t="shared" si="1"/>
        <v>0.70000000000000284</v>
      </c>
      <c r="AE25" s="162">
        <f t="shared" si="2"/>
        <v>2.4111675126903265E-3</v>
      </c>
    </row>
    <row r="26" spans="1:31" x14ac:dyDescent="0.25">
      <c r="W26" s="133">
        <v>42629</v>
      </c>
      <c r="X26" s="10">
        <v>78.849999999999994</v>
      </c>
      <c r="Y26" s="10">
        <v>79.19</v>
      </c>
      <c r="Z26" s="10">
        <v>78.41</v>
      </c>
      <c r="AA26" s="10">
        <v>78.8</v>
      </c>
      <c r="AB26" s="95">
        <v>10307900</v>
      </c>
      <c r="AC26" s="10">
        <v>78.8</v>
      </c>
      <c r="AD26" s="40">
        <f t="shared" si="1"/>
        <v>0.78000000000000114</v>
      </c>
      <c r="AE26" s="162">
        <f t="shared" si="2"/>
        <v>-5.0735667174028887E-4</v>
      </c>
    </row>
    <row r="27" spans="1:31" x14ac:dyDescent="0.25">
      <c r="W27" s="133">
        <v>42628</v>
      </c>
      <c r="X27" s="10">
        <v>77.75</v>
      </c>
      <c r="Y27" s="10">
        <v>79.2</v>
      </c>
      <c r="Z27" s="10">
        <v>77.27</v>
      </c>
      <c r="AA27" s="10">
        <v>78.84</v>
      </c>
      <c r="AB27" s="95">
        <v>10112800</v>
      </c>
      <c r="AC27" s="10">
        <v>78.84</v>
      </c>
      <c r="AD27" s="40">
        <f t="shared" si="1"/>
        <v>1.9300000000000068</v>
      </c>
      <c r="AE27" s="162">
        <f t="shared" si="2"/>
        <v>1.5717598557072998E-2</v>
      </c>
    </row>
    <row r="28" spans="1:31" x14ac:dyDescent="0.25">
      <c r="W28" s="133">
        <v>42627</v>
      </c>
      <c r="X28" s="10">
        <v>77.94</v>
      </c>
      <c r="Y28" s="10">
        <v>78.400000000000006</v>
      </c>
      <c r="Z28" s="10">
        <v>77.44</v>
      </c>
      <c r="AA28" s="10">
        <v>77.62</v>
      </c>
      <c r="AB28" s="95">
        <v>8311200</v>
      </c>
      <c r="AC28" s="10">
        <v>77.62</v>
      </c>
      <c r="AD28" s="40">
        <f t="shared" si="1"/>
        <v>0.96000000000000796</v>
      </c>
      <c r="AE28" s="162" t="e">
        <f t="shared" si="2"/>
        <v>#DIV/0!</v>
      </c>
    </row>
    <row r="29" spans="1:31" x14ac:dyDescent="0.25">
      <c r="W29" s="133">
        <v>42627</v>
      </c>
      <c r="X29" s="10" t="s">
        <v>240</v>
      </c>
      <c r="Y29" s="10"/>
      <c r="Z29" s="10"/>
      <c r="AA29" s="10"/>
      <c r="AB29" s="95"/>
      <c r="AC29" s="10"/>
      <c r="AD29" s="40">
        <f t="shared" si="1"/>
        <v>0</v>
      </c>
      <c r="AE29" s="162">
        <f t="shared" si="2"/>
        <v>-1</v>
      </c>
    </row>
    <row r="30" spans="1:31" x14ac:dyDescent="0.25">
      <c r="C30" s="4"/>
      <c r="D30" s="3"/>
      <c r="E30" s="3"/>
      <c r="F30" s="3"/>
      <c r="H30" s="72"/>
      <c r="W30" s="133">
        <v>42626</v>
      </c>
      <c r="X30" s="10">
        <v>78.66</v>
      </c>
      <c r="Y30" s="10">
        <v>78.66</v>
      </c>
      <c r="Z30" s="10">
        <v>77.5</v>
      </c>
      <c r="AA30" s="10">
        <v>78.06</v>
      </c>
      <c r="AB30" s="95">
        <v>9389600</v>
      </c>
      <c r="AC30" s="10">
        <v>77.59</v>
      </c>
      <c r="AD30" s="40">
        <f t="shared" si="1"/>
        <v>1.1599999999999966</v>
      </c>
      <c r="AE30" s="162">
        <f t="shared" si="2"/>
        <v>-1.0079101811686586E-2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42625</v>
      </c>
      <c r="X31" s="10">
        <v>77.69</v>
      </c>
      <c r="Y31" s="10">
        <v>79.03</v>
      </c>
      <c r="Z31" s="10">
        <v>77.69</v>
      </c>
      <c r="AA31" s="10">
        <v>78.849999999999994</v>
      </c>
      <c r="AB31" s="95">
        <v>8896100</v>
      </c>
      <c r="AC31" s="10">
        <v>78.38</v>
      </c>
      <c r="AD31" s="40">
        <f t="shared" si="1"/>
        <v>1.3400000000000034</v>
      </c>
      <c r="AE31" s="162">
        <f t="shared" si="2"/>
        <v>1.0311936065996452E-2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42622</v>
      </c>
      <c r="X32" s="10">
        <v>78.459999999999994</v>
      </c>
      <c r="Y32" s="10">
        <v>79</v>
      </c>
      <c r="Z32" s="10">
        <v>78.05</v>
      </c>
      <c r="AA32" s="10">
        <v>78.05</v>
      </c>
      <c r="AB32" s="95">
        <v>10415200</v>
      </c>
      <c r="AC32" s="10">
        <v>77.58</v>
      </c>
      <c r="AD32" s="40">
        <f t="shared" si="1"/>
        <v>0.95000000000000284</v>
      </c>
      <c r="AE32" s="162">
        <f t="shared" si="2"/>
        <v>-1.1845624761177009E-2</v>
      </c>
    </row>
    <row r="33" spans="1:31" x14ac:dyDescent="0.25">
      <c r="W33" s="133">
        <v>42621</v>
      </c>
      <c r="X33" s="10">
        <v>78.33</v>
      </c>
      <c r="Y33" s="10">
        <v>79.14</v>
      </c>
      <c r="Z33" s="10">
        <v>77.599999999999994</v>
      </c>
      <c r="AA33" s="10">
        <v>78.989999999999995</v>
      </c>
      <c r="AB33" s="95">
        <v>8549600</v>
      </c>
      <c r="AC33" s="10">
        <v>78.510000000000005</v>
      </c>
      <c r="AD33" s="40">
        <f t="shared" si="1"/>
        <v>1.5400000000000063</v>
      </c>
      <c r="AE33" s="162">
        <f t="shared" si="2"/>
        <v>9.7749196141478922E-3</v>
      </c>
    </row>
    <row r="34" spans="1:31" x14ac:dyDescent="0.25">
      <c r="W34" s="133">
        <v>42620</v>
      </c>
      <c r="X34" s="10">
        <v>78.38</v>
      </c>
      <c r="Y34" s="10">
        <v>78.81</v>
      </c>
      <c r="Z34" s="10">
        <v>77.92</v>
      </c>
      <c r="AA34" s="10">
        <v>78.22</v>
      </c>
      <c r="AB34" s="95">
        <v>8232700</v>
      </c>
      <c r="AC34" s="10">
        <v>77.75</v>
      </c>
      <c r="AD34" s="40">
        <f t="shared" si="1"/>
        <v>0.89000000000000057</v>
      </c>
      <c r="AE34" s="162">
        <f t="shared" si="2"/>
        <v>4.3921973905181044E-3</v>
      </c>
    </row>
    <row r="35" spans="1:31" x14ac:dyDescent="0.25">
      <c r="W35" s="133">
        <v>42619</v>
      </c>
      <c r="X35" s="10">
        <v>77.78</v>
      </c>
      <c r="Y35" s="10">
        <v>78.290000000000006</v>
      </c>
      <c r="Z35" s="10">
        <v>77.25</v>
      </c>
      <c r="AA35" s="10">
        <v>77.88</v>
      </c>
      <c r="AB35" s="95">
        <v>11648400</v>
      </c>
      <c r="AC35" s="10">
        <v>77.41</v>
      </c>
      <c r="AD35" s="40">
        <f t="shared" si="1"/>
        <v>1.0400000000000063</v>
      </c>
      <c r="AE35" s="162">
        <f t="shared" si="2"/>
        <v>1.2822190239434539E-2</v>
      </c>
    </row>
    <row r="36" spans="1:31" x14ac:dyDescent="0.25">
      <c r="W36" s="133">
        <v>42615</v>
      </c>
      <c r="X36" s="10">
        <v>77.62</v>
      </c>
      <c r="Y36" s="10">
        <v>77.760000000000005</v>
      </c>
      <c r="Z36" s="10">
        <v>76.67</v>
      </c>
      <c r="AA36" s="10">
        <v>76.89</v>
      </c>
      <c r="AB36" s="95">
        <v>7956200</v>
      </c>
      <c r="AC36" s="10">
        <v>76.430000000000007</v>
      </c>
      <c r="AD36" s="40">
        <f t="shared" si="1"/>
        <v>1.0900000000000034</v>
      </c>
      <c r="AE36" s="162">
        <f t="shared" si="2"/>
        <v>-6.7576348278102216E-3</v>
      </c>
    </row>
    <row r="37" spans="1:31" x14ac:dyDescent="0.25">
      <c r="W37" s="133">
        <v>42614</v>
      </c>
      <c r="X37" s="10">
        <v>78.430000000000007</v>
      </c>
      <c r="Y37" s="10">
        <v>78.459999999999994</v>
      </c>
      <c r="Z37" s="10">
        <v>76.94</v>
      </c>
      <c r="AA37" s="10">
        <v>77.42</v>
      </c>
      <c r="AB37" s="95">
        <v>12403900</v>
      </c>
      <c r="AC37" s="10">
        <v>76.95</v>
      </c>
      <c r="AD37" s="40">
        <f t="shared" si="1"/>
        <v>1.519999999999996</v>
      </c>
      <c r="AE37" s="162">
        <f t="shared" si="2"/>
        <v>-1.2321909896033767E-2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42613</v>
      </c>
      <c r="X38" s="10">
        <v>77.739999999999995</v>
      </c>
      <c r="Y38" s="10">
        <v>78.599999999999994</v>
      </c>
      <c r="Z38" s="10">
        <v>77.58</v>
      </c>
      <c r="AA38" s="10">
        <v>78.38</v>
      </c>
      <c r="AB38" s="95">
        <v>9758500</v>
      </c>
      <c r="AC38" s="10">
        <v>77.91</v>
      </c>
      <c r="AD38" s="40">
        <f t="shared" si="1"/>
        <v>1.019999999999996</v>
      </c>
      <c r="AE38" s="162">
        <f t="shared" si="2"/>
        <v>5.9393156875402475E-3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42612</v>
      </c>
      <c r="X39" s="10">
        <v>78.05</v>
      </c>
      <c r="Y39" s="10">
        <v>78.39</v>
      </c>
      <c r="Z39" s="10">
        <v>77.66</v>
      </c>
      <c r="AA39" s="10">
        <v>77.92</v>
      </c>
      <c r="AB39" s="95">
        <v>9174200</v>
      </c>
      <c r="AC39" s="10">
        <v>77.45</v>
      </c>
      <c r="AD39" s="40">
        <f t="shared" si="1"/>
        <v>0.73000000000000398</v>
      </c>
      <c r="AE39" s="162">
        <f t="shared" si="2"/>
        <v>-3.2175032175032481E-3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42611</v>
      </c>
      <c r="X40" s="10">
        <v>79.650000000000006</v>
      </c>
      <c r="Y40" s="10">
        <v>79.7</v>
      </c>
      <c r="Z40" s="10">
        <v>77.63</v>
      </c>
      <c r="AA40" s="10">
        <v>78.17</v>
      </c>
      <c r="AB40" s="95">
        <v>15383500</v>
      </c>
      <c r="AC40" s="10">
        <v>77.7</v>
      </c>
      <c r="AD40" s="40">
        <f t="shared" si="1"/>
        <v>2.0700000000000074</v>
      </c>
      <c r="AE40" s="162">
        <f t="shared" si="2"/>
        <v>-2.0052970109723844E-2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42608</v>
      </c>
      <c r="X41" s="10">
        <v>80.11</v>
      </c>
      <c r="Y41" s="10">
        <v>80.33</v>
      </c>
      <c r="Z41" s="10">
        <v>79.27</v>
      </c>
      <c r="AA41" s="10">
        <v>79.77</v>
      </c>
      <c r="AB41" s="95">
        <v>8928000</v>
      </c>
      <c r="AC41" s="10">
        <v>79.290000000000006</v>
      </c>
      <c r="AD41" s="40">
        <f t="shared" si="1"/>
        <v>1.0600000000000023</v>
      </c>
      <c r="AE41" s="162">
        <f t="shared" si="2"/>
        <v>-3.8944723618088428E-3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6" t="s">
        <v>78</v>
      </c>
      <c r="P42" s="586"/>
      <c r="T42" s="91" t="s">
        <v>113</v>
      </c>
      <c r="W42" s="133">
        <v>42607</v>
      </c>
      <c r="X42" s="10">
        <v>80.45</v>
      </c>
      <c r="Y42" s="10">
        <v>81</v>
      </c>
      <c r="Z42" s="10">
        <v>79.3</v>
      </c>
      <c r="AA42" s="10">
        <v>80.08</v>
      </c>
      <c r="AB42" s="95">
        <v>9220100</v>
      </c>
      <c r="AC42" s="10">
        <v>79.599999999999994</v>
      </c>
      <c r="AD42" s="40">
        <f t="shared" si="1"/>
        <v>1.7000000000000028</v>
      </c>
      <c r="AE42" s="162">
        <f t="shared" si="2"/>
        <v>-5.2486878280429972E-3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82.918000000000006</v>
      </c>
      <c r="Q43" s="2"/>
      <c r="T43" s="128" t="s">
        <v>98</v>
      </c>
      <c r="U43" s="98">
        <v>73.34</v>
      </c>
      <c r="W43" s="133">
        <v>42606</v>
      </c>
      <c r="X43" s="10">
        <v>81.47</v>
      </c>
      <c r="Y43" s="10">
        <v>82.1</v>
      </c>
      <c r="Z43" s="10">
        <v>80.180000000000007</v>
      </c>
      <c r="AA43" s="10">
        <v>80.5</v>
      </c>
      <c r="AB43" s="95">
        <v>9699600</v>
      </c>
      <c r="AC43" s="10">
        <v>80.02</v>
      </c>
      <c r="AD43" s="40">
        <f t="shared" si="1"/>
        <v>1.9199999999999875</v>
      </c>
      <c r="AE43" s="162">
        <f t="shared" si="2"/>
        <v>-1.1854778957767431E-2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82.164200000000008</v>
      </c>
      <c r="Q44" s="2"/>
      <c r="T44" s="93" t="s">
        <v>99</v>
      </c>
      <c r="U44" s="88">
        <v>73.14</v>
      </c>
      <c r="W44" s="133">
        <v>42605</v>
      </c>
      <c r="X44" s="10">
        <v>81.459999999999994</v>
      </c>
      <c r="Y44" s="10">
        <v>81.64</v>
      </c>
      <c r="Z44" s="10">
        <v>81.02</v>
      </c>
      <c r="AA44" s="10">
        <v>81.47</v>
      </c>
      <c r="AB44" s="95">
        <v>8279400</v>
      </c>
      <c r="AC44" s="10">
        <v>80.98</v>
      </c>
      <c r="AD44" s="40">
        <f t="shared" si="1"/>
        <v>0.62000000000000455</v>
      </c>
      <c r="AE44" s="162">
        <f t="shared" si="2"/>
        <v>6.8382444361556605E-3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81.410399999999996</v>
      </c>
      <c r="Q45" s="2"/>
      <c r="T45" s="93" t="s">
        <v>100</v>
      </c>
      <c r="U45" s="88" t="s">
        <v>546</v>
      </c>
      <c r="W45" s="133">
        <v>42604</v>
      </c>
      <c r="X45" s="10">
        <v>80.89</v>
      </c>
      <c r="Y45" s="10">
        <v>81.53</v>
      </c>
      <c r="Z45" s="10">
        <v>80.599999999999994</v>
      </c>
      <c r="AA45" s="10">
        <v>80.92</v>
      </c>
      <c r="AB45" s="95">
        <v>7522000</v>
      </c>
      <c r="AC45" s="10">
        <v>80.430000000000007</v>
      </c>
      <c r="AD45" s="40">
        <f t="shared" si="1"/>
        <v>0.93000000000000682</v>
      </c>
      <c r="AE45" s="162">
        <f t="shared" si="2"/>
        <v>-9.9366538318224062E-4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80.656599999999997</v>
      </c>
      <c r="Q46" s="2"/>
      <c r="T46" s="93" t="s">
        <v>101</v>
      </c>
      <c r="U46" s="88" t="s">
        <v>547</v>
      </c>
      <c r="W46" s="133">
        <v>42601</v>
      </c>
      <c r="X46" s="10">
        <v>80.56</v>
      </c>
      <c r="Y46" s="10">
        <v>81.180000000000007</v>
      </c>
      <c r="Z46" s="10">
        <v>80.23</v>
      </c>
      <c r="AA46" s="10">
        <v>81</v>
      </c>
      <c r="AB46" s="95">
        <v>8227900</v>
      </c>
      <c r="AC46" s="10">
        <v>80.510000000000005</v>
      </c>
      <c r="AD46" s="40">
        <f t="shared" si="1"/>
        <v>0.95000000000000284</v>
      </c>
      <c r="AE46" s="162">
        <f t="shared" si="2"/>
        <v>5.1186017478153101E-3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79.902799999999999</v>
      </c>
      <c r="Q47" s="2"/>
      <c r="T47" s="93" t="s">
        <v>102</v>
      </c>
      <c r="U47" s="88">
        <v>101</v>
      </c>
      <c r="W47" s="133">
        <v>42600</v>
      </c>
      <c r="X47" s="10">
        <v>80.87</v>
      </c>
      <c r="Y47" s="10">
        <v>81.27</v>
      </c>
      <c r="Z47" s="10">
        <v>80.180000000000007</v>
      </c>
      <c r="AA47" s="10">
        <v>80.59</v>
      </c>
      <c r="AB47" s="95">
        <v>8994400</v>
      </c>
      <c r="AC47" s="10">
        <v>80.099999999999994</v>
      </c>
      <c r="AD47" s="40">
        <f t="shared" si="1"/>
        <v>1.0899999999999892</v>
      </c>
      <c r="AE47" s="162">
        <f t="shared" si="2"/>
        <v>-1.3714000748036304E-3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79.149000000000001</v>
      </c>
      <c r="Q48" s="2"/>
      <c r="T48" s="93" t="s">
        <v>103</v>
      </c>
      <c r="U48" s="88">
        <v>0.98980299999999999</v>
      </c>
      <c r="W48" s="133">
        <v>42599</v>
      </c>
      <c r="X48" s="10">
        <v>79.459999999999994</v>
      </c>
      <c r="Y48" s="10">
        <v>80.87</v>
      </c>
      <c r="Z48" s="10">
        <v>79.3</v>
      </c>
      <c r="AA48" s="10">
        <v>80.7</v>
      </c>
      <c r="AB48" s="95">
        <v>10583800</v>
      </c>
      <c r="AC48" s="10">
        <v>80.209999999999994</v>
      </c>
      <c r="AD48" s="40">
        <f t="shared" si="1"/>
        <v>1.5700000000000074</v>
      </c>
      <c r="AE48" s="162">
        <f t="shared" si="2"/>
        <v>1.8281071473911448E-2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78.395200000000003</v>
      </c>
      <c r="Q49" s="2"/>
      <c r="T49" s="93" t="s">
        <v>104</v>
      </c>
      <c r="U49" s="88" t="s">
        <v>398</v>
      </c>
      <c r="W49" s="133">
        <v>42598</v>
      </c>
      <c r="X49" s="10">
        <v>79.569999999999993</v>
      </c>
      <c r="Y49" s="10">
        <v>79.8</v>
      </c>
      <c r="Z49" s="10">
        <v>79.239999999999995</v>
      </c>
      <c r="AA49" s="10">
        <v>79.25</v>
      </c>
      <c r="AB49" s="95">
        <v>7969900</v>
      </c>
      <c r="AC49" s="10">
        <v>78.77</v>
      </c>
      <c r="AD49" s="40">
        <f t="shared" si="1"/>
        <v>0.56000000000000227</v>
      </c>
      <c r="AE49" s="162">
        <f t="shared" si="2"/>
        <v>-5.0524188455223218E-3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77.641400000000004</v>
      </c>
      <c r="Q50" s="2"/>
      <c r="T50" s="93"/>
      <c r="U50" s="88"/>
      <c r="W50" s="133">
        <v>42597</v>
      </c>
      <c r="X50" s="10">
        <v>79.88</v>
      </c>
      <c r="Y50" s="10">
        <v>80.09</v>
      </c>
      <c r="Z50" s="10">
        <v>79.430000000000007</v>
      </c>
      <c r="AA50" s="10">
        <v>79.650000000000006</v>
      </c>
      <c r="AB50" s="95">
        <v>7464800</v>
      </c>
      <c r="AC50" s="10">
        <v>79.17</v>
      </c>
      <c r="AD50" s="40">
        <f t="shared" si="1"/>
        <v>0.65999999999999659</v>
      </c>
      <c r="AE50" s="162">
        <f t="shared" si="2"/>
        <v>-1.2629451881795983E-4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76.887599999999992</v>
      </c>
      <c r="Q51" s="2"/>
      <c r="T51" s="93" t="s">
        <v>105</v>
      </c>
      <c r="U51" s="88" t="s">
        <v>548</v>
      </c>
      <c r="W51" s="133">
        <v>42594</v>
      </c>
      <c r="X51" s="10">
        <v>79.34</v>
      </c>
      <c r="Y51" s="10">
        <v>79.77</v>
      </c>
      <c r="Z51" s="10">
        <v>78.87</v>
      </c>
      <c r="AA51" s="10">
        <v>79.66</v>
      </c>
      <c r="AB51" s="95">
        <v>8434000</v>
      </c>
      <c r="AC51" s="10">
        <v>79.180000000000007</v>
      </c>
      <c r="AD51" s="40">
        <f t="shared" si="1"/>
        <v>0.89999999999999147</v>
      </c>
      <c r="AE51" s="162">
        <f t="shared" si="2"/>
        <v>1.1379441143002378E-3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76.133799999999994</v>
      </c>
      <c r="Q52" s="2"/>
      <c r="T52" s="93" t="s">
        <v>106</v>
      </c>
      <c r="U52" s="88" t="s">
        <v>440</v>
      </c>
      <c r="W52" s="133">
        <v>42593</v>
      </c>
      <c r="X52" s="10">
        <v>79.150000000000006</v>
      </c>
      <c r="Y52" s="10">
        <v>79.98</v>
      </c>
      <c r="Z52" s="10">
        <v>78.8</v>
      </c>
      <c r="AA52" s="10">
        <v>79.569999999999993</v>
      </c>
      <c r="AB52" s="95">
        <v>8454700</v>
      </c>
      <c r="AC52" s="10">
        <v>79.09</v>
      </c>
      <c r="AD52" s="40">
        <f t="shared" si="1"/>
        <v>1.1800000000000068</v>
      </c>
      <c r="AE52" s="162">
        <f t="shared" si="2"/>
        <v>8.5437388421321092E-3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75.38</v>
      </c>
      <c r="Q53" s="2"/>
      <c r="T53" s="93" t="s">
        <v>107</v>
      </c>
      <c r="U53" s="90">
        <v>10351438</v>
      </c>
      <c r="W53" s="133">
        <v>42592</v>
      </c>
      <c r="X53" s="10">
        <v>79.430000000000007</v>
      </c>
      <c r="Y53" s="10">
        <v>79.59</v>
      </c>
      <c r="Z53" s="10">
        <v>78.45</v>
      </c>
      <c r="AA53" s="10">
        <v>78.900000000000006</v>
      </c>
      <c r="AB53" s="95">
        <v>12022200</v>
      </c>
      <c r="AC53" s="10">
        <v>78.42</v>
      </c>
      <c r="AD53" s="40">
        <f t="shared" si="1"/>
        <v>1.1400000000000006</v>
      </c>
      <c r="AE53" s="162">
        <f t="shared" si="2"/>
        <v>-5.4533925174380382E-3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74.626199999999997</v>
      </c>
      <c r="Q54" s="2"/>
      <c r="T54" s="93" t="s">
        <v>110</v>
      </c>
      <c r="U54" s="90">
        <v>10609700</v>
      </c>
      <c r="W54" s="133">
        <v>42591</v>
      </c>
      <c r="X54" s="10">
        <v>79.86</v>
      </c>
      <c r="Y54" s="10">
        <v>79.900000000000006</v>
      </c>
      <c r="Z54" s="10">
        <v>79.010000000000005</v>
      </c>
      <c r="AA54" s="10">
        <v>79.33</v>
      </c>
      <c r="AB54" s="95">
        <v>9578200</v>
      </c>
      <c r="AC54" s="10">
        <v>78.849999999999994</v>
      </c>
      <c r="AD54" s="40">
        <f t="shared" si="1"/>
        <v>0.89000000000000057</v>
      </c>
      <c r="AE54" s="162">
        <f t="shared" si="2"/>
        <v>-5.1728488518800742E-3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73.872399999999999</v>
      </c>
      <c r="Q55" s="2"/>
      <c r="T55" s="93" t="s">
        <v>108</v>
      </c>
      <c r="U55" s="88" t="s">
        <v>549</v>
      </c>
      <c r="W55" s="133">
        <v>42590</v>
      </c>
      <c r="X55" s="10">
        <v>80.459999999999994</v>
      </c>
      <c r="Y55" s="10">
        <v>80.790000000000006</v>
      </c>
      <c r="Z55" s="10">
        <v>79.010000000000005</v>
      </c>
      <c r="AA55" s="10">
        <v>79.739999999999995</v>
      </c>
      <c r="AB55" s="95">
        <v>9511600</v>
      </c>
      <c r="AC55" s="10">
        <v>79.260000000000005</v>
      </c>
      <c r="AD55" s="40">
        <f t="shared" si="1"/>
        <v>1.7800000000000011</v>
      </c>
      <c r="AE55" s="162">
        <f t="shared" si="2"/>
        <v>-8.3823345427248563E-3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73.118599999999986</v>
      </c>
      <c r="T56" s="93" t="s">
        <v>111</v>
      </c>
      <c r="U56" s="88">
        <v>6.52</v>
      </c>
      <c r="W56" s="133">
        <v>42587</v>
      </c>
      <c r="X56" s="10">
        <v>80.2</v>
      </c>
      <c r="Y56" s="10">
        <v>80.66</v>
      </c>
      <c r="Z56" s="10">
        <v>79.86</v>
      </c>
      <c r="AA56" s="10">
        <v>80.41</v>
      </c>
      <c r="AB56" s="95">
        <v>10692300</v>
      </c>
      <c r="AC56" s="10">
        <v>79.930000000000007</v>
      </c>
      <c r="AD56" s="40">
        <f t="shared" si="1"/>
        <v>0.79999999999999716</v>
      </c>
      <c r="AE56" s="162">
        <f t="shared" si="2"/>
        <v>8.0716357674359696E-3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72.364799999999988</v>
      </c>
      <c r="T57" s="93" t="s">
        <v>112</v>
      </c>
      <c r="U57" s="88">
        <v>11.39</v>
      </c>
      <c r="W57" s="133">
        <v>42586</v>
      </c>
      <c r="X57" s="10">
        <v>80.209999999999994</v>
      </c>
      <c r="Y57" s="10">
        <v>80.63</v>
      </c>
      <c r="Z57" s="10">
        <v>79.55</v>
      </c>
      <c r="AA57" s="10">
        <v>79.77</v>
      </c>
      <c r="AB57" s="95">
        <v>9738300</v>
      </c>
      <c r="AC57" s="10">
        <v>79.290000000000006</v>
      </c>
      <c r="AD57" s="40">
        <f t="shared" si="1"/>
        <v>1.0799999999999983</v>
      </c>
      <c r="AE57" s="162">
        <f t="shared" si="2"/>
        <v>-4.0195955281998597E-3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71.61099999999999</v>
      </c>
      <c r="T58" s="93" t="s">
        <v>109</v>
      </c>
      <c r="U58" s="88" t="s">
        <v>550</v>
      </c>
      <c r="W58" s="133">
        <v>42585</v>
      </c>
      <c r="X58" s="10">
        <v>79.72</v>
      </c>
      <c r="Y58" s="10">
        <v>80.17</v>
      </c>
      <c r="Z58" s="10">
        <v>79.11</v>
      </c>
      <c r="AA58" s="10">
        <v>80.09</v>
      </c>
      <c r="AB58" s="95">
        <v>10868100</v>
      </c>
      <c r="AC58" s="10">
        <v>79.61</v>
      </c>
      <c r="AD58" s="40">
        <f t="shared" si="1"/>
        <v>1.0600000000000023</v>
      </c>
      <c r="AE58" s="162">
        <f t="shared" si="2"/>
        <v>6.574788215956362E-3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70.857199999999992</v>
      </c>
      <c r="W59" s="133">
        <v>42584</v>
      </c>
      <c r="X59" s="10">
        <v>80.98</v>
      </c>
      <c r="Y59" s="10">
        <v>81.19</v>
      </c>
      <c r="Z59" s="10">
        <v>79.45</v>
      </c>
      <c r="AA59" s="10">
        <v>79.569999999999993</v>
      </c>
      <c r="AB59" s="95">
        <v>13408200</v>
      </c>
      <c r="AC59" s="10">
        <v>79.09</v>
      </c>
      <c r="AD59" s="40">
        <f t="shared" si="1"/>
        <v>1.7399999999999949</v>
      </c>
      <c r="AE59" s="162">
        <f t="shared" si="2"/>
        <v>-1.1127781945486359E-2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70.103399999999993</v>
      </c>
      <c r="W60" s="133">
        <v>42583</v>
      </c>
      <c r="X60" s="10">
        <v>79.81</v>
      </c>
      <c r="Y60" s="10">
        <v>81.209999999999994</v>
      </c>
      <c r="Z60" s="10">
        <v>79.510000000000005</v>
      </c>
      <c r="AA60" s="10">
        <v>80.459999999999994</v>
      </c>
      <c r="AB60" s="95">
        <v>14758000</v>
      </c>
      <c r="AC60" s="10">
        <v>79.98</v>
      </c>
      <c r="AD60" s="40">
        <f t="shared" si="1"/>
        <v>1.6999999999999886</v>
      </c>
      <c r="AE60" s="162">
        <f t="shared" si="2"/>
        <v>1.253323205469048E-2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69.349599999999995</v>
      </c>
      <c r="W61" s="133">
        <v>42580</v>
      </c>
      <c r="X61" s="10">
        <v>80.599999999999994</v>
      </c>
      <c r="Y61" s="10">
        <v>80.84</v>
      </c>
      <c r="Z61" s="10">
        <v>79.37</v>
      </c>
      <c r="AA61" s="10">
        <v>79.47</v>
      </c>
      <c r="AB61" s="95">
        <v>19465700</v>
      </c>
      <c r="AC61" s="10">
        <v>78.989999999999995</v>
      </c>
      <c r="AD61" s="40">
        <f t="shared" si="1"/>
        <v>1.4699999999999989</v>
      </c>
      <c r="AE61" s="162">
        <f t="shared" si="2"/>
        <v>-2.1795665634674943E-2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68.595799999999997</v>
      </c>
      <c r="W62" s="133">
        <v>42579</v>
      </c>
      <c r="X62" s="10">
        <v>81.95</v>
      </c>
      <c r="Y62" s="10">
        <v>81.98</v>
      </c>
      <c r="Z62" s="10">
        <v>80.62</v>
      </c>
      <c r="AA62" s="10">
        <v>81.239999999999995</v>
      </c>
      <c r="AB62" s="95">
        <v>13011000</v>
      </c>
      <c r="AC62" s="10">
        <v>80.75</v>
      </c>
      <c r="AD62" s="40">
        <f t="shared" si="1"/>
        <v>1.3599999999999994</v>
      </c>
      <c r="AE62" s="162">
        <f t="shared" si="2"/>
        <v>-6.7650676506765262E-3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67.841999999999999</v>
      </c>
      <c r="W63" s="133">
        <v>42578</v>
      </c>
      <c r="X63" s="10">
        <v>81.34</v>
      </c>
      <c r="Y63" s="10">
        <v>81.98</v>
      </c>
      <c r="Z63" s="10">
        <v>81.06</v>
      </c>
      <c r="AA63" s="10">
        <v>81.790000000000006</v>
      </c>
      <c r="AB63" s="95">
        <v>14103800</v>
      </c>
      <c r="AC63" s="10">
        <v>81.3</v>
      </c>
      <c r="AD63" s="40">
        <f t="shared" si="1"/>
        <v>0.92000000000000171</v>
      </c>
      <c r="AE63" s="162">
        <f t="shared" si="2"/>
        <v>9.18570009930475E-3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42577</v>
      </c>
      <c r="X64" s="10">
        <v>84.05</v>
      </c>
      <c r="Y64" s="10">
        <v>84.15</v>
      </c>
      <c r="Z64" s="10">
        <v>80.510000000000005</v>
      </c>
      <c r="AA64" s="10">
        <v>81.05</v>
      </c>
      <c r="AB64" s="95">
        <v>47371900</v>
      </c>
      <c r="AC64" s="10">
        <v>80.56</v>
      </c>
      <c r="AD64" s="40">
        <f t="shared" si="1"/>
        <v>3.6400000000000006</v>
      </c>
      <c r="AE64" s="162">
        <f t="shared" si="2"/>
        <v>-8.4753465121563232E-2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42576</v>
      </c>
      <c r="X65" s="10">
        <v>86.57</v>
      </c>
      <c r="Y65" s="10">
        <v>88.85</v>
      </c>
      <c r="Z65" s="10">
        <v>86.28</v>
      </c>
      <c r="AA65" s="10">
        <v>88.55</v>
      </c>
      <c r="AB65" s="95">
        <v>15718500</v>
      </c>
      <c r="AC65" s="10">
        <v>88.02</v>
      </c>
      <c r="AD65" s="40">
        <f t="shared" si="1"/>
        <v>2.5699999999999932</v>
      </c>
      <c r="AE65" s="162">
        <f t="shared" si="2"/>
        <v>2.3131465767755266E-2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42573</v>
      </c>
      <c r="X66" s="10">
        <v>87.32</v>
      </c>
      <c r="Y66" s="10">
        <v>87.44</v>
      </c>
      <c r="Z66" s="10">
        <v>86.32</v>
      </c>
      <c r="AA66" s="10">
        <v>86.55</v>
      </c>
      <c r="AB66" s="95">
        <v>7374700</v>
      </c>
      <c r="AC66" s="10">
        <v>86.03</v>
      </c>
      <c r="AD66" s="40">
        <f t="shared" si="1"/>
        <v>1.1200000000000045</v>
      </c>
      <c r="AE66" s="162">
        <f t="shared" si="2"/>
        <v>-7.8422327297889005E-3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42572</v>
      </c>
      <c r="X67" s="10">
        <v>87.16</v>
      </c>
      <c r="Y67" s="10">
        <v>87.83</v>
      </c>
      <c r="Z67" s="10">
        <v>86.3</v>
      </c>
      <c r="AA67" s="10">
        <v>87.24</v>
      </c>
      <c r="AB67" s="95">
        <v>9453400</v>
      </c>
      <c r="AC67" s="10">
        <v>86.71</v>
      </c>
      <c r="AD67" s="40">
        <f>Y67-Z67</f>
        <v>1.5300000000000011</v>
      </c>
      <c r="AE67" s="162">
        <f>AC67/AC68-1</f>
        <v>6.6171348966796995E-3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42571</v>
      </c>
      <c r="X68" s="10">
        <v>85.46</v>
      </c>
      <c r="Y68" s="10">
        <v>87.12</v>
      </c>
      <c r="Z68" s="10">
        <v>85.1</v>
      </c>
      <c r="AA68" s="10">
        <v>86.66</v>
      </c>
      <c r="AB68" s="95">
        <v>9055900</v>
      </c>
      <c r="AC68" s="10">
        <v>86.14</v>
      </c>
      <c r="AD68" s="40">
        <f>Y68-Z68</f>
        <v>2.0200000000000102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42663</v>
      </c>
      <c r="X2" s="10">
        <v>58.85</v>
      </c>
      <c r="Y2" s="10">
        <v>59.22</v>
      </c>
      <c r="Z2" s="10">
        <v>58.41</v>
      </c>
      <c r="AA2" s="10">
        <v>58.65</v>
      </c>
      <c r="AB2" s="95">
        <v>186000</v>
      </c>
      <c r="AC2" s="10">
        <v>58.65</v>
      </c>
      <c r="AD2" s="2">
        <f>Y2-Z2</f>
        <v>0.81000000000000227</v>
      </c>
      <c r="AE2" s="138">
        <f>AC2/AC3-1</f>
        <v>-9.4578618476609533E-3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58.91</v>
      </c>
      <c r="W3" s="133">
        <v>42662</v>
      </c>
      <c r="X3" s="10">
        <v>59.25</v>
      </c>
      <c r="Y3" s="10">
        <v>59.59</v>
      </c>
      <c r="Z3" s="10">
        <v>59.07</v>
      </c>
      <c r="AA3" s="10">
        <v>59.21</v>
      </c>
      <c r="AB3" s="95">
        <v>308200</v>
      </c>
      <c r="AC3" s="10">
        <v>59.21</v>
      </c>
      <c r="AD3" s="2">
        <f t="shared" ref="AD3:AD66" si="0">Y3-Z3</f>
        <v>0.52000000000000313</v>
      </c>
      <c r="AE3" s="138">
        <f t="shared" ref="AE3:AE66" si="1">AC3/AC4-1</f>
        <v>-1.1808367071525216E-3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58.91</v>
      </c>
      <c r="R4" s="527">
        <v>7.9000000000000008E-3</v>
      </c>
      <c r="W4" s="133">
        <v>42661</v>
      </c>
      <c r="X4" s="10">
        <v>60.33</v>
      </c>
      <c r="Y4" s="10">
        <v>60.36</v>
      </c>
      <c r="Z4" s="10">
        <v>59.23</v>
      </c>
      <c r="AA4" s="10">
        <v>59.28</v>
      </c>
      <c r="AB4" s="95">
        <v>173100</v>
      </c>
      <c r="AC4" s="10">
        <v>59.28</v>
      </c>
      <c r="AD4" s="2">
        <f t="shared" si="0"/>
        <v>1.1300000000000026</v>
      </c>
      <c r="AE4" s="138">
        <f t="shared" si="1"/>
        <v>-4.366812227074246E-3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59.28</v>
      </c>
      <c r="Y5" s="10">
        <v>59.93</v>
      </c>
      <c r="Z5" s="10">
        <v>59.28</v>
      </c>
      <c r="AA5" s="10">
        <v>59.54</v>
      </c>
      <c r="AB5" s="95">
        <v>188900</v>
      </c>
      <c r="AC5" s="10">
        <v>59.54</v>
      </c>
      <c r="AD5" s="2">
        <f t="shared" si="0"/>
        <v>0.64999999999999858</v>
      </c>
      <c r="AE5" s="138">
        <f t="shared" si="1"/>
        <v>5.5733828745143654E-3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59.49</v>
      </c>
      <c r="Y6" s="10">
        <v>60.22</v>
      </c>
      <c r="Z6" s="10">
        <v>59.2</v>
      </c>
      <c r="AA6" s="10">
        <v>59.21</v>
      </c>
      <c r="AB6" s="95">
        <v>432900</v>
      </c>
      <c r="AC6" s="10">
        <v>59.21</v>
      </c>
      <c r="AD6" s="2">
        <f t="shared" si="0"/>
        <v>1.019999999999996</v>
      </c>
      <c r="AE6" s="138">
        <f t="shared" si="1"/>
        <v>3.3789491468150246E-4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42656</v>
      </c>
      <c r="X7" s="10">
        <v>58.9</v>
      </c>
      <c r="Y7" s="10">
        <v>59.42</v>
      </c>
      <c r="Z7" s="10">
        <v>58.23</v>
      </c>
      <c r="AA7" s="10">
        <v>59.19</v>
      </c>
      <c r="AB7" s="95">
        <v>347500</v>
      </c>
      <c r="AC7" s="10">
        <v>59.19</v>
      </c>
      <c r="AD7" s="2">
        <f t="shared" si="0"/>
        <v>1.1900000000000048</v>
      </c>
      <c r="AE7" s="138">
        <f t="shared" si="1"/>
        <v>-4.0383644623928072E-3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59.32</v>
      </c>
      <c r="Y8" s="10">
        <v>59.75</v>
      </c>
      <c r="Z8" s="10">
        <v>58.74</v>
      </c>
      <c r="AA8" s="10">
        <v>59.43</v>
      </c>
      <c r="AB8" s="95">
        <v>287700</v>
      </c>
      <c r="AC8" s="10">
        <v>59.43</v>
      </c>
      <c r="AD8" s="2">
        <f t="shared" si="0"/>
        <v>1.009999999999998</v>
      </c>
      <c r="AE8" s="138">
        <f t="shared" si="1"/>
        <v>4.0547389761784736E-3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60.8</v>
      </c>
      <c r="Y9" s="10">
        <v>61.06</v>
      </c>
      <c r="Z9" s="10">
        <v>58.67</v>
      </c>
      <c r="AA9" s="10">
        <v>59.19</v>
      </c>
      <c r="AB9" s="95">
        <v>246700</v>
      </c>
      <c r="AC9" s="10">
        <v>59.19</v>
      </c>
      <c r="AD9" s="2">
        <f t="shared" si="0"/>
        <v>2.3900000000000006</v>
      </c>
      <c r="AE9" s="138">
        <f t="shared" si="1"/>
        <v>-2.8078817733990125E-2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42653</v>
      </c>
      <c r="X10" s="10">
        <v>61.12</v>
      </c>
      <c r="Y10" s="10">
        <v>61.66</v>
      </c>
      <c r="Z10" s="10">
        <v>60.67</v>
      </c>
      <c r="AA10" s="10">
        <v>60.9</v>
      </c>
      <c r="AB10" s="95">
        <v>117500</v>
      </c>
      <c r="AC10" s="10">
        <v>60.9</v>
      </c>
      <c r="AD10" s="2">
        <f t="shared" si="0"/>
        <v>0.98999999999999488</v>
      </c>
      <c r="AE10" s="138">
        <f t="shared" si="1"/>
        <v>4.1220115416322756E-3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7.4000000000000003E-3</v>
      </c>
      <c r="W11" s="133">
        <v>42650</v>
      </c>
      <c r="X11" s="10">
        <v>61.83</v>
      </c>
      <c r="Y11" s="10">
        <v>61.83</v>
      </c>
      <c r="Z11" s="10">
        <v>60.32</v>
      </c>
      <c r="AA11" s="10">
        <v>60.65</v>
      </c>
      <c r="AB11" s="95">
        <v>233600</v>
      </c>
      <c r="AC11" s="10">
        <v>60.65</v>
      </c>
      <c r="AD11" s="2">
        <f t="shared" si="0"/>
        <v>1.509999999999998</v>
      </c>
      <c r="AE11" s="138">
        <f t="shared" si="1"/>
        <v>-2.1616389740280795E-2</v>
      </c>
    </row>
    <row r="12" spans="1:31" x14ac:dyDescent="0.25">
      <c r="W12" s="133">
        <v>42649</v>
      </c>
      <c r="X12" s="10">
        <v>61.55</v>
      </c>
      <c r="Y12" s="10">
        <v>62.28</v>
      </c>
      <c r="Z12" s="10">
        <v>61.37</v>
      </c>
      <c r="AA12" s="10">
        <v>61.99</v>
      </c>
      <c r="AB12" s="95">
        <v>303900</v>
      </c>
      <c r="AC12" s="10">
        <v>61.99</v>
      </c>
      <c r="AD12" s="2">
        <f t="shared" si="0"/>
        <v>0.91000000000000369</v>
      </c>
      <c r="AE12" s="138">
        <f t="shared" si="1"/>
        <v>1.9395506707613475E-3</v>
      </c>
    </row>
    <row r="13" spans="1:31" x14ac:dyDescent="0.25">
      <c r="W13" s="133">
        <v>42648</v>
      </c>
      <c r="X13" s="10">
        <v>61.81</v>
      </c>
      <c r="Y13" s="10">
        <v>62.66</v>
      </c>
      <c r="Z13" s="10">
        <v>61.51</v>
      </c>
      <c r="AA13" s="10">
        <v>61.87</v>
      </c>
      <c r="AB13" s="95">
        <v>239400</v>
      </c>
      <c r="AC13" s="10">
        <v>61.87</v>
      </c>
      <c r="AD13" s="2">
        <f t="shared" si="0"/>
        <v>1.1499999999999986</v>
      </c>
      <c r="AE13" s="138">
        <f t="shared" si="1"/>
        <v>2.4303305249513407E-3</v>
      </c>
    </row>
    <row r="14" spans="1:31" x14ac:dyDescent="0.25">
      <c r="W14" s="133">
        <v>42647</v>
      </c>
      <c r="X14" s="10">
        <v>62.53</v>
      </c>
      <c r="Y14" s="10">
        <v>62.89</v>
      </c>
      <c r="Z14" s="10">
        <v>61.5</v>
      </c>
      <c r="AA14" s="10">
        <v>61.72</v>
      </c>
      <c r="AB14" s="95">
        <v>167000</v>
      </c>
      <c r="AC14" s="10">
        <v>61.72</v>
      </c>
      <c r="AD14" s="2">
        <f t="shared" si="0"/>
        <v>1.3900000000000006</v>
      </c>
      <c r="AE14" s="138">
        <f t="shared" si="1"/>
        <v>-1.3584785040754332E-2</v>
      </c>
    </row>
    <row r="15" spans="1:31" x14ac:dyDescent="0.25">
      <c r="W15" s="133">
        <v>42646</v>
      </c>
      <c r="X15" s="10">
        <v>61.97</v>
      </c>
      <c r="Y15" s="10">
        <v>63.2</v>
      </c>
      <c r="Z15" s="10">
        <v>61.75</v>
      </c>
      <c r="AA15" s="10">
        <v>62.57</v>
      </c>
      <c r="AB15" s="95">
        <v>253000</v>
      </c>
      <c r="AC15" s="10">
        <v>62.57</v>
      </c>
      <c r="AD15" s="2">
        <f t="shared" si="0"/>
        <v>1.4500000000000028</v>
      </c>
      <c r="AE15" s="138">
        <f t="shared" si="1"/>
        <v>1.4404609475031638E-3</v>
      </c>
    </row>
    <row r="16" spans="1:31" x14ac:dyDescent="0.25">
      <c r="W16" s="133">
        <v>42643</v>
      </c>
      <c r="X16" s="10">
        <v>61.8</v>
      </c>
      <c r="Y16" s="10">
        <v>62.91</v>
      </c>
      <c r="Z16" s="10">
        <v>61.67</v>
      </c>
      <c r="AA16" s="10">
        <v>62.48</v>
      </c>
      <c r="AB16" s="95">
        <v>231700</v>
      </c>
      <c r="AC16" s="10">
        <v>62.48</v>
      </c>
      <c r="AD16" s="2">
        <f t="shared" si="0"/>
        <v>1.2399999999999949</v>
      </c>
      <c r="AE16" s="138">
        <f t="shared" si="1"/>
        <v>1.4450397791849312E-2</v>
      </c>
    </row>
    <row r="17" spans="1:31" x14ac:dyDescent="0.25">
      <c r="W17" s="133">
        <v>42642</v>
      </c>
      <c r="X17" s="10">
        <v>62.1</v>
      </c>
      <c r="Y17" s="10">
        <v>62.25</v>
      </c>
      <c r="Z17" s="10">
        <v>61.29</v>
      </c>
      <c r="AA17" s="10">
        <v>61.59</v>
      </c>
      <c r="AB17" s="95">
        <v>116600</v>
      </c>
      <c r="AC17" s="10">
        <v>61.59</v>
      </c>
      <c r="AD17" s="2">
        <f t="shared" si="0"/>
        <v>0.96000000000000085</v>
      </c>
      <c r="AE17" s="138">
        <f t="shared" si="1"/>
        <v>-9.1698841698840683E-3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42641</v>
      </c>
      <c r="X18" s="10">
        <v>61.35</v>
      </c>
      <c r="Y18" s="10">
        <v>62.23</v>
      </c>
      <c r="Z18" s="10">
        <v>61.15</v>
      </c>
      <c r="AA18" s="10">
        <v>62.16</v>
      </c>
      <c r="AB18" s="95">
        <v>208900</v>
      </c>
      <c r="AC18" s="10">
        <v>62.16</v>
      </c>
      <c r="AD18" s="2">
        <f t="shared" si="0"/>
        <v>1.0799999999999983</v>
      </c>
      <c r="AE18" s="138">
        <f t="shared" si="1"/>
        <v>1.2212994626282336E-2</v>
      </c>
    </row>
    <row r="19" spans="1:31" x14ac:dyDescent="0.25">
      <c r="W19" s="133">
        <v>42640</v>
      </c>
      <c r="X19" s="10">
        <v>60.85</v>
      </c>
      <c r="Y19" s="10">
        <v>61.57</v>
      </c>
      <c r="Z19" s="10">
        <v>60.51</v>
      </c>
      <c r="AA19" s="10">
        <v>61.41</v>
      </c>
      <c r="AB19" s="95">
        <v>150600</v>
      </c>
      <c r="AC19" s="10">
        <v>61.41</v>
      </c>
      <c r="AD19" s="2">
        <f t="shared" si="0"/>
        <v>1.0600000000000023</v>
      </c>
      <c r="AE19" s="138">
        <f t="shared" si="1"/>
        <v>6.7213114754098857E-3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42639</v>
      </c>
      <c r="X20" s="10">
        <v>60.88</v>
      </c>
      <c r="Y20" s="10">
        <v>61.55</v>
      </c>
      <c r="Z20" s="10">
        <v>60.52</v>
      </c>
      <c r="AA20" s="10">
        <v>61</v>
      </c>
      <c r="AB20" s="95">
        <v>156200</v>
      </c>
      <c r="AC20" s="10">
        <v>61</v>
      </c>
      <c r="AD20" s="2">
        <f t="shared" si="0"/>
        <v>1.029999999999994</v>
      </c>
      <c r="AE20" s="138">
        <f t="shared" si="1"/>
        <v>-5.2185257664709717E-3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42636</v>
      </c>
      <c r="X21" s="10">
        <v>61.36</v>
      </c>
      <c r="Y21" s="10">
        <v>61.86</v>
      </c>
      <c r="Z21" s="10">
        <v>61.25</v>
      </c>
      <c r="AA21" s="10">
        <v>61.32</v>
      </c>
      <c r="AB21" s="95">
        <v>235100</v>
      </c>
      <c r="AC21" s="10">
        <v>61.32</v>
      </c>
      <c r="AD21" s="2">
        <f t="shared" si="0"/>
        <v>0.60999999999999943</v>
      </c>
      <c r="AE21" s="138">
        <f t="shared" si="1"/>
        <v>-4.0604190352444558E-3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42635</v>
      </c>
      <c r="X22" s="10">
        <v>61.28</v>
      </c>
      <c r="Y22" s="10">
        <v>61.65</v>
      </c>
      <c r="Z22" s="10">
        <v>61.02</v>
      </c>
      <c r="AA22" s="10">
        <v>61.57</v>
      </c>
      <c r="AB22" s="95">
        <v>254800</v>
      </c>
      <c r="AC22" s="10">
        <v>61.57</v>
      </c>
      <c r="AD22" s="2">
        <f t="shared" si="0"/>
        <v>0.62999999999999545</v>
      </c>
      <c r="AE22" s="138">
        <f t="shared" si="1"/>
        <v>1.5671395579016867E-2</v>
      </c>
    </row>
    <row r="23" spans="1:31" x14ac:dyDescent="0.25">
      <c r="B23" s="10"/>
      <c r="C23" s="10"/>
      <c r="D23" s="40"/>
      <c r="E23" s="40"/>
      <c r="F23" s="40"/>
      <c r="W23" s="133">
        <v>42634</v>
      </c>
      <c r="X23" s="10">
        <v>60.17</v>
      </c>
      <c r="Y23" s="10">
        <v>60.68</v>
      </c>
      <c r="Z23" s="10">
        <v>59.81</v>
      </c>
      <c r="AA23" s="10">
        <v>60.62</v>
      </c>
      <c r="AB23" s="95">
        <v>272200</v>
      </c>
      <c r="AC23" s="10">
        <v>60.62</v>
      </c>
      <c r="AD23" s="2">
        <f t="shared" si="0"/>
        <v>0.86999999999999744</v>
      </c>
      <c r="AE23" s="138">
        <f t="shared" si="1"/>
        <v>9.9966677774074864E-3</v>
      </c>
    </row>
    <row r="24" spans="1:31" x14ac:dyDescent="0.25">
      <c r="B24" s="10"/>
      <c r="C24" s="10"/>
      <c r="D24" s="40"/>
      <c r="E24" s="40"/>
      <c r="F24" s="40"/>
      <c r="W24" s="133">
        <v>42633</v>
      </c>
      <c r="X24" s="10">
        <v>60.57</v>
      </c>
      <c r="Y24" s="10">
        <v>60.99</v>
      </c>
      <c r="Z24" s="10">
        <v>60</v>
      </c>
      <c r="AA24" s="10">
        <v>60.02</v>
      </c>
      <c r="AB24" s="95">
        <v>205900</v>
      </c>
      <c r="AC24" s="10">
        <v>60.02</v>
      </c>
      <c r="AD24" s="2">
        <f t="shared" si="0"/>
        <v>0.99000000000000199</v>
      </c>
      <c r="AE24" s="138">
        <f t="shared" si="1"/>
        <v>-9.9866844207718852E-4</v>
      </c>
    </row>
    <row r="25" spans="1:31" x14ac:dyDescent="0.25">
      <c r="B25" s="10"/>
      <c r="C25" s="10"/>
      <c r="D25" s="40"/>
      <c r="E25" s="40"/>
      <c r="F25" s="40"/>
      <c r="W25" s="133">
        <v>42632</v>
      </c>
      <c r="X25" s="10">
        <v>59.88</v>
      </c>
      <c r="Y25" s="10">
        <v>60.45</v>
      </c>
      <c r="Z25" s="10">
        <v>59.55</v>
      </c>
      <c r="AA25" s="10">
        <v>60.08</v>
      </c>
      <c r="AB25" s="95">
        <v>197300</v>
      </c>
      <c r="AC25" s="10">
        <v>60.08</v>
      </c>
      <c r="AD25" s="2">
        <f t="shared" si="0"/>
        <v>0.90000000000000568</v>
      </c>
      <c r="AE25" s="138">
        <f t="shared" si="1"/>
        <v>1.0597140454163156E-2</v>
      </c>
    </row>
    <row r="26" spans="1:31" x14ac:dyDescent="0.25">
      <c r="B26" s="10"/>
      <c r="C26" s="10"/>
      <c r="D26" s="40"/>
      <c r="E26" s="40"/>
      <c r="F26" s="40"/>
      <c r="W26" s="133">
        <v>42629</v>
      </c>
      <c r="X26" s="10">
        <v>60.04</v>
      </c>
      <c r="Y26" s="10">
        <v>60.04</v>
      </c>
      <c r="Z26" s="10">
        <v>59.25</v>
      </c>
      <c r="AA26" s="10">
        <v>59.45</v>
      </c>
      <c r="AB26" s="95">
        <v>301100</v>
      </c>
      <c r="AC26" s="10">
        <v>59.45</v>
      </c>
      <c r="AD26" s="2">
        <f t="shared" si="0"/>
        <v>0.78999999999999915</v>
      </c>
      <c r="AE26" s="138">
        <f t="shared" si="1"/>
        <v>-1.0321291826202672E-2</v>
      </c>
    </row>
    <row r="27" spans="1:31" x14ac:dyDescent="0.25">
      <c r="B27" s="10"/>
      <c r="C27" s="10"/>
      <c r="D27" s="40"/>
      <c r="E27" s="40"/>
      <c r="F27" s="40"/>
      <c r="W27" s="133">
        <v>42628</v>
      </c>
      <c r="X27" s="10">
        <v>59.6</v>
      </c>
      <c r="Y27" s="10">
        <v>60.13</v>
      </c>
      <c r="Z27" s="10">
        <v>59.4</v>
      </c>
      <c r="AA27" s="10">
        <v>60.07</v>
      </c>
      <c r="AB27" s="95">
        <v>148000</v>
      </c>
      <c r="AC27" s="10">
        <v>60.07</v>
      </c>
      <c r="AD27" s="2">
        <f t="shared" si="0"/>
        <v>0.73000000000000398</v>
      </c>
      <c r="AE27" s="138">
        <f t="shared" si="1"/>
        <v>1.0768971899713931E-2</v>
      </c>
    </row>
    <row r="28" spans="1:31" x14ac:dyDescent="0.25">
      <c r="B28" s="10"/>
      <c r="C28" s="10"/>
      <c r="D28" s="40"/>
      <c r="E28" s="40"/>
      <c r="F28" s="40"/>
      <c r="W28" s="133">
        <v>42627</v>
      </c>
      <c r="X28" s="10">
        <v>59.55</v>
      </c>
      <c r="Y28" s="10">
        <v>60.12</v>
      </c>
      <c r="Z28" s="10">
        <v>58.99</v>
      </c>
      <c r="AA28" s="10">
        <v>59.43</v>
      </c>
      <c r="AB28" s="95">
        <v>174400</v>
      </c>
      <c r="AC28" s="10">
        <v>59.43</v>
      </c>
      <c r="AD28" s="2">
        <f t="shared" si="0"/>
        <v>1.1299999999999955</v>
      </c>
      <c r="AE28" s="138">
        <f t="shared" si="1"/>
        <v>-4.3558384989109689E-3</v>
      </c>
    </row>
    <row r="29" spans="1:31" x14ac:dyDescent="0.25">
      <c r="B29" s="10"/>
      <c r="C29" s="10"/>
      <c r="D29" s="40"/>
      <c r="E29" s="40"/>
      <c r="F29" s="40"/>
      <c r="W29" s="133">
        <v>42626</v>
      </c>
      <c r="X29" s="10">
        <v>61.07</v>
      </c>
      <c r="Y29" s="10">
        <v>61.57</v>
      </c>
      <c r="Z29" s="10">
        <v>59.65</v>
      </c>
      <c r="AA29" s="10">
        <v>59.69</v>
      </c>
      <c r="AB29" s="95">
        <v>229800</v>
      </c>
      <c r="AC29" s="10">
        <v>59.69</v>
      </c>
      <c r="AD29" s="2">
        <f t="shared" si="0"/>
        <v>1.9200000000000017</v>
      </c>
      <c r="AE29" s="138">
        <f t="shared" si="1"/>
        <v>-3.1949399935128131E-2</v>
      </c>
    </row>
    <row r="30" spans="1:31" x14ac:dyDescent="0.25">
      <c r="B30" s="10"/>
      <c r="C30" s="10"/>
      <c r="D30" s="40"/>
      <c r="E30" s="40"/>
      <c r="F30" s="40"/>
      <c r="W30" s="133">
        <v>42625</v>
      </c>
      <c r="X30" s="10">
        <v>60</v>
      </c>
      <c r="Y30" s="10">
        <v>61.7</v>
      </c>
      <c r="Z30" s="10">
        <v>60</v>
      </c>
      <c r="AA30" s="10">
        <v>61.66</v>
      </c>
      <c r="AB30" s="95">
        <v>149100</v>
      </c>
      <c r="AC30" s="10">
        <v>61.66</v>
      </c>
      <c r="AD30" s="2">
        <f t="shared" si="0"/>
        <v>1.7000000000000028</v>
      </c>
      <c r="AE30" s="138">
        <f t="shared" si="1"/>
        <v>2.1368229252940241E-2</v>
      </c>
    </row>
    <row r="31" spans="1:31" x14ac:dyDescent="0.25">
      <c r="W31" s="133">
        <v>42622</v>
      </c>
      <c r="X31" s="10">
        <v>61.98</v>
      </c>
      <c r="Y31" s="10">
        <v>62.13</v>
      </c>
      <c r="Z31" s="10">
        <v>60.35</v>
      </c>
      <c r="AA31" s="10">
        <v>60.37</v>
      </c>
      <c r="AB31" s="95">
        <v>196900</v>
      </c>
      <c r="AC31" s="10">
        <v>60.37</v>
      </c>
      <c r="AD31" s="2">
        <f t="shared" si="0"/>
        <v>1.7800000000000011</v>
      </c>
      <c r="AE31" s="138">
        <f t="shared" si="1"/>
        <v>-3.5468924748362496E-2</v>
      </c>
    </row>
    <row r="32" spans="1:31" x14ac:dyDescent="0.25">
      <c r="W32" s="133">
        <v>42621</v>
      </c>
      <c r="X32" s="10">
        <v>62.66</v>
      </c>
      <c r="Y32" s="10">
        <v>62.86</v>
      </c>
      <c r="Z32" s="10">
        <v>62.31</v>
      </c>
      <c r="AA32" s="10">
        <v>62.59</v>
      </c>
      <c r="AB32" s="95">
        <v>86900</v>
      </c>
      <c r="AC32" s="10">
        <v>62.59</v>
      </c>
      <c r="AD32" s="2">
        <f t="shared" si="0"/>
        <v>0.54999999999999716</v>
      </c>
      <c r="AE32" s="138">
        <f t="shared" si="1"/>
        <v>-1.4358647096361921E-3</v>
      </c>
    </row>
    <row r="33" spans="1:31" x14ac:dyDescent="0.25">
      <c r="L33" t="s">
        <v>219</v>
      </c>
      <c r="M33" s="2">
        <f>M51+K51-F51</f>
        <v>33.940000000000055</v>
      </c>
      <c r="W33" s="133">
        <v>42620</v>
      </c>
      <c r="X33" s="10">
        <v>62.94</v>
      </c>
      <c r="Y33" s="10">
        <v>62.94</v>
      </c>
      <c r="Z33" s="10">
        <v>62.21</v>
      </c>
      <c r="AA33" s="10">
        <v>62.68</v>
      </c>
      <c r="AB33" s="95">
        <v>223100</v>
      </c>
      <c r="AC33" s="10">
        <v>62.68</v>
      </c>
      <c r="AD33" s="2">
        <f t="shared" si="0"/>
        <v>0.72999999999999687</v>
      </c>
      <c r="AE33" s="138">
        <f t="shared" si="1"/>
        <v>-3.4976152623211743E-3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42619</v>
      </c>
      <c r="X34" s="10">
        <v>63.65</v>
      </c>
      <c r="Y34" s="10">
        <v>63.98</v>
      </c>
      <c r="Z34" s="10">
        <v>62.83</v>
      </c>
      <c r="AA34" s="10">
        <v>62.9</v>
      </c>
      <c r="AB34" s="95">
        <v>191700</v>
      </c>
      <c r="AC34" s="10">
        <v>62.9</v>
      </c>
      <c r="AD34" s="2">
        <f t="shared" si="0"/>
        <v>1.1499999999999986</v>
      </c>
      <c r="AE34" s="138">
        <f t="shared" si="1"/>
        <v>-1.3642778736082883E-2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42615</v>
      </c>
      <c r="X35" s="10">
        <v>63.42</v>
      </c>
      <c r="Y35" s="10">
        <v>63.78</v>
      </c>
      <c r="Z35" s="10">
        <v>63.03</v>
      </c>
      <c r="AA35" s="10">
        <v>63.77</v>
      </c>
      <c r="AB35" s="95">
        <v>160700</v>
      </c>
      <c r="AC35" s="10">
        <v>63.77</v>
      </c>
      <c r="AD35" s="2">
        <f t="shared" si="0"/>
        <v>0.75</v>
      </c>
      <c r="AE35" s="138">
        <f t="shared" si="1"/>
        <v>1.2382917923480008E-2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42614</v>
      </c>
      <c r="X36" s="10">
        <v>62.91</v>
      </c>
      <c r="Y36" s="10">
        <v>63.19</v>
      </c>
      <c r="Z36" s="10">
        <v>62.22</v>
      </c>
      <c r="AA36" s="10">
        <v>62.99</v>
      </c>
      <c r="AB36" s="95">
        <v>184600</v>
      </c>
      <c r="AC36" s="10">
        <v>62.99</v>
      </c>
      <c r="AD36" s="2">
        <f t="shared" si="0"/>
        <v>0.96999999999999886</v>
      </c>
      <c r="AE36" s="138">
        <f t="shared" si="1"/>
        <v>4.3048469387756416E-3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42613</v>
      </c>
      <c r="X37" s="10">
        <v>62.96</v>
      </c>
      <c r="Y37" s="10">
        <v>63.23</v>
      </c>
      <c r="Z37" s="10">
        <v>62.44</v>
      </c>
      <c r="AA37" s="10">
        <v>62.72</v>
      </c>
      <c r="AB37" s="95">
        <v>254400</v>
      </c>
      <c r="AC37" s="10">
        <v>62.72</v>
      </c>
      <c r="AD37" s="2">
        <f t="shared" si="0"/>
        <v>0.78999999999999915</v>
      </c>
      <c r="AE37" s="138">
        <f t="shared" si="1"/>
        <v>-3.0201875695438085E-3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42612</v>
      </c>
      <c r="X38" s="10">
        <v>63</v>
      </c>
      <c r="Y38" s="10">
        <v>63.31</v>
      </c>
      <c r="Z38" s="10">
        <v>62.56</v>
      </c>
      <c r="AA38" s="10">
        <v>62.91</v>
      </c>
      <c r="AB38" s="95">
        <v>160500</v>
      </c>
      <c r="AC38" s="10">
        <v>62.91</v>
      </c>
      <c r="AD38" s="2">
        <f t="shared" si="0"/>
        <v>0.75</v>
      </c>
      <c r="AE38" s="138">
        <f t="shared" si="1"/>
        <v>-1.7454776261505156E-3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42611</v>
      </c>
      <c r="X39" s="10">
        <v>62.61</v>
      </c>
      <c r="Y39" s="10">
        <v>63.13</v>
      </c>
      <c r="Z39" s="10">
        <v>62.18</v>
      </c>
      <c r="AA39" s="10">
        <v>63.02</v>
      </c>
      <c r="AB39" s="95">
        <v>208600</v>
      </c>
      <c r="AC39" s="10">
        <v>63.02</v>
      </c>
      <c r="AD39" s="2">
        <f t="shared" si="0"/>
        <v>0.95000000000000284</v>
      </c>
      <c r="AE39" s="138">
        <f t="shared" si="1"/>
        <v>1.042167708834385E-2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42608</v>
      </c>
      <c r="X40" s="10">
        <v>61.93</v>
      </c>
      <c r="Y40" s="10">
        <v>62.51</v>
      </c>
      <c r="Z40" s="10">
        <v>61.9</v>
      </c>
      <c r="AA40" s="10">
        <v>62.37</v>
      </c>
      <c r="AB40" s="95">
        <v>166900</v>
      </c>
      <c r="AC40" s="10">
        <v>62.37</v>
      </c>
      <c r="AD40" s="2">
        <f t="shared" si="0"/>
        <v>0.60999999999999943</v>
      </c>
      <c r="AE40" s="138">
        <f t="shared" si="1"/>
        <v>6.9422021310945325E-3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42607</v>
      </c>
      <c r="X41" s="10">
        <v>61.45</v>
      </c>
      <c r="Y41" s="10">
        <v>62.04</v>
      </c>
      <c r="Z41" s="10">
        <v>61.13</v>
      </c>
      <c r="AA41" s="10">
        <v>61.94</v>
      </c>
      <c r="AB41" s="95">
        <v>147800</v>
      </c>
      <c r="AC41" s="10">
        <v>61.94</v>
      </c>
      <c r="AD41" s="2">
        <f t="shared" si="0"/>
        <v>0.90999999999999659</v>
      </c>
      <c r="AE41" s="138">
        <f t="shared" si="1"/>
        <v>6.6634162197301006E-3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6" t="s">
        <v>78</v>
      </c>
      <c r="P42" s="586"/>
      <c r="Q42" s="34"/>
      <c r="T42" s="91" t="s">
        <v>113</v>
      </c>
      <c r="W42" s="133">
        <v>42606</v>
      </c>
      <c r="X42" s="10">
        <v>62.11</v>
      </c>
      <c r="Y42" s="10">
        <v>62.3</v>
      </c>
      <c r="Z42" s="10">
        <v>61.34</v>
      </c>
      <c r="AA42" s="10">
        <v>61.53</v>
      </c>
      <c r="AB42" s="95">
        <v>161100</v>
      </c>
      <c r="AC42" s="10">
        <v>61.53</v>
      </c>
      <c r="AD42" s="2">
        <f t="shared" si="0"/>
        <v>0.95999999999999375</v>
      </c>
      <c r="AE42" s="138">
        <f t="shared" si="1"/>
        <v>-9.1787439613526534E-3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64.801000000000002</v>
      </c>
      <c r="Q43" s="34"/>
      <c r="T43" s="128" t="s">
        <v>98</v>
      </c>
      <c r="U43" s="98">
        <v>59.21</v>
      </c>
      <c r="W43" s="133">
        <v>42605</v>
      </c>
      <c r="X43" s="10">
        <v>62.51</v>
      </c>
      <c r="Y43" s="10">
        <v>62.59</v>
      </c>
      <c r="Z43" s="10">
        <v>61.97</v>
      </c>
      <c r="AA43" s="10">
        <v>62.1</v>
      </c>
      <c r="AB43" s="95">
        <v>254700</v>
      </c>
      <c r="AC43" s="10">
        <v>62.1</v>
      </c>
      <c r="AD43" s="2">
        <f t="shared" si="0"/>
        <v>0.62000000000000455</v>
      </c>
      <c r="AE43" s="138">
        <f t="shared" si="1"/>
        <v>-1.6100466913537836E-4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64.2119</v>
      </c>
      <c r="Q44" s="34"/>
      <c r="T44" s="93" t="s">
        <v>99</v>
      </c>
      <c r="U44" s="88">
        <v>58.85</v>
      </c>
      <c r="W44" s="133">
        <v>42604</v>
      </c>
      <c r="X44" s="10">
        <v>61.31</v>
      </c>
      <c r="Y44" s="10">
        <v>62.3</v>
      </c>
      <c r="Z44" s="10">
        <v>61.31</v>
      </c>
      <c r="AA44" s="10">
        <v>62.11</v>
      </c>
      <c r="AB44" s="95">
        <v>239100</v>
      </c>
      <c r="AC44" s="10">
        <v>62.11</v>
      </c>
      <c r="AD44" s="2">
        <f t="shared" si="0"/>
        <v>0.98999999999999488</v>
      </c>
      <c r="AE44" s="138">
        <f t="shared" si="1"/>
        <v>5.3415344771770012E-3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63.622799999999998</v>
      </c>
      <c r="Q45" s="34"/>
      <c r="T45" s="93" t="s">
        <v>100</v>
      </c>
      <c r="U45" s="88" t="s">
        <v>551</v>
      </c>
      <c r="W45" s="133">
        <v>42601</v>
      </c>
      <c r="X45" s="10">
        <v>60.95</v>
      </c>
      <c r="Y45" s="10">
        <v>61.9</v>
      </c>
      <c r="Z45" s="10">
        <v>60.85</v>
      </c>
      <c r="AA45" s="10">
        <v>61.78</v>
      </c>
      <c r="AB45" s="95">
        <v>227100</v>
      </c>
      <c r="AC45" s="10">
        <v>61.78</v>
      </c>
      <c r="AD45" s="2">
        <f t="shared" si="0"/>
        <v>1.0499999999999972</v>
      </c>
      <c r="AE45" s="138">
        <f t="shared" si="1"/>
        <v>8.9825249060917489E-3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63.033700000000003</v>
      </c>
      <c r="Q46" s="83"/>
      <c r="T46" s="93" t="s">
        <v>101</v>
      </c>
      <c r="U46" s="88" t="s">
        <v>129</v>
      </c>
      <c r="W46" s="133">
        <v>42600</v>
      </c>
      <c r="X46" s="10">
        <v>60.22</v>
      </c>
      <c r="Y46" s="10">
        <v>61.29</v>
      </c>
      <c r="Z46" s="10">
        <v>60.22</v>
      </c>
      <c r="AA46" s="10">
        <v>61.23</v>
      </c>
      <c r="AB46" s="95">
        <v>339800</v>
      </c>
      <c r="AC46" s="10">
        <v>61.23</v>
      </c>
      <c r="AD46" s="2">
        <f t="shared" si="0"/>
        <v>1.0700000000000003</v>
      </c>
      <c r="AE46" s="138">
        <f t="shared" si="1"/>
        <v>1.2735693020178518E-2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62.444600000000001</v>
      </c>
      <c r="Q47" s="83"/>
      <c r="T47" s="93" t="s">
        <v>102</v>
      </c>
      <c r="U47" s="88">
        <v>59.75</v>
      </c>
      <c r="W47" s="133">
        <v>42599</v>
      </c>
      <c r="X47" s="10">
        <v>59.85</v>
      </c>
      <c r="Y47" s="10">
        <v>60.71</v>
      </c>
      <c r="Z47" s="10">
        <v>59.85</v>
      </c>
      <c r="AA47" s="10">
        <v>60.46</v>
      </c>
      <c r="AB47" s="95">
        <v>291200</v>
      </c>
      <c r="AC47" s="10">
        <v>60.46</v>
      </c>
      <c r="AD47" s="2">
        <f t="shared" si="0"/>
        <v>0.85999999999999943</v>
      </c>
      <c r="AE47" s="138">
        <f t="shared" si="1"/>
        <v>1.1036789297658833E-2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61.855499999999999</v>
      </c>
      <c r="Q48" s="83"/>
      <c r="T48" s="93" t="s">
        <v>103</v>
      </c>
      <c r="U48" s="88">
        <v>1.2584200000000001</v>
      </c>
      <c r="W48" s="133">
        <v>42598</v>
      </c>
      <c r="X48" s="10">
        <v>60.33</v>
      </c>
      <c r="Y48" s="10">
        <v>60.57</v>
      </c>
      <c r="Z48" s="10">
        <v>59.77</v>
      </c>
      <c r="AA48" s="10">
        <v>59.8</v>
      </c>
      <c r="AB48" s="95">
        <v>180500</v>
      </c>
      <c r="AC48" s="10">
        <v>59.8</v>
      </c>
      <c r="AD48" s="2">
        <f t="shared" si="0"/>
        <v>0.79999999999999716</v>
      </c>
      <c r="AE48" s="138">
        <f t="shared" si="1"/>
        <v>-9.605829744948724E-3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61.266399999999997</v>
      </c>
      <c r="Q49" s="83"/>
      <c r="T49" s="93" t="s">
        <v>122</v>
      </c>
      <c r="U49" s="88" t="s">
        <v>308</v>
      </c>
      <c r="W49" s="133">
        <v>42597</v>
      </c>
      <c r="X49" s="10">
        <v>59.57</v>
      </c>
      <c r="Y49" s="10">
        <v>60.59</v>
      </c>
      <c r="Z49" s="10">
        <v>59.57</v>
      </c>
      <c r="AA49" s="10">
        <v>60.38</v>
      </c>
      <c r="AB49" s="95">
        <v>130600</v>
      </c>
      <c r="AC49" s="10">
        <v>60.38</v>
      </c>
      <c r="AD49" s="2">
        <f t="shared" si="0"/>
        <v>1.0200000000000031</v>
      </c>
      <c r="AE49" s="138">
        <f t="shared" si="1"/>
        <v>1.7354675652906604E-2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60.677299999999995</v>
      </c>
      <c r="Q50" s="83"/>
      <c r="T50" s="93"/>
      <c r="U50" s="88"/>
      <c r="W50" s="133">
        <v>42594</v>
      </c>
      <c r="X50" s="10">
        <v>59.64</v>
      </c>
      <c r="Y50" s="10">
        <v>59.64</v>
      </c>
      <c r="Z50" s="10">
        <v>59.19</v>
      </c>
      <c r="AA50" s="10">
        <v>59.35</v>
      </c>
      <c r="AB50" s="95">
        <v>132900</v>
      </c>
      <c r="AC50" s="10">
        <v>59.35</v>
      </c>
      <c r="AD50" s="2">
        <f t="shared" si="0"/>
        <v>0.45000000000000284</v>
      </c>
      <c r="AE50" s="138">
        <f t="shared" si="1"/>
        <v>-5.1961112973515355E-3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60.088200000000001</v>
      </c>
      <c r="Q51" s="83"/>
      <c r="T51" s="93" t="s">
        <v>105</v>
      </c>
      <c r="U51" s="88" t="s">
        <v>552</v>
      </c>
      <c r="W51" s="133">
        <v>42593</v>
      </c>
      <c r="X51" s="10">
        <v>59.25</v>
      </c>
      <c r="Y51" s="10">
        <v>59.86</v>
      </c>
      <c r="Z51" s="10">
        <v>59.25</v>
      </c>
      <c r="AA51" s="10">
        <v>59.66</v>
      </c>
      <c r="AB51" s="95">
        <v>172600</v>
      </c>
      <c r="AC51" s="10">
        <v>59.66</v>
      </c>
      <c r="AD51" s="2">
        <f t="shared" si="0"/>
        <v>0.60999999999999943</v>
      </c>
      <c r="AE51" s="138" t="e">
        <f t="shared" si="1"/>
        <v>#DIV/0!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59.499099999999999</v>
      </c>
      <c r="Q52" s="83"/>
      <c r="T52" s="93" t="s">
        <v>106</v>
      </c>
      <c r="U52" s="88" t="s">
        <v>407</v>
      </c>
      <c r="W52" s="133">
        <v>42593</v>
      </c>
      <c r="X52" s="10" t="s">
        <v>186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2"/>
        <v>58.91</v>
      </c>
      <c r="Q53" s="83"/>
      <c r="T53" s="93" t="s">
        <v>107</v>
      </c>
      <c r="U53" s="90">
        <v>187361</v>
      </c>
      <c r="W53" s="133">
        <v>42592</v>
      </c>
      <c r="X53" s="10">
        <v>59.58</v>
      </c>
      <c r="Y53" s="10">
        <v>59.78</v>
      </c>
      <c r="Z53" s="10">
        <v>59</v>
      </c>
      <c r="AA53" s="10">
        <v>59.29</v>
      </c>
      <c r="AB53" s="95">
        <v>226700</v>
      </c>
      <c r="AC53" s="10">
        <v>59.18</v>
      </c>
      <c r="AD53" s="2">
        <f t="shared" si="0"/>
        <v>0.78000000000000114</v>
      </c>
      <c r="AE53" s="138">
        <f t="shared" si="1"/>
        <v>-4.8764082730788916E-3</v>
      </c>
    </row>
    <row r="54" spans="1:31" x14ac:dyDescent="0.25">
      <c r="O54" s="83">
        <v>0.99</v>
      </c>
      <c r="P54" s="83">
        <f t="shared" si="2"/>
        <v>58.320899999999995</v>
      </c>
      <c r="Q54" s="83"/>
      <c r="T54" s="93" t="s">
        <v>110</v>
      </c>
      <c r="U54" s="90">
        <v>218548</v>
      </c>
      <c r="W54" s="133">
        <v>42591</v>
      </c>
      <c r="X54" s="10">
        <v>59.36</v>
      </c>
      <c r="Y54" s="10">
        <v>59.77</v>
      </c>
      <c r="Z54" s="10">
        <v>58.91</v>
      </c>
      <c r="AA54" s="10">
        <v>59.58</v>
      </c>
      <c r="AB54" s="95">
        <v>235100</v>
      </c>
      <c r="AC54" s="10">
        <v>59.47</v>
      </c>
      <c r="AD54" s="2">
        <f t="shared" si="0"/>
        <v>0.86000000000000654</v>
      </c>
      <c r="AE54" s="138">
        <f t="shared" si="1"/>
        <v>6.2605752961082395E-3</v>
      </c>
    </row>
    <row r="55" spans="1:31" x14ac:dyDescent="0.25">
      <c r="O55" s="83">
        <v>0.98</v>
      </c>
      <c r="P55" s="83">
        <f t="shared" si="2"/>
        <v>57.731799999999993</v>
      </c>
      <c r="Q55" s="83"/>
      <c r="T55" s="93" t="s">
        <v>108</v>
      </c>
      <c r="U55" s="88" t="s">
        <v>553</v>
      </c>
      <c r="W55" s="133">
        <v>42590</v>
      </c>
      <c r="X55" s="10">
        <v>58.99</v>
      </c>
      <c r="Y55" s="10">
        <v>59.45</v>
      </c>
      <c r="Z55" s="10">
        <v>58.01</v>
      </c>
      <c r="AA55" s="10">
        <v>59.21</v>
      </c>
      <c r="AB55" s="95">
        <v>223400</v>
      </c>
      <c r="AC55" s="10">
        <v>59.1</v>
      </c>
      <c r="AD55" s="2">
        <f t="shared" si="0"/>
        <v>1.4400000000000048</v>
      </c>
      <c r="AE55" s="138">
        <f t="shared" si="1"/>
        <v>4.7602856171371499E-3</v>
      </c>
    </row>
    <row r="56" spans="1:31" x14ac:dyDescent="0.25">
      <c r="O56" s="83">
        <v>0.97</v>
      </c>
      <c r="P56" s="83">
        <f t="shared" si="2"/>
        <v>57.142699999999998</v>
      </c>
      <c r="Q56" s="83"/>
      <c r="T56" s="93" t="s">
        <v>111</v>
      </c>
      <c r="U56" s="88">
        <v>22.35</v>
      </c>
      <c r="W56" s="133">
        <v>42587</v>
      </c>
      <c r="X56" s="10">
        <v>58.78</v>
      </c>
      <c r="Y56" s="10">
        <v>59.05</v>
      </c>
      <c r="Z56" s="10">
        <v>58.44</v>
      </c>
      <c r="AA56" s="10">
        <v>58.93</v>
      </c>
      <c r="AB56" s="95">
        <v>224700</v>
      </c>
      <c r="AC56" s="10">
        <v>58.82</v>
      </c>
      <c r="AD56" s="2">
        <f t="shared" si="0"/>
        <v>0.60999999999999943</v>
      </c>
      <c r="AE56" s="138">
        <f t="shared" si="1"/>
        <v>8.4004800274302127E-3</v>
      </c>
    </row>
    <row r="57" spans="1:31" x14ac:dyDescent="0.25">
      <c r="O57" s="83">
        <v>0.96</v>
      </c>
      <c r="P57" s="83">
        <f t="shared" si="2"/>
        <v>56.553599999999996</v>
      </c>
      <c r="Q57" s="83"/>
      <c r="T57" s="93" t="s">
        <v>112</v>
      </c>
      <c r="U57" s="88">
        <v>2.62</v>
      </c>
      <c r="W57" s="133">
        <v>42586</v>
      </c>
      <c r="X57" s="10">
        <v>58.04</v>
      </c>
      <c r="Y57" s="10">
        <v>58.81</v>
      </c>
      <c r="Z57" s="10">
        <v>57.73</v>
      </c>
      <c r="AA57" s="10">
        <v>58.44</v>
      </c>
      <c r="AB57" s="95">
        <v>191200</v>
      </c>
      <c r="AC57" s="10">
        <v>58.33</v>
      </c>
      <c r="AD57" s="2">
        <f t="shared" si="0"/>
        <v>1.0800000000000054</v>
      </c>
      <c r="AE57" s="138">
        <f t="shared" si="1"/>
        <v>5.3429851775248505E-3</v>
      </c>
    </row>
    <row r="58" spans="1:31" x14ac:dyDescent="0.25">
      <c r="O58" s="83">
        <v>0.95</v>
      </c>
      <c r="P58" s="83">
        <f t="shared" si="2"/>
        <v>55.964499999999994</v>
      </c>
      <c r="Q58" s="83"/>
      <c r="T58" s="93" t="s">
        <v>109</v>
      </c>
      <c r="U58" s="88" t="s">
        <v>441</v>
      </c>
      <c r="W58" s="133">
        <v>42585</v>
      </c>
      <c r="X58" s="10">
        <v>57.38</v>
      </c>
      <c r="Y58" s="10">
        <v>58.21</v>
      </c>
      <c r="Z58" s="10">
        <v>57.02</v>
      </c>
      <c r="AA58" s="10">
        <v>58.13</v>
      </c>
      <c r="AB58" s="95">
        <v>137600</v>
      </c>
      <c r="AC58" s="10">
        <v>58.02</v>
      </c>
      <c r="AD58" s="2">
        <f t="shared" si="0"/>
        <v>1.1899999999999977</v>
      </c>
      <c r="AE58" s="138">
        <f t="shared" si="1"/>
        <v>1.3626834381551323E-2</v>
      </c>
    </row>
    <row r="59" spans="1:31" x14ac:dyDescent="0.25">
      <c r="O59" s="83">
        <v>0.94</v>
      </c>
      <c r="P59" s="83">
        <f t="shared" si="2"/>
        <v>55.375399999999992</v>
      </c>
      <c r="Q59" s="83"/>
      <c r="W59" s="133">
        <v>42584</v>
      </c>
      <c r="X59" s="10">
        <v>58.5</v>
      </c>
      <c r="Y59" s="10">
        <v>58.8</v>
      </c>
      <c r="Z59" s="10">
        <v>57.27</v>
      </c>
      <c r="AA59" s="10">
        <v>57.35</v>
      </c>
      <c r="AB59" s="95">
        <v>162900</v>
      </c>
      <c r="AC59" s="10">
        <v>57.24</v>
      </c>
      <c r="AD59" s="2">
        <f t="shared" si="0"/>
        <v>1.529999999999994</v>
      </c>
      <c r="AE59" s="138">
        <f t="shared" si="1"/>
        <v>-1.9359259893780956E-2</v>
      </c>
    </row>
    <row r="60" spans="1:31" x14ac:dyDescent="0.25">
      <c r="O60" s="83">
        <v>0.93</v>
      </c>
      <c r="P60" s="83">
        <f t="shared" si="2"/>
        <v>54.786299999999997</v>
      </c>
      <c r="Q60" s="83"/>
      <c r="W60" s="133">
        <v>42583</v>
      </c>
      <c r="X60" s="10">
        <v>58.48</v>
      </c>
      <c r="Y60" s="10">
        <v>58.98</v>
      </c>
      <c r="Z60" s="10">
        <v>57.92</v>
      </c>
      <c r="AA60" s="10">
        <v>58.48</v>
      </c>
      <c r="AB60" s="95">
        <v>217900</v>
      </c>
      <c r="AC60" s="10">
        <v>58.37</v>
      </c>
      <c r="AD60" s="2">
        <f t="shared" si="0"/>
        <v>1.0599999999999952</v>
      </c>
      <c r="AE60" s="138">
        <f t="shared" si="1"/>
        <v>-1.0268697586856002E-3</v>
      </c>
    </row>
    <row r="61" spans="1:31" x14ac:dyDescent="0.25">
      <c r="O61" s="83">
        <v>0.92</v>
      </c>
      <c r="P61" s="83">
        <f t="shared" si="2"/>
        <v>54.197200000000002</v>
      </c>
      <c r="Q61" s="83"/>
      <c r="W61" s="133">
        <v>42580</v>
      </c>
      <c r="X61" s="10">
        <v>58.37</v>
      </c>
      <c r="Y61" s="10">
        <v>58.98</v>
      </c>
      <c r="Z61" s="10">
        <v>57.94</v>
      </c>
      <c r="AA61" s="10">
        <v>58.54</v>
      </c>
      <c r="AB61" s="95">
        <v>235400</v>
      </c>
      <c r="AC61" s="10">
        <v>58.43</v>
      </c>
      <c r="AD61" s="2">
        <f t="shared" si="0"/>
        <v>1.0399999999999991</v>
      </c>
      <c r="AE61" s="138">
        <f t="shared" si="1"/>
        <v>3.0901287553648515E-3</v>
      </c>
    </row>
    <row r="62" spans="1:31" x14ac:dyDescent="0.25">
      <c r="O62" s="83">
        <v>0.91</v>
      </c>
      <c r="P62" s="83">
        <f t="shared" si="2"/>
        <v>53.6081</v>
      </c>
      <c r="Q62" s="83"/>
      <c r="W62" s="133">
        <v>42579</v>
      </c>
      <c r="X62" s="10">
        <v>58.53</v>
      </c>
      <c r="Y62" s="10">
        <v>58.87</v>
      </c>
      <c r="Z62" s="10">
        <v>58.18</v>
      </c>
      <c r="AA62" s="10">
        <v>58.36</v>
      </c>
      <c r="AB62" s="95">
        <v>160900</v>
      </c>
      <c r="AC62" s="10">
        <v>58.25</v>
      </c>
      <c r="AD62" s="2">
        <f t="shared" si="0"/>
        <v>0.68999999999999773</v>
      </c>
      <c r="AE62" s="138">
        <f t="shared" si="1"/>
        <v>-2.7392569765450903E-3</v>
      </c>
    </row>
    <row r="63" spans="1:31" x14ac:dyDescent="0.25">
      <c r="O63" s="83">
        <v>0.9</v>
      </c>
      <c r="P63" s="83">
        <f t="shared" si="2"/>
        <v>53.018999999999998</v>
      </c>
      <c r="Q63" s="83"/>
      <c r="W63" s="133">
        <v>42578</v>
      </c>
      <c r="X63" s="10">
        <v>58.46</v>
      </c>
      <c r="Y63" s="10">
        <v>58.84</v>
      </c>
      <c r="Z63" s="10">
        <v>58.21</v>
      </c>
      <c r="AA63" s="10">
        <v>58.52</v>
      </c>
      <c r="AB63" s="95">
        <v>314500</v>
      </c>
      <c r="AC63" s="10">
        <v>58.41</v>
      </c>
      <c r="AD63" s="2">
        <f t="shared" si="0"/>
        <v>0.63000000000000256</v>
      </c>
      <c r="AE63" s="138">
        <f t="shared" si="1"/>
        <v>3.4358357670503104E-3</v>
      </c>
    </row>
    <row r="64" spans="1:31" x14ac:dyDescent="0.25">
      <c r="O64" s="34"/>
      <c r="W64" s="133">
        <v>42577</v>
      </c>
      <c r="X64" s="10">
        <v>57.58</v>
      </c>
      <c r="Y64" s="10">
        <v>58.42</v>
      </c>
      <c r="Z64" s="10">
        <v>57.58</v>
      </c>
      <c r="AA64" s="10">
        <v>58.32</v>
      </c>
      <c r="AB64" s="95">
        <v>251000</v>
      </c>
      <c r="AC64" s="10">
        <v>58.21</v>
      </c>
      <c r="AD64" s="2">
        <f t="shared" si="0"/>
        <v>0.84000000000000341</v>
      </c>
      <c r="AE64" s="138">
        <f t="shared" si="1"/>
        <v>1.0941299062174448E-2</v>
      </c>
    </row>
    <row r="65" spans="15:31" x14ac:dyDescent="0.25">
      <c r="O65" s="34"/>
      <c r="W65" s="133">
        <v>42576</v>
      </c>
      <c r="X65" s="10">
        <v>57.9</v>
      </c>
      <c r="Y65" s="10">
        <v>58.07</v>
      </c>
      <c r="Z65" s="10">
        <v>57.59</v>
      </c>
      <c r="AA65" s="10">
        <v>57.69</v>
      </c>
      <c r="AB65" s="95">
        <v>243300</v>
      </c>
      <c r="AC65" s="10">
        <v>57.58</v>
      </c>
      <c r="AD65" s="2">
        <f t="shared" si="0"/>
        <v>0.47999999999999687</v>
      </c>
      <c r="AE65" s="138">
        <f t="shared" si="1"/>
        <v>-2.9437229437230261E-3</v>
      </c>
    </row>
    <row r="66" spans="15:31" x14ac:dyDescent="0.25">
      <c r="O66" s="34"/>
      <c r="W66" s="133">
        <v>42573</v>
      </c>
      <c r="X66" s="10">
        <v>57.57</v>
      </c>
      <c r="Y66" s="10">
        <v>58</v>
      </c>
      <c r="Z66" s="10">
        <v>57.14</v>
      </c>
      <c r="AA66" s="10">
        <v>57.86</v>
      </c>
      <c r="AB66" s="95">
        <v>331700</v>
      </c>
      <c r="AC66" s="10">
        <v>57.75</v>
      </c>
      <c r="AD66" s="2">
        <f t="shared" si="0"/>
        <v>0.85999999999999943</v>
      </c>
      <c r="AE66" s="138">
        <f t="shared" si="1"/>
        <v>3.6496350364962904E-3</v>
      </c>
    </row>
    <row r="67" spans="15:31" x14ac:dyDescent="0.25">
      <c r="W67" s="133">
        <v>42572</v>
      </c>
      <c r="X67" s="10">
        <v>58.9</v>
      </c>
      <c r="Y67" s="10">
        <v>59.85</v>
      </c>
      <c r="Z67" s="10">
        <v>57.28</v>
      </c>
      <c r="AA67" s="10">
        <v>57.65</v>
      </c>
      <c r="AB67" s="95">
        <v>420500</v>
      </c>
      <c r="AC67" s="10">
        <v>57.54</v>
      </c>
      <c r="AD67" s="2">
        <f>Y67-Z67</f>
        <v>2.5700000000000003</v>
      </c>
      <c r="AE67" s="138">
        <f>AC67/AC68-1</f>
        <v>-2.9843196762771917E-2</v>
      </c>
    </row>
    <row r="68" spans="15:31" x14ac:dyDescent="0.25">
      <c r="W68" s="133">
        <v>42571</v>
      </c>
      <c r="X68" s="10">
        <v>59.75</v>
      </c>
      <c r="Y68" s="10">
        <v>59.75</v>
      </c>
      <c r="Z68" s="10">
        <v>58.9</v>
      </c>
      <c r="AA68" s="10">
        <v>59.42</v>
      </c>
      <c r="AB68" s="95">
        <v>504400</v>
      </c>
      <c r="AC68" s="10">
        <v>59.31</v>
      </c>
      <c r="AD68" s="2">
        <f>Y68-Z68</f>
        <v>0.85000000000000142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50</v>
      </c>
      <c r="U2" s="163"/>
      <c r="X2" s="133">
        <v>42663</v>
      </c>
      <c r="Y2" s="10">
        <v>61.56</v>
      </c>
      <c r="Z2" s="10">
        <v>61.56</v>
      </c>
      <c r="AA2" s="10">
        <v>60.94</v>
      </c>
      <c r="AB2" s="10">
        <v>61</v>
      </c>
      <c r="AC2" s="95">
        <v>4389500</v>
      </c>
      <c r="AD2" s="10">
        <v>61</v>
      </c>
      <c r="AE2" s="2">
        <f>Z2-AA2</f>
        <v>0.62000000000000455</v>
      </c>
      <c r="AF2" s="138">
        <f>AD2/AD3-1</f>
        <v>-9.257755400357337E-3</v>
      </c>
    </row>
    <row r="3" spans="1:32" x14ac:dyDescent="0.25">
      <c r="A3" s="23" t="s">
        <v>71</v>
      </c>
      <c r="B3" s="58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63.97</v>
      </c>
      <c r="X3" s="133">
        <v>42662</v>
      </c>
      <c r="Y3" s="10">
        <v>61.95</v>
      </c>
      <c r="Z3" s="10">
        <v>61.95</v>
      </c>
      <c r="AA3" s="10">
        <v>61.34</v>
      </c>
      <c r="AB3" s="10">
        <v>61.57</v>
      </c>
      <c r="AC3" s="95">
        <v>4180700</v>
      </c>
      <c r="AD3" s="10">
        <v>61.57</v>
      </c>
      <c r="AE3" s="2">
        <f t="shared" ref="AE3:AE66" si="0">Z3-AA3</f>
        <v>0.60999999999999943</v>
      </c>
      <c r="AF3" s="138">
        <f t="shared" ref="AF3:AF66" si="1">AD3/AD4-1</f>
        <v>-5.4918429979000649E-3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60.84</v>
      </c>
      <c r="R4" s="527">
        <v>-4.3E-3</v>
      </c>
      <c r="X4" s="133">
        <v>42661</v>
      </c>
      <c r="Y4" s="10">
        <v>62.24</v>
      </c>
      <c r="Z4" s="10">
        <v>62.25</v>
      </c>
      <c r="AA4" s="10">
        <v>61.73</v>
      </c>
      <c r="AB4" s="10">
        <v>61.91</v>
      </c>
      <c r="AC4" s="95">
        <v>5041300</v>
      </c>
      <c r="AD4" s="10">
        <v>61.91</v>
      </c>
      <c r="AE4" s="2">
        <f t="shared" si="0"/>
        <v>0.52000000000000313</v>
      </c>
      <c r="AF4" s="138">
        <f t="shared" si="1"/>
        <v>2.2664723976038026E-3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3042</v>
      </c>
      <c r="X5" s="133">
        <v>42660</v>
      </c>
      <c r="Y5" s="10">
        <v>62.48</v>
      </c>
      <c r="Z5" s="10">
        <v>62.48</v>
      </c>
      <c r="AA5" s="10">
        <v>61.71</v>
      </c>
      <c r="AB5" s="10">
        <v>61.77</v>
      </c>
      <c r="AC5" s="95">
        <v>3404100</v>
      </c>
      <c r="AD5" s="10">
        <v>61.77</v>
      </c>
      <c r="AE5" s="2">
        <f t="shared" si="0"/>
        <v>0.76999999999999602</v>
      </c>
      <c r="AF5" s="138">
        <f t="shared" si="1"/>
        <v>-1.6186468112655561E-4</v>
      </c>
    </row>
    <row r="6" spans="1:32" x14ac:dyDescent="0.25">
      <c r="O6" s="11" t="s">
        <v>64</v>
      </c>
      <c r="Q6" s="2">
        <f>Q3*Q2</f>
        <v>3198.5</v>
      </c>
      <c r="X6" s="133">
        <v>42657</v>
      </c>
      <c r="Y6" s="10">
        <v>62.42</v>
      </c>
      <c r="Z6" s="10">
        <v>62.48</v>
      </c>
      <c r="AA6" s="10">
        <v>61.73</v>
      </c>
      <c r="AB6" s="10">
        <v>61.78</v>
      </c>
      <c r="AC6" s="95">
        <v>3337200</v>
      </c>
      <c r="AD6" s="10">
        <v>61.78</v>
      </c>
      <c r="AE6" s="2">
        <f t="shared" si="0"/>
        <v>0.75</v>
      </c>
      <c r="AF6" s="138">
        <f t="shared" si="1"/>
        <v>-7.0716811314689432E-3</v>
      </c>
    </row>
    <row r="7" spans="1:32" x14ac:dyDescent="0.25">
      <c r="O7" s="11" t="s">
        <v>184</v>
      </c>
      <c r="Q7" s="2">
        <f>Q10+Q8</f>
        <v>-106.55000000000018</v>
      </c>
      <c r="R7">
        <v>25</v>
      </c>
      <c r="X7" s="133">
        <v>42656</v>
      </c>
      <c r="Y7" s="10">
        <v>61.76</v>
      </c>
      <c r="Z7" s="10">
        <v>62.26</v>
      </c>
      <c r="AA7" s="10">
        <v>61.68</v>
      </c>
      <c r="AB7" s="10">
        <v>62.22</v>
      </c>
      <c r="AC7" s="95">
        <v>2683200</v>
      </c>
      <c r="AD7" s="10">
        <v>62.22</v>
      </c>
      <c r="AE7" s="2">
        <f t="shared" si="0"/>
        <v>0.57999999999999829</v>
      </c>
      <c r="AF7" s="138">
        <f t="shared" si="1"/>
        <v>1.4485755673587786E-3</v>
      </c>
    </row>
    <row r="8" spans="1:32" x14ac:dyDescent="0.25">
      <c r="O8" s="11" t="s">
        <v>187</v>
      </c>
      <c r="P8" s="34"/>
      <c r="Q8" s="2">
        <f>K18+M18-F18+Q2*Q4</f>
        <v>-156.5</v>
      </c>
      <c r="X8" s="133">
        <v>42655</v>
      </c>
      <c r="Y8" s="10">
        <v>62.17</v>
      </c>
      <c r="Z8" s="10">
        <v>62.31</v>
      </c>
      <c r="AA8" s="10">
        <v>61.89</v>
      </c>
      <c r="AB8" s="10">
        <v>62.13</v>
      </c>
      <c r="AC8" s="95">
        <v>2832500</v>
      </c>
      <c r="AD8" s="10">
        <v>62.13</v>
      </c>
      <c r="AE8" s="2">
        <f t="shared" si="0"/>
        <v>0.42000000000000171</v>
      </c>
      <c r="AF8" s="138">
        <f t="shared" si="1"/>
        <v>2.9055690072639084E-3</v>
      </c>
    </row>
    <row r="9" spans="1:32" x14ac:dyDescent="0.25">
      <c r="O9" s="11" t="s">
        <v>220</v>
      </c>
      <c r="Q9" s="138">
        <f>IF(Q2=0, 0, Q8/Q6)</f>
        <v>-4.8929185555729247E-2</v>
      </c>
      <c r="X9" s="133">
        <v>42654</v>
      </c>
      <c r="Y9" s="10">
        <v>62.28</v>
      </c>
      <c r="Z9" s="10">
        <v>62.38</v>
      </c>
      <c r="AA9" s="10">
        <v>61.71</v>
      </c>
      <c r="AB9" s="10">
        <v>61.95</v>
      </c>
      <c r="AC9" s="95">
        <v>3007500</v>
      </c>
      <c r="AD9" s="10">
        <v>61.95</v>
      </c>
      <c r="AE9" s="2">
        <f t="shared" si="0"/>
        <v>0.67000000000000171</v>
      </c>
      <c r="AF9" s="138">
        <f t="shared" si="1"/>
        <v>-7.8475336322869627E-3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42653</v>
      </c>
      <c r="Y10" s="10">
        <v>62.45</v>
      </c>
      <c r="Z10" s="10">
        <v>62.77</v>
      </c>
      <c r="AA10" s="10">
        <v>62.17</v>
      </c>
      <c r="AB10" s="10">
        <v>62.44</v>
      </c>
      <c r="AC10" s="95">
        <v>2847000</v>
      </c>
      <c r="AD10" s="10">
        <v>62.44</v>
      </c>
      <c r="AE10" s="2">
        <f t="shared" si="0"/>
        <v>0.60000000000000142</v>
      </c>
      <c r="AF10" s="138">
        <f t="shared" si="1"/>
        <v>4.9895380653468546E-3</v>
      </c>
    </row>
    <row r="11" spans="1:32" x14ac:dyDescent="0.25">
      <c r="O11" s="11" t="s">
        <v>181</v>
      </c>
      <c r="P11" s="34"/>
      <c r="Q11" s="138">
        <f>VALUE(TRIM(CLEAN(MID(U58, FIND("(", U58)+1, 5))))</f>
        <v>3.1E-2</v>
      </c>
      <c r="X11" s="133">
        <v>42650</v>
      </c>
      <c r="Y11" s="10">
        <v>62.4</v>
      </c>
      <c r="Z11" s="10">
        <v>62.59</v>
      </c>
      <c r="AA11" s="10">
        <v>61.64</v>
      </c>
      <c r="AB11" s="10">
        <v>62.13</v>
      </c>
      <c r="AC11" s="95">
        <v>2759300</v>
      </c>
      <c r="AD11" s="10">
        <v>62.13</v>
      </c>
      <c r="AE11" s="2">
        <f t="shared" si="0"/>
        <v>0.95000000000000284</v>
      </c>
      <c r="AF11" s="138">
        <f t="shared" si="1"/>
        <v>-4.6459468119192104E-3</v>
      </c>
    </row>
    <row r="12" spans="1:32" x14ac:dyDescent="0.25">
      <c r="X12" s="133">
        <v>42649</v>
      </c>
      <c r="Y12" s="10">
        <v>62.16</v>
      </c>
      <c r="Z12" s="10">
        <v>62.65</v>
      </c>
      <c r="AA12" s="10">
        <v>62.02</v>
      </c>
      <c r="AB12" s="10">
        <v>62.42</v>
      </c>
      <c r="AC12" s="95">
        <v>3091400</v>
      </c>
      <c r="AD12" s="10">
        <v>62.42</v>
      </c>
      <c r="AE12" s="2">
        <f t="shared" si="0"/>
        <v>0.62999999999999545</v>
      </c>
      <c r="AF12" s="138">
        <f t="shared" si="1"/>
        <v>9.6215522771014861E-4</v>
      </c>
    </row>
    <row r="13" spans="1:32" x14ac:dyDescent="0.25">
      <c r="X13" s="133">
        <v>42648</v>
      </c>
      <c r="Y13" s="10">
        <v>62.61</v>
      </c>
      <c r="Z13" s="10">
        <v>62.88</v>
      </c>
      <c r="AA13" s="10">
        <v>62.03</v>
      </c>
      <c r="AB13" s="10">
        <v>62.36</v>
      </c>
      <c r="AC13" s="95">
        <v>5118100</v>
      </c>
      <c r="AD13" s="10">
        <v>62.36</v>
      </c>
      <c r="AE13" s="2">
        <f t="shared" si="0"/>
        <v>0.85000000000000142</v>
      </c>
      <c r="AF13" s="138" t="e">
        <f t="shared" si="1"/>
        <v>#DIV/0!</v>
      </c>
    </row>
    <row r="14" spans="1:32" x14ac:dyDescent="0.25">
      <c r="X14" s="133">
        <v>42648</v>
      </c>
      <c r="Y14" s="10" t="s">
        <v>260</v>
      </c>
      <c r="Z14" s="10"/>
      <c r="AA14" s="10"/>
      <c r="AB14" s="10"/>
      <c r="AC14" s="95"/>
      <c r="AD14" s="10"/>
      <c r="AE14" s="2">
        <f t="shared" si="0"/>
        <v>0</v>
      </c>
      <c r="AF14" s="138">
        <f t="shared" si="1"/>
        <v>-1</v>
      </c>
    </row>
    <row r="15" spans="1:32" x14ac:dyDescent="0.25">
      <c r="X15" s="133">
        <v>42647</v>
      </c>
      <c r="Y15" s="10">
        <v>63.86</v>
      </c>
      <c r="Z15" s="10">
        <v>63.92</v>
      </c>
      <c r="AA15" s="10">
        <v>62.89</v>
      </c>
      <c r="AB15" s="10">
        <v>63.05</v>
      </c>
      <c r="AC15" s="95">
        <v>3618000</v>
      </c>
      <c r="AD15" s="10">
        <v>62.57</v>
      </c>
      <c r="AE15" s="2">
        <f t="shared" si="0"/>
        <v>1.0300000000000011</v>
      </c>
      <c r="AF15" s="138">
        <f t="shared" si="1"/>
        <v>-1.2935794289320124E-2</v>
      </c>
    </row>
    <row r="16" spans="1:32" x14ac:dyDescent="0.25">
      <c r="X16" s="133">
        <v>42646</v>
      </c>
      <c r="Y16" s="10">
        <v>63.76</v>
      </c>
      <c r="Z16" s="10">
        <v>64.02</v>
      </c>
      <c r="AA16" s="10">
        <v>63.38</v>
      </c>
      <c r="AB16" s="10">
        <v>63.88</v>
      </c>
      <c r="AC16" s="95">
        <v>2758800</v>
      </c>
      <c r="AD16" s="10">
        <v>63.39</v>
      </c>
      <c r="AE16" s="2">
        <f t="shared" si="0"/>
        <v>0.63999999999999346</v>
      </c>
      <c r="AF16" s="138">
        <f t="shared" si="1"/>
        <v>0</v>
      </c>
    </row>
    <row r="17" spans="1:32" x14ac:dyDescent="0.25">
      <c r="X17" s="133">
        <v>42643</v>
      </c>
      <c r="Y17" s="10">
        <v>63.92</v>
      </c>
      <c r="Z17" s="10">
        <v>64.180000000000007</v>
      </c>
      <c r="AA17" s="10">
        <v>63.69</v>
      </c>
      <c r="AB17" s="10">
        <v>63.88</v>
      </c>
      <c r="AC17" s="95">
        <v>3328400</v>
      </c>
      <c r="AD17" s="10">
        <v>63.39</v>
      </c>
      <c r="AE17" s="2">
        <f t="shared" si="0"/>
        <v>0.49000000000000909</v>
      </c>
      <c r="AF17" s="138">
        <f t="shared" si="1"/>
        <v>3.323836657169954E-3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42642</v>
      </c>
      <c r="Y18" s="10">
        <v>64.05</v>
      </c>
      <c r="Z18" s="10">
        <v>64.39</v>
      </c>
      <c r="AA18" s="10">
        <v>63.65</v>
      </c>
      <c r="AB18" s="10">
        <v>63.66</v>
      </c>
      <c r="AC18" s="95">
        <v>3006600</v>
      </c>
      <c r="AD18" s="10">
        <v>63.18</v>
      </c>
      <c r="AE18" s="2">
        <f t="shared" si="0"/>
        <v>0.74000000000000199</v>
      </c>
      <c r="AF18" s="138">
        <f t="shared" si="1"/>
        <v>-6.447554646957121E-3</v>
      </c>
    </row>
    <row r="19" spans="1:32" x14ac:dyDescent="0.25">
      <c r="X19" s="133">
        <v>42641</v>
      </c>
      <c r="Y19" s="10">
        <v>64.150000000000006</v>
      </c>
      <c r="Z19" s="10">
        <v>64.19</v>
      </c>
      <c r="AA19" s="10">
        <v>63.76</v>
      </c>
      <c r="AB19" s="10">
        <v>64.08</v>
      </c>
      <c r="AC19" s="95">
        <v>2474900</v>
      </c>
      <c r="AD19" s="10">
        <v>63.59</v>
      </c>
      <c r="AE19" s="2">
        <f t="shared" si="0"/>
        <v>0.42999999999999972</v>
      </c>
      <c r="AF19" s="138">
        <f t="shared" si="1"/>
        <v>2.5224657102318471E-3</v>
      </c>
    </row>
    <row r="20" spans="1:32" x14ac:dyDescent="0.25">
      <c r="X20" s="133">
        <v>42640</v>
      </c>
      <c r="Y20" s="10">
        <v>64.06</v>
      </c>
      <c r="Z20" s="10">
        <v>64.08</v>
      </c>
      <c r="AA20" s="10">
        <v>63.56</v>
      </c>
      <c r="AB20" s="10">
        <v>63.92</v>
      </c>
      <c r="AC20" s="95">
        <v>2693100</v>
      </c>
      <c r="AD20" s="10">
        <v>63.43</v>
      </c>
      <c r="AE20" s="2">
        <f t="shared" si="0"/>
        <v>0.51999999999999602</v>
      </c>
      <c r="AF20" s="138">
        <f t="shared" si="1"/>
        <v>3.1540766440629753E-4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42639</v>
      </c>
      <c r="Y21" s="10">
        <v>64.45</v>
      </c>
      <c r="Z21" s="10">
        <v>64.48</v>
      </c>
      <c r="AA21" s="10">
        <v>63.8</v>
      </c>
      <c r="AB21" s="10">
        <v>63.9</v>
      </c>
      <c r="AC21" s="95">
        <v>3176500</v>
      </c>
      <c r="AD21" s="10">
        <v>63.41</v>
      </c>
      <c r="AE21" s="2">
        <f t="shared" si="0"/>
        <v>0.68000000000000682</v>
      </c>
      <c r="AF21" s="138">
        <f t="shared" si="1"/>
        <v>-1.1689526184538668E-2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42636</v>
      </c>
      <c r="Y22" s="10">
        <v>64.89</v>
      </c>
      <c r="Z22" s="10">
        <v>65.239999999999995</v>
      </c>
      <c r="AA22" s="10">
        <v>64.650000000000006</v>
      </c>
      <c r="AB22" s="10">
        <v>64.650000000000006</v>
      </c>
      <c r="AC22" s="95">
        <v>3252600</v>
      </c>
      <c r="AD22" s="10">
        <v>64.16</v>
      </c>
      <c r="AE22" s="2">
        <f t="shared" si="0"/>
        <v>0.5899999999999892</v>
      </c>
      <c r="AF22" s="138">
        <f t="shared" si="1"/>
        <v>-6.1957868649319403E-3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42635</v>
      </c>
      <c r="Y23" s="10">
        <v>65.260000000000005</v>
      </c>
      <c r="Z23" s="10">
        <v>65.569999999999993</v>
      </c>
      <c r="AA23" s="10">
        <v>64.790000000000006</v>
      </c>
      <c r="AB23" s="10">
        <v>65.06</v>
      </c>
      <c r="AC23" s="95">
        <v>4140200</v>
      </c>
      <c r="AD23" s="10">
        <v>64.56</v>
      </c>
      <c r="AE23" s="2">
        <f t="shared" si="0"/>
        <v>0.77999999999998693</v>
      </c>
      <c r="AF23" s="138">
        <f t="shared" si="1"/>
        <v>-3.0883261272390827E-3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42634</v>
      </c>
      <c r="Y24" s="10">
        <v>64.06</v>
      </c>
      <c r="Z24" s="10">
        <v>65.37</v>
      </c>
      <c r="AA24" s="10">
        <v>63.15</v>
      </c>
      <c r="AB24" s="10">
        <v>65.260000000000005</v>
      </c>
      <c r="AC24" s="95">
        <v>5468900</v>
      </c>
      <c r="AD24" s="10">
        <v>64.760000000000005</v>
      </c>
      <c r="AE24" s="2">
        <f t="shared" si="0"/>
        <v>2.220000000000006</v>
      </c>
      <c r="AF24" s="138">
        <f t="shared" si="1"/>
        <v>8.5656439806884865E-3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42633</v>
      </c>
      <c r="Y25" s="10">
        <v>65.2</v>
      </c>
      <c r="Z25" s="10">
        <v>65.400000000000006</v>
      </c>
      <c r="AA25" s="10">
        <v>64.66</v>
      </c>
      <c r="AB25" s="10">
        <v>64.7</v>
      </c>
      <c r="AC25" s="95">
        <v>3527600</v>
      </c>
      <c r="AD25" s="10">
        <v>64.209999999999994</v>
      </c>
      <c r="AE25" s="2">
        <f t="shared" si="0"/>
        <v>0.74000000000000909</v>
      </c>
      <c r="AF25" s="138">
        <f t="shared" si="1"/>
        <v>-7.7267810230258194E-3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42632</v>
      </c>
      <c r="Y26" s="10">
        <v>65.05</v>
      </c>
      <c r="Z26" s="10">
        <v>65.510000000000005</v>
      </c>
      <c r="AA26" s="10">
        <v>64.959999999999994</v>
      </c>
      <c r="AB26" s="10">
        <v>65.209999999999994</v>
      </c>
      <c r="AC26" s="95">
        <v>2546000</v>
      </c>
      <c r="AD26" s="10">
        <v>64.709999999999994</v>
      </c>
      <c r="AE26" s="2">
        <f t="shared" si="0"/>
        <v>0.55000000000001137</v>
      </c>
      <c r="AF26" s="138">
        <f t="shared" si="1"/>
        <v>3.0916679548620429E-4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42629</v>
      </c>
      <c r="Y27" s="10">
        <v>65.260000000000005</v>
      </c>
      <c r="Z27" s="10">
        <v>65.459999999999994</v>
      </c>
      <c r="AA27" s="10">
        <v>64.83</v>
      </c>
      <c r="AB27" s="10">
        <v>65.19</v>
      </c>
      <c r="AC27" s="95">
        <v>3705300</v>
      </c>
      <c r="AD27" s="10">
        <v>64.69</v>
      </c>
      <c r="AE27" s="2">
        <f t="shared" si="0"/>
        <v>0.62999999999999545</v>
      </c>
      <c r="AF27" s="138">
        <f t="shared" si="1"/>
        <v>-5.3813038130382518E-3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42628</v>
      </c>
      <c r="Y28" s="10">
        <v>65.22</v>
      </c>
      <c r="Z28" s="10">
        <v>65.72</v>
      </c>
      <c r="AA28" s="10">
        <v>65.14</v>
      </c>
      <c r="AB28" s="10">
        <v>65.540000000000006</v>
      </c>
      <c r="AC28" s="95">
        <v>2821300</v>
      </c>
      <c r="AD28" s="10">
        <v>65.040000000000006</v>
      </c>
      <c r="AE28" s="2">
        <f t="shared" si="0"/>
        <v>0.57999999999999829</v>
      </c>
      <c r="AF28" s="138">
        <f t="shared" si="1"/>
        <v>9.2336103416434945E-4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42627</v>
      </c>
      <c r="Y29" s="10">
        <v>65.81</v>
      </c>
      <c r="Z29" s="10">
        <v>66.010000000000005</v>
      </c>
      <c r="AA29" s="10">
        <v>65.209999999999994</v>
      </c>
      <c r="AB29" s="10">
        <v>65.48</v>
      </c>
      <c r="AC29" s="95">
        <v>3010700</v>
      </c>
      <c r="AD29" s="10">
        <v>64.98</v>
      </c>
      <c r="AE29" s="2">
        <f t="shared" si="0"/>
        <v>0.80000000000001137</v>
      </c>
      <c r="AF29" s="138">
        <f t="shared" si="1"/>
        <v>-1.8433179723500448E-3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42626</v>
      </c>
      <c r="Y30" s="10">
        <v>66.489999999999995</v>
      </c>
      <c r="Z30" s="10">
        <v>66.53</v>
      </c>
      <c r="AA30" s="10">
        <v>65.55</v>
      </c>
      <c r="AB30" s="10">
        <v>65.599999999999994</v>
      </c>
      <c r="AC30" s="95">
        <v>3536400</v>
      </c>
      <c r="AD30" s="10">
        <v>65.099999999999994</v>
      </c>
      <c r="AE30" s="2">
        <f t="shared" si="0"/>
        <v>0.98000000000000398</v>
      </c>
      <c r="AF30" s="138">
        <f t="shared" si="1"/>
        <v>-1.0337488598358258E-2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42625</v>
      </c>
      <c r="Y31" s="10">
        <v>65</v>
      </c>
      <c r="Z31" s="10">
        <v>66.42</v>
      </c>
      <c r="AA31" s="10">
        <v>65</v>
      </c>
      <c r="AB31" s="10">
        <v>66.28</v>
      </c>
      <c r="AC31" s="95">
        <v>4290800</v>
      </c>
      <c r="AD31" s="10">
        <v>65.78</v>
      </c>
      <c r="AE31" s="2">
        <f t="shared" si="0"/>
        <v>1.4200000000000017</v>
      </c>
      <c r="AF31" s="138">
        <f t="shared" si="1"/>
        <v>1.905499612703343E-2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42622</v>
      </c>
      <c r="Y32" s="10">
        <v>66.97</v>
      </c>
      <c r="Z32" s="10">
        <v>66.98</v>
      </c>
      <c r="AA32" s="10">
        <v>65.05</v>
      </c>
      <c r="AB32" s="10">
        <v>65.05</v>
      </c>
      <c r="AC32" s="95">
        <v>6391300</v>
      </c>
      <c r="AD32" s="10">
        <v>64.55</v>
      </c>
      <c r="AE32" s="2">
        <f t="shared" si="0"/>
        <v>1.9300000000000068</v>
      </c>
      <c r="AF32" s="138">
        <f t="shared" si="1"/>
        <v>-3.5991636798088367E-2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42621</v>
      </c>
      <c r="Y33" s="10">
        <v>67.599999999999994</v>
      </c>
      <c r="Z33" s="10">
        <v>68.069999999999993</v>
      </c>
      <c r="AA33" s="10">
        <v>67.31</v>
      </c>
      <c r="AB33" s="10">
        <v>67.47</v>
      </c>
      <c r="AC33" s="95">
        <v>4110500</v>
      </c>
      <c r="AD33" s="10">
        <v>66.959999999999994</v>
      </c>
      <c r="AE33" s="2">
        <f t="shared" si="0"/>
        <v>0.75999999999999091</v>
      </c>
      <c r="AF33" s="138">
        <f t="shared" si="1"/>
        <v>-5.4953215505718633E-3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42620</v>
      </c>
      <c r="Y34" s="10">
        <v>70.45</v>
      </c>
      <c r="Z34" s="10">
        <v>70.64</v>
      </c>
      <c r="AA34" s="10">
        <v>67.61</v>
      </c>
      <c r="AB34" s="10">
        <v>67.849999999999994</v>
      </c>
      <c r="AC34" s="95">
        <v>6769900</v>
      </c>
      <c r="AD34" s="10">
        <v>67.33</v>
      </c>
      <c r="AE34" s="2">
        <f t="shared" si="0"/>
        <v>3.0300000000000011</v>
      </c>
      <c r="AF34" s="138">
        <f t="shared" si="1"/>
        <v>-4.306424104604889E-2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42619</v>
      </c>
      <c r="Y35" s="10">
        <v>71.040000000000006</v>
      </c>
      <c r="Z35" s="10">
        <v>71.33</v>
      </c>
      <c r="AA35" s="10">
        <v>70.36</v>
      </c>
      <c r="AB35" s="10">
        <v>70.900000000000006</v>
      </c>
      <c r="AC35" s="95">
        <v>3566500</v>
      </c>
      <c r="AD35" s="10">
        <v>70.36</v>
      </c>
      <c r="AE35" s="2">
        <f t="shared" si="0"/>
        <v>0.96999999999999886</v>
      </c>
      <c r="AF35" s="138">
        <f t="shared" si="1"/>
        <v>-5.6818181818185653E-4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42615</v>
      </c>
      <c r="Y36" s="10">
        <v>70.569999999999993</v>
      </c>
      <c r="Z36" s="10">
        <v>71.12</v>
      </c>
      <c r="AA36" s="10">
        <v>70.45</v>
      </c>
      <c r="AB36" s="10">
        <v>70.94</v>
      </c>
      <c r="AC36" s="95">
        <v>2446600</v>
      </c>
      <c r="AD36" s="10">
        <v>70.400000000000006</v>
      </c>
      <c r="AE36" s="2">
        <f t="shared" si="0"/>
        <v>0.67000000000000171</v>
      </c>
      <c r="AF36" s="138">
        <f t="shared" si="1"/>
        <v>1.17849956884164E-2</v>
      </c>
    </row>
    <row r="37" spans="1:32" x14ac:dyDescent="0.25">
      <c r="X37" s="133">
        <v>42614</v>
      </c>
      <c r="Y37" s="10">
        <v>70.67</v>
      </c>
      <c r="Z37" s="10">
        <v>70.8</v>
      </c>
      <c r="AA37" s="10">
        <v>69.66</v>
      </c>
      <c r="AB37" s="10">
        <v>70.11</v>
      </c>
      <c r="AC37" s="95">
        <v>4253500</v>
      </c>
      <c r="AD37" s="10">
        <v>69.58</v>
      </c>
      <c r="AE37" s="2">
        <f t="shared" si="0"/>
        <v>1.1400000000000006</v>
      </c>
      <c r="AF37" s="138">
        <f t="shared" si="1"/>
        <v>-9.960159362549792E-3</v>
      </c>
    </row>
    <row r="38" spans="1:32" x14ac:dyDescent="0.25">
      <c r="X38" s="133">
        <v>42613</v>
      </c>
      <c r="Y38" s="10">
        <v>70.56</v>
      </c>
      <c r="Z38" s="10">
        <v>70.91</v>
      </c>
      <c r="AA38" s="10">
        <v>70.38</v>
      </c>
      <c r="AB38" s="10">
        <v>70.819999999999993</v>
      </c>
      <c r="AC38" s="95">
        <v>3776200</v>
      </c>
      <c r="AD38" s="10">
        <v>70.28</v>
      </c>
      <c r="AE38" s="2">
        <f t="shared" si="0"/>
        <v>0.53000000000000114</v>
      </c>
      <c r="AF38" s="138">
        <f t="shared" si="1"/>
        <v>4.430470201514991E-3</v>
      </c>
    </row>
    <row r="39" spans="1:32" x14ac:dyDescent="0.25">
      <c r="X39" s="133">
        <v>42612</v>
      </c>
      <c r="Y39" s="10">
        <v>71.39</v>
      </c>
      <c r="Z39" s="10">
        <v>71.58</v>
      </c>
      <c r="AA39" s="10">
        <v>70.349999999999994</v>
      </c>
      <c r="AB39" s="10">
        <v>70.510000000000005</v>
      </c>
      <c r="AC39" s="95">
        <v>4402700</v>
      </c>
      <c r="AD39" s="10">
        <v>69.97</v>
      </c>
      <c r="AE39" s="2">
        <f t="shared" si="0"/>
        <v>1.230000000000004</v>
      </c>
      <c r="AF39" s="138">
        <f t="shared" si="1"/>
        <v>-1.283860045146723E-2</v>
      </c>
    </row>
    <row r="40" spans="1:32" x14ac:dyDescent="0.25">
      <c r="L40" t="s">
        <v>219</v>
      </c>
      <c r="M40" s="2">
        <f>M49+K49-F49</f>
        <v>49.949999999999818</v>
      </c>
      <c r="X40" s="133">
        <v>42611</v>
      </c>
      <c r="Y40" s="10">
        <v>70.989999999999995</v>
      </c>
      <c r="Z40" s="10">
        <v>71.569999999999993</v>
      </c>
      <c r="AA40" s="10">
        <v>70.989999999999995</v>
      </c>
      <c r="AB40" s="10">
        <v>71.42</v>
      </c>
      <c r="AC40" s="95">
        <v>2489600</v>
      </c>
      <c r="AD40" s="10">
        <v>70.88</v>
      </c>
      <c r="AE40" s="2">
        <f t="shared" si="0"/>
        <v>0.57999999999999829</v>
      </c>
      <c r="AF40" s="138">
        <f t="shared" si="1"/>
        <v>7.8202758424570362E-3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6" t="s">
        <v>78</v>
      </c>
      <c r="P41" s="586"/>
      <c r="X41" s="133">
        <v>42608</v>
      </c>
      <c r="Y41" s="10">
        <v>71.34</v>
      </c>
      <c r="Z41" s="10">
        <v>71.680000000000007</v>
      </c>
      <c r="AA41" s="10">
        <v>70.69</v>
      </c>
      <c r="AB41" s="10">
        <v>70.87</v>
      </c>
      <c r="AC41" s="95">
        <v>1975300</v>
      </c>
      <c r="AD41" s="10">
        <v>70.33</v>
      </c>
      <c r="AE41" s="2">
        <f t="shared" si="0"/>
        <v>0.99000000000000909</v>
      </c>
      <c r="AF41" s="138">
        <f t="shared" si="1"/>
        <v>-7.3394495412842931E-3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66.924000000000007</v>
      </c>
      <c r="Q42" s="2"/>
      <c r="T42" s="91"/>
      <c r="X42" s="133">
        <v>42607</v>
      </c>
      <c r="Y42" s="10">
        <v>70.819999999999993</v>
      </c>
      <c r="Z42" s="10">
        <v>71.959999999999994</v>
      </c>
      <c r="AA42" s="10">
        <v>70.760000000000005</v>
      </c>
      <c r="AB42" s="10">
        <v>71.39</v>
      </c>
      <c r="AC42" s="95">
        <v>3197300</v>
      </c>
      <c r="AD42" s="10">
        <v>70.849999999999994</v>
      </c>
      <c r="AE42" s="2">
        <f t="shared" si="0"/>
        <v>1.1999999999999886</v>
      </c>
      <c r="AF42" s="138">
        <f t="shared" si="1"/>
        <v>5.5350553505535416E-3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66.315600000000003</v>
      </c>
      <c r="Q43" s="2"/>
      <c r="T43" s="128" t="s">
        <v>98</v>
      </c>
      <c r="U43" s="129">
        <v>61.57</v>
      </c>
      <c r="X43" s="133">
        <v>42606</v>
      </c>
      <c r="Y43" s="10">
        <v>71</v>
      </c>
      <c r="Z43" s="10">
        <v>71.06</v>
      </c>
      <c r="AA43" s="10">
        <v>70.459999999999994</v>
      </c>
      <c r="AB43" s="10">
        <v>71</v>
      </c>
      <c r="AC43" s="95">
        <v>2494700</v>
      </c>
      <c r="AD43" s="10">
        <v>70.459999999999994</v>
      </c>
      <c r="AE43" s="2">
        <f t="shared" si="0"/>
        <v>0.60000000000000853</v>
      </c>
      <c r="AF43" s="138">
        <f t="shared" si="1"/>
        <v>-1.4172335600908248E-3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65.707200000000014</v>
      </c>
      <c r="Q44" s="2"/>
      <c r="T44" s="93" t="s">
        <v>99</v>
      </c>
      <c r="U44" s="130">
        <v>61.56</v>
      </c>
      <c r="X44" s="133">
        <v>42605</v>
      </c>
      <c r="Y44" s="10">
        <v>71.56</v>
      </c>
      <c r="Z44" s="10">
        <v>71.63</v>
      </c>
      <c r="AA44" s="10">
        <v>70.930000000000007</v>
      </c>
      <c r="AB44" s="10">
        <v>71.099999999999994</v>
      </c>
      <c r="AC44" s="95">
        <v>2270300</v>
      </c>
      <c r="AD44" s="10">
        <v>70.56</v>
      </c>
      <c r="AE44" s="2">
        <f t="shared" si="0"/>
        <v>0.69999999999998863</v>
      </c>
      <c r="AF44" s="138">
        <f t="shared" si="1"/>
        <v>-6.4770487186707193E-3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65.098800000000011</v>
      </c>
      <c r="Q45" s="2"/>
      <c r="T45" s="93" t="s">
        <v>100</v>
      </c>
      <c r="U45" s="130" t="s">
        <v>676</v>
      </c>
      <c r="X45" s="133">
        <v>42604</v>
      </c>
      <c r="Y45" s="10">
        <v>71.53</v>
      </c>
      <c r="Z45" s="10">
        <v>71.819999999999993</v>
      </c>
      <c r="AA45" s="10">
        <v>71.27</v>
      </c>
      <c r="AB45" s="10">
        <v>71.56</v>
      </c>
      <c r="AC45" s="95">
        <v>2277400</v>
      </c>
      <c r="AD45" s="10">
        <v>71.02</v>
      </c>
      <c r="AE45" s="2">
        <f t="shared" si="0"/>
        <v>0.54999999999999716</v>
      </c>
      <c r="AF45" s="138">
        <f t="shared" si="1"/>
        <v>1.551262163305589E-3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64.490400000000008</v>
      </c>
      <c r="Q46" s="2"/>
      <c r="T46" s="93" t="s">
        <v>101</v>
      </c>
      <c r="U46" s="130" t="s">
        <v>677</v>
      </c>
      <c r="X46" s="133">
        <v>42601</v>
      </c>
      <c r="Y46" s="10">
        <v>71.260000000000005</v>
      </c>
      <c r="Z46" s="10">
        <v>71.5</v>
      </c>
      <c r="AA46" s="10">
        <v>70.92</v>
      </c>
      <c r="AB46" s="10">
        <v>71.45</v>
      </c>
      <c r="AC46" s="95">
        <v>2543700</v>
      </c>
      <c r="AD46" s="10">
        <v>70.91</v>
      </c>
      <c r="AE46" s="2">
        <f t="shared" si="0"/>
        <v>0.57999999999999829</v>
      </c>
      <c r="AF46" s="138">
        <f t="shared" si="1"/>
        <v>2.5448890145622904E-3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63.882000000000005</v>
      </c>
      <c r="Q47" s="2"/>
      <c r="T47" s="93" t="s">
        <v>102</v>
      </c>
      <c r="U47" s="130">
        <v>67.44</v>
      </c>
      <c r="X47" s="133">
        <v>42600</v>
      </c>
      <c r="Y47" s="10">
        <v>70.56</v>
      </c>
      <c r="Z47" s="10">
        <v>71.400000000000006</v>
      </c>
      <c r="AA47" s="10">
        <v>70.510000000000005</v>
      </c>
      <c r="AB47" s="10">
        <v>71.27</v>
      </c>
      <c r="AC47" s="95">
        <v>2517000</v>
      </c>
      <c r="AD47" s="10">
        <v>70.73</v>
      </c>
      <c r="AE47" s="2">
        <f t="shared" si="0"/>
        <v>0.89000000000000057</v>
      </c>
      <c r="AF47" s="138">
        <f t="shared" si="1"/>
        <v>1.0139960011425364E-2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63.273600000000009</v>
      </c>
      <c r="Q48" s="2"/>
      <c r="T48" s="93" t="s">
        <v>103</v>
      </c>
      <c r="U48" s="130">
        <v>0.63783000000000001</v>
      </c>
      <c r="X48" s="133">
        <v>42599</v>
      </c>
      <c r="Y48" s="10">
        <v>70.510000000000005</v>
      </c>
      <c r="Z48" s="10">
        <v>70.87</v>
      </c>
      <c r="AA48" s="10">
        <v>70.22</v>
      </c>
      <c r="AB48" s="10">
        <v>70.56</v>
      </c>
      <c r="AC48" s="95">
        <v>3923300</v>
      </c>
      <c r="AD48" s="10">
        <v>70.02</v>
      </c>
      <c r="AE48" s="2">
        <f t="shared" si="0"/>
        <v>0.65000000000000568</v>
      </c>
      <c r="AF48" s="138">
        <f t="shared" si="1"/>
        <v>8.5763293310470168E-4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62.665200000000006</v>
      </c>
      <c r="Q49" s="2"/>
      <c r="T49" s="93" t="s">
        <v>122</v>
      </c>
      <c r="U49" s="130" t="s">
        <v>384</v>
      </c>
      <c r="X49" s="133">
        <v>42598</v>
      </c>
      <c r="Y49" s="10">
        <v>70.569999999999993</v>
      </c>
      <c r="Z49" s="10">
        <v>70.989999999999995</v>
      </c>
      <c r="AA49" s="10">
        <v>70.37</v>
      </c>
      <c r="AB49" s="10">
        <v>70.5</v>
      </c>
      <c r="AC49" s="95">
        <v>2642300</v>
      </c>
      <c r="AD49" s="10">
        <v>69.959999999999994</v>
      </c>
      <c r="AE49" s="2">
        <f t="shared" si="0"/>
        <v>0.61999999999999034</v>
      </c>
      <c r="AF49" s="138">
        <f t="shared" si="1"/>
        <v>-7.6595744680851841E-3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62.056800000000003</v>
      </c>
      <c r="Q50" s="2"/>
      <c r="T50" s="93"/>
      <c r="U50" s="130"/>
      <c r="X50" s="133">
        <v>42597</v>
      </c>
      <c r="Y50" s="10">
        <v>71.03</v>
      </c>
      <c r="Z50" s="10">
        <v>71.17</v>
      </c>
      <c r="AA50" s="10">
        <v>70.78</v>
      </c>
      <c r="AB50" s="10">
        <v>71.040000000000006</v>
      </c>
      <c r="AC50" s="95">
        <v>2096200</v>
      </c>
      <c r="AD50" s="10">
        <v>70.5</v>
      </c>
      <c r="AE50" s="2">
        <f t="shared" si="0"/>
        <v>0.39000000000000057</v>
      </c>
      <c r="AF50" s="138">
        <f t="shared" si="1"/>
        <v>-1.8405776582188782E-3</v>
      </c>
    </row>
    <row r="51" spans="1:32" x14ac:dyDescent="0.25">
      <c r="O51" s="83">
        <v>1.01</v>
      </c>
      <c r="P51" s="83">
        <f t="shared" si="5"/>
        <v>61.448400000000007</v>
      </c>
      <c r="Q51" s="2"/>
      <c r="T51" s="93" t="s">
        <v>105</v>
      </c>
      <c r="U51" s="130" t="s">
        <v>678</v>
      </c>
      <c r="X51" s="133">
        <v>42594</v>
      </c>
      <c r="Y51" s="10">
        <v>71.16</v>
      </c>
      <c r="Z51" s="10">
        <v>71.45</v>
      </c>
      <c r="AA51" s="10">
        <v>71.010000000000005</v>
      </c>
      <c r="AB51" s="10">
        <v>71.17</v>
      </c>
      <c r="AC51" s="95">
        <v>1871300</v>
      </c>
      <c r="AD51" s="10">
        <v>70.63</v>
      </c>
      <c r="AE51" s="2">
        <f t="shared" si="0"/>
        <v>0.43999999999999773</v>
      </c>
      <c r="AF51" s="138">
        <f t="shared" si="1"/>
        <v>1.4178363816814699E-3</v>
      </c>
    </row>
    <row r="52" spans="1:32" x14ac:dyDescent="0.25">
      <c r="O52" s="83">
        <v>1</v>
      </c>
      <c r="P52" s="83">
        <f t="shared" si="5"/>
        <v>60.84</v>
      </c>
      <c r="Q52" s="2"/>
      <c r="T52" s="93" t="s">
        <v>106</v>
      </c>
      <c r="U52" s="130" t="s">
        <v>322</v>
      </c>
      <c r="X52" s="133">
        <v>42593</v>
      </c>
      <c r="Y52" s="10">
        <v>71.099999999999994</v>
      </c>
      <c r="Z52" s="10">
        <v>71.28</v>
      </c>
      <c r="AA52" s="10">
        <v>70.86</v>
      </c>
      <c r="AB52" s="10">
        <v>71.069999999999993</v>
      </c>
      <c r="AC52" s="95">
        <v>2212700</v>
      </c>
      <c r="AD52" s="10">
        <v>70.53</v>
      </c>
      <c r="AE52" s="2">
        <f t="shared" si="0"/>
        <v>0.42000000000000171</v>
      </c>
      <c r="AF52" s="138">
        <f t="shared" si="1"/>
        <v>1.418037436189401E-4</v>
      </c>
    </row>
    <row r="53" spans="1:32" x14ac:dyDescent="0.25">
      <c r="O53" s="83">
        <v>0.99</v>
      </c>
      <c r="P53" s="83">
        <f t="shared" si="5"/>
        <v>60.2316</v>
      </c>
      <c r="Q53" s="2"/>
      <c r="T53" s="541" t="s">
        <v>107</v>
      </c>
      <c r="U53" s="131">
        <v>4403112</v>
      </c>
      <c r="X53" s="133">
        <v>42592</v>
      </c>
      <c r="Y53" s="10">
        <v>70.959999999999994</v>
      </c>
      <c r="Z53" s="10">
        <v>71.3</v>
      </c>
      <c r="AA53" s="10">
        <v>70.83</v>
      </c>
      <c r="AB53" s="10">
        <v>71.06</v>
      </c>
      <c r="AC53" s="95">
        <v>2189600</v>
      </c>
      <c r="AD53" s="10">
        <v>70.52</v>
      </c>
      <c r="AE53" s="2">
        <f t="shared" si="0"/>
        <v>0.46999999999999886</v>
      </c>
      <c r="AF53" s="138">
        <f t="shared" si="1"/>
        <v>1.8468532461997089E-3</v>
      </c>
    </row>
    <row r="54" spans="1:32" x14ac:dyDescent="0.25">
      <c r="O54" s="83">
        <v>0.98</v>
      </c>
      <c r="P54" s="83">
        <f t="shared" si="5"/>
        <v>59.623200000000004</v>
      </c>
      <c r="Q54" s="2"/>
      <c r="T54" s="541" t="s">
        <v>110</v>
      </c>
      <c r="U54" s="131">
        <v>3333930</v>
      </c>
      <c r="X54" s="133">
        <v>42591</v>
      </c>
      <c r="Y54" s="10">
        <v>70.75</v>
      </c>
      <c r="Z54" s="10">
        <v>71.06</v>
      </c>
      <c r="AA54" s="10">
        <v>70.53</v>
      </c>
      <c r="AB54" s="10">
        <v>70.930000000000007</v>
      </c>
      <c r="AC54" s="95">
        <v>2333000</v>
      </c>
      <c r="AD54" s="10">
        <v>70.39</v>
      </c>
      <c r="AE54" s="2">
        <f t="shared" si="0"/>
        <v>0.53000000000000114</v>
      </c>
      <c r="AF54" s="138">
        <f t="shared" si="1"/>
        <v>4.2802111570836576E-3</v>
      </c>
    </row>
    <row r="55" spans="1:32" x14ac:dyDescent="0.25">
      <c r="O55" s="83">
        <v>0.97</v>
      </c>
      <c r="P55" s="83">
        <f t="shared" si="5"/>
        <v>59.014800000000001</v>
      </c>
      <c r="T55" s="93" t="s">
        <v>108</v>
      </c>
      <c r="U55" s="130" t="s">
        <v>679</v>
      </c>
      <c r="X55" s="133">
        <v>42590</v>
      </c>
      <c r="Y55" s="10">
        <v>70.489999999999995</v>
      </c>
      <c r="Z55" s="10">
        <v>70.88</v>
      </c>
      <c r="AA55" s="10">
        <v>70.150000000000006</v>
      </c>
      <c r="AB55" s="10">
        <v>70.63</v>
      </c>
      <c r="AC55" s="95">
        <v>2428700</v>
      </c>
      <c r="AD55" s="10">
        <v>70.09</v>
      </c>
      <c r="AE55" s="2">
        <f t="shared" si="0"/>
        <v>0.72999999999998977</v>
      </c>
      <c r="AF55" s="138">
        <f t="shared" si="1"/>
        <v>1.1426939008711834E-3</v>
      </c>
    </row>
    <row r="56" spans="1:32" x14ac:dyDescent="0.25">
      <c r="O56" s="83">
        <v>0.96</v>
      </c>
      <c r="P56" s="83">
        <f t="shared" si="5"/>
        <v>58.406399999999998</v>
      </c>
      <c r="T56" s="93" t="s">
        <v>111</v>
      </c>
      <c r="U56" s="130">
        <v>22.18</v>
      </c>
      <c r="X56" s="133">
        <v>42587</v>
      </c>
      <c r="Y56" s="10">
        <v>70.5</v>
      </c>
      <c r="Z56" s="10">
        <v>70.8</v>
      </c>
      <c r="AA56" s="10">
        <v>70.3</v>
      </c>
      <c r="AB56" s="10">
        <v>70.55</v>
      </c>
      <c r="AC56" s="95">
        <v>2539200</v>
      </c>
      <c r="AD56" s="10">
        <v>70.010000000000005</v>
      </c>
      <c r="AE56" s="2">
        <f t="shared" si="0"/>
        <v>0.5</v>
      </c>
      <c r="AF56" s="138">
        <f t="shared" si="1"/>
        <v>8.577555396711567E-4</v>
      </c>
    </row>
    <row r="57" spans="1:32" x14ac:dyDescent="0.25">
      <c r="O57" s="83">
        <v>0.95</v>
      </c>
      <c r="P57" s="83">
        <f t="shared" si="5"/>
        <v>57.798000000000002</v>
      </c>
      <c r="T57" s="93" t="s">
        <v>112</v>
      </c>
      <c r="U57" s="130">
        <v>2.75</v>
      </c>
      <c r="X57" s="133">
        <v>42586</v>
      </c>
      <c r="Y57" s="10">
        <v>70</v>
      </c>
      <c r="Z57" s="10">
        <v>70.510000000000005</v>
      </c>
      <c r="AA57" s="10">
        <v>69.92</v>
      </c>
      <c r="AB57" s="10">
        <v>70.489999999999995</v>
      </c>
      <c r="AC57" s="95">
        <v>4234700</v>
      </c>
      <c r="AD57" s="10">
        <v>69.95</v>
      </c>
      <c r="AE57" s="2">
        <f t="shared" si="0"/>
        <v>0.59000000000000341</v>
      </c>
      <c r="AF57" s="138">
        <f t="shared" si="1"/>
        <v>1.0108303249097617E-2</v>
      </c>
    </row>
    <row r="58" spans="1:32" x14ac:dyDescent="0.25">
      <c r="O58" s="83">
        <v>0.94</v>
      </c>
      <c r="P58" s="83">
        <f t="shared" si="5"/>
        <v>57.189599999999999</v>
      </c>
      <c r="T58" s="93" t="s">
        <v>109</v>
      </c>
      <c r="U58" s="130" t="s">
        <v>680</v>
      </c>
      <c r="X58" s="133">
        <v>42585</v>
      </c>
      <c r="Y58" s="10">
        <v>71.12</v>
      </c>
      <c r="Z58" s="10">
        <v>71.14</v>
      </c>
      <c r="AA58" s="10">
        <v>69.23</v>
      </c>
      <c r="AB58" s="10">
        <v>69.78</v>
      </c>
      <c r="AC58" s="95">
        <v>5387400</v>
      </c>
      <c r="AD58" s="10">
        <v>69.25</v>
      </c>
      <c r="AE58" s="2">
        <f t="shared" si="0"/>
        <v>1.9099999999999966</v>
      </c>
      <c r="AF58" s="138">
        <f t="shared" si="1"/>
        <v>-1.6754224052250577E-2</v>
      </c>
    </row>
    <row r="59" spans="1:32" x14ac:dyDescent="0.25">
      <c r="O59" s="83">
        <v>0.93</v>
      </c>
      <c r="P59" s="83">
        <f t="shared" si="5"/>
        <v>56.581200000000003</v>
      </c>
      <c r="X59" s="133">
        <v>42584</v>
      </c>
      <c r="Y59" s="10">
        <v>71.55</v>
      </c>
      <c r="Z59" s="10">
        <v>71.72</v>
      </c>
      <c r="AA59" s="10">
        <v>70.819999999999993</v>
      </c>
      <c r="AB59" s="10">
        <v>70.97</v>
      </c>
      <c r="AC59" s="95">
        <v>4370300</v>
      </c>
      <c r="AD59" s="10">
        <v>70.430000000000007</v>
      </c>
      <c r="AE59" s="2">
        <f t="shared" si="0"/>
        <v>0.90000000000000568</v>
      </c>
      <c r="AF59" s="138">
        <f t="shared" si="1"/>
        <v>-9.1446257737759495E-3</v>
      </c>
    </row>
    <row r="60" spans="1:32" x14ac:dyDescent="0.25">
      <c r="O60" s="83">
        <v>0.92</v>
      </c>
      <c r="P60" s="83">
        <f t="shared" si="5"/>
        <v>55.972800000000007</v>
      </c>
      <c r="X60" s="133">
        <v>42583</v>
      </c>
      <c r="Y60" s="10">
        <v>71.98</v>
      </c>
      <c r="Z60" s="10">
        <v>72.150000000000006</v>
      </c>
      <c r="AA60" s="10">
        <v>71.400000000000006</v>
      </c>
      <c r="AB60" s="10">
        <v>71.63</v>
      </c>
      <c r="AC60" s="95">
        <v>3417600</v>
      </c>
      <c r="AD60" s="10">
        <v>71.08</v>
      </c>
      <c r="AE60" s="2">
        <f t="shared" si="0"/>
        <v>0.75</v>
      </c>
      <c r="AF60" s="138">
        <f t="shared" si="1"/>
        <v>-3.6445192038128127E-3</v>
      </c>
    </row>
    <row r="61" spans="1:32" x14ac:dyDescent="0.25">
      <c r="O61" s="83">
        <v>0.91</v>
      </c>
      <c r="P61" s="83">
        <f t="shared" si="5"/>
        <v>55.364400000000003</v>
      </c>
      <c r="X61" s="133">
        <v>42580</v>
      </c>
      <c r="Y61" s="10">
        <v>71.19</v>
      </c>
      <c r="Z61" s="10">
        <v>72.22</v>
      </c>
      <c r="AA61" s="10">
        <v>71.17</v>
      </c>
      <c r="AB61" s="10">
        <v>71.89</v>
      </c>
      <c r="AC61" s="95">
        <v>2728800</v>
      </c>
      <c r="AD61" s="10">
        <v>71.34</v>
      </c>
      <c r="AE61" s="2">
        <f t="shared" si="0"/>
        <v>1.0499999999999972</v>
      </c>
      <c r="AF61" s="138">
        <f t="shared" si="1"/>
        <v>7.6271186440679539E-3</v>
      </c>
    </row>
    <row r="62" spans="1:32" x14ac:dyDescent="0.25">
      <c r="O62" s="83">
        <v>0.9</v>
      </c>
      <c r="P62" s="83">
        <f t="shared" si="5"/>
        <v>54.756000000000007</v>
      </c>
      <c r="X62" s="133">
        <v>42579</v>
      </c>
      <c r="Y62" s="10">
        <v>70.510000000000005</v>
      </c>
      <c r="Z62" s="10">
        <v>71.44</v>
      </c>
      <c r="AA62" s="10">
        <v>70.5</v>
      </c>
      <c r="AB62" s="10">
        <v>71.34</v>
      </c>
      <c r="AC62" s="95">
        <v>2724500</v>
      </c>
      <c r="AD62" s="10">
        <v>70.8</v>
      </c>
      <c r="AE62" s="2">
        <f t="shared" si="0"/>
        <v>0.93999999999999773</v>
      </c>
      <c r="AF62" s="138">
        <f t="shared" si="1"/>
        <v>1.1284102271104102E-2</v>
      </c>
    </row>
    <row r="63" spans="1:32" x14ac:dyDescent="0.25">
      <c r="X63" s="133">
        <v>42578</v>
      </c>
      <c r="Y63" s="10">
        <v>71.48</v>
      </c>
      <c r="Z63" s="10">
        <v>71.59</v>
      </c>
      <c r="AA63" s="10">
        <v>70.400000000000006</v>
      </c>
      <c r="AB63" s="10">
        <v>70.55</v>
      </c>
      <c r="AC63" s="95">
        <v>4578300</v>
      </c>
      <c r="AD63" s="10">
        <v>70.010000000000005</v>
      </c>
      <c r="AE63" s="2">
        <f t="shared" si="0"/>
        <v>1.1899999999999977</v>
      </c>
      <c r="AF63" s="138">
        <f t="shared" si="1"/>
        <v>-1.0319479785128483E-2</v>
      </c>
    </row>
    <row r="64" spans="1:32" x14ac:dyDescent="0.25">
      <c r="X64" s="133">
        <v>42577</v>
      </c>
      <c r="Y64" s="10">
        <v>71.650000000000006</v>
      </c>
      <c r="Z64" s="10">
        <v>72.510000000000005</v>
      </c>
      <c r="AA64" s="10">
        <v>71.19</v>
      </c>
      <c r="AB64" s="10">
        <v>71.28</v>
      </c>
      <c r="AC64" s="95">
        <v>2592100</v>
      </c>
      <c r="AD64" s="10">
        <v>70.739999999999995</v>
      </c>
      <c r="AE64" s="2">
        <f t="shared" si="0"/>
        <v>1.3200000000000074</v>
      </c>
      <c r="AF64" s="138">
        <f t="shared" si="1"/>
        <v>-5.6227157717178011E-3</v>
      </c>
    </row>
    <row r="65" spans="24:32" x14ac:dyDescent="0.25">
      <c r="X65" s="133">
        <v>42576</v>
      </c>
      <c r="Y65" s="10">
        <v>71.209999999999994</v>
      </c>
      <c r="Z65" s="10">
        <v>71.72</v>
      </c>
      <c r="AA65" s="10">
        <v>71.150000000000006</v>
      </c>
      <c r="AB65" s="10">
        <v>71.69</v>
      </c>
      <c r="AC65" s="95">
        <v>2574700</v>
      </c>
      <c r="AD65" s="10">
        <v>71.14</v>
      </c>
      <c r="AE65" s="2">
        <f t="shared" si="0"/>
        <v>0.56999999999999318</v>
      </c>
      <c r="AF65" s="138">
        <f t="shared" si="1"/>
        <v>6.508205998868144E-3</v>
      </c>
    </row>
    <row r="66" spans="24:32" x14ac:dyDescent="0.25">
      <c r="X66" s="133">
        <v>42573</v>
      </c>
      <c r="Y66" s="10">
        <v>71.44</v>
      </c>
      <c r="Z66" s="10">
        <v>71.64</v>
      </c>
      <c r="AA66" s="10">
        <v>71.069999999999993</v>
      </c>
      <c r="AB66" s="10">
        <v>71.22</v>
      </c>
      <c r="AC66" s="95">
        <v>3079200</v>
      </c>
      <c r="AD66" s="10">
        <v>70.680000000000007</v>
      </c>
      <c r="AE66" s="2">
        <f t="shared" si="0"/>
        <v>0.57000000000000739</v>
      </c>
      <c r="AF66" s="138">
        <f t="shared" si="1"/>
        <v>1.4150275930391309E-4</v>
      </c>
    </row>
    <row r="67" spans="24:32" x14ac:dyDescent="0.25">
      <c r="X67" s="133">
        <v>42572</v>
      </c>
      <c r="Y67" s="10">
        <v>71.709999999999994</v>
      </c>
      <c r="Z67" s="10">
        <v>71.72</v>
      </c>
      <c r="AA67" s="10">
        <v>70.989999999999995</v>
      </c>
      <c r="AB67" s="10">
        <v>71.209999999999994</v>
      </c>
      <c r="AC67" s="95">
        <v>3008800</v>
      </c>
      <c r="AD67" s="10">
        <v>70.67</v>
      </c>
      <c r="AE67" s="2">
        <f>Z67-AA67</f>
        <v>0.73000000000000398</v>
      </c>
      <c r="AF67" s="138">
        <f>AD67/AD68-1</f>
        <v>-6.7463106113844207E-3</v>
      </c>
    </row>
    <row r="68" spans="24:32" x14ac:dyDescent="0.25">
      <c r="X68" s="133">
        <v>42571</v>
      </c>
      <c r="Y68" s="10">
        <v>72.650000000000006</v>
      </c>
      <c r="Z68" s="10">
        <v>72.7</v>
      </c>
      <c r="AA68" s="10">
        <v>71.64</v>
      </c>
      <c r="AB68" s="10">
        <v>71.7</v>
      </c>
      <c r="AC68" s="95">
        <v>2841000</v>
      </c>
      <c r="AD68" s="10">
        <v>71.150000000000006</v>
      </c>
      <c r="AE68" s="2">
        <f>Z68-AA68</f>
        <v>1.0600000000000023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42663</v>
      </c>
      <c r="X2" s="10">
        <v>31.78</v>
      </c>
      <c r="Y2" s="10">
        <v>31.86</v>
      </c>
      <c r="Z2" s="10">
        <v>31.39</v>
      </c>
      <c r="AA2" s="10">
        <v>31.75</v>
      </c>
      <c r="AB2" s="95">
        <v>8070800</v>
      </c>
      <c r="AC2" s="10">
        <v>31.75</v>
      </c>
      <c r="AD2" s="2">
        <f>Y2-Z2</f>
        <v>0.46999999999999886</v>
      </c>
      <c r="AE2" s="138">
        <f>AC2/AC3-1</f>
        <v>-3.1397174254317317E-3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31.58</v>
      </c>
      <c r="W3" s="133">
        <v>42662</v>
      </c>
      <c r="X3" s="10">
        <v>31.54</v>
      </c>
      <c r="Y3" s="10">
        <v>31.98</v>
      </c>
      <c r="Z3" s="10">
        <v>31.48</v>
      </c>
      <c r="AA3" s="10">
        <v>31.85</v>
      </c>
      <c r="AB3" s="95">
        <v>9130500</v>
      </c>
      <c r="AC3" s="10">
        <v>31.85</v>
      </c>
      <c r="AD3" s="2">
        <f t="shared" ref="AD3:AD66" si="0">Y3-Z3</f>
        <v>0.5</v>
      </c>
      <c r="AE3" s="138">
        <f t="shared" ref="AE3:AE66" si="1">AC3/AC4-1</f>
        <v>1.4331210191082855E-2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31.58</v>
      </c>
      <c r="R4" s="527">
        <v>-5.9999999999999995E-4</v>
      </c>
      <c r="W4" s="133">
        <v>42661</v>
      </c>
      <c r="X4" s="10">
        <v>31.83</v>
      </c>
      <c r="Y4" s="10">
        <v>31.88</v>
      </c>
      <c r="Z4" s="10">
        <v>31.19</v>
      </c>
      <c r="AA4" s="10">
        <v>31.4</v>
      </c>
      <c r="AB4" s="95">
        <v>7973300</v>
      </c>
      <c r="AC4" s="10">
        <v>31.4</v>
      </c>
      <c r="AD4" s="2">
        <f t="shared" si="0"/>
        <v>0.68999999999999773</v>
      </c>
      <c r="AE4" s="138">
        <f t="shared" si="1"/>
        <v>-5.069708491761693E-3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31.84</v>
      </c>
      <c r="Y5" s="10">
        <v>32.06</v>
      </c>
      <c r="Z5" s="10">
        <v>31.53</v>
      </c>
      <c r="AA5" s="10">
        <v>31.56</v>
      </c>
      <c r="AB5" s="95">
        <v>7476100</v>
      </c>
      <c r="AC5" s="10">
        <v>31.56</v>
      </c>
      <c r="AD5" s="2">
        <f t="shared" si="0"/>
        <v>0.53000000000000114</v>
      </c>
      <c r="AE5" s="138">
        <f t="shared" si="1"/>
        <v>-9.727016002510247E-3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31.76</v>
      </c>
      <c r="Y6" s="10">
        <v>31.99</v>
      </c>
      <c r="Z6" s="10">
        <v>31.68</v>
      </c>
      <c r="AA6" s="10">
        <v>31.87</v>
      </c>
      <c r="AB6" s="95">
        <v>11105600</v>
      </c>
      <c r="AC6" s="10">
        <v>31.87</v>
      </c>
      <c r="AD6" s="2">
        <f t="shared" si="0"/>
        <v>0.30999999999999872</v>
      </c>
      <c r="AE6" s="138">
        <f t="shared" si="1"/>
        <v>1.1424944462075537E-2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42656</v>
      </c>
      <c r="X7" s="10">
        <v>31.48</v>
      </c>
      <c r="Y7" s="10">
        <v>31.63</v>
      </c>
      <c r="Z7" s="10">
        <v>30.88</v>
      </c>
      <c r="AA7" s="10">
        <v>31.51</v>
      </c>
      <c r="AB7" s="95">
        <v>12102600</v>
      </c>
      <c r="AC7" s="10">
        <v>31.51</v>
      </c>
      <c r="AD7" s="2">
        <f t="shared" si="0"/>
        <v>0.75</v>
      </c>
      <c r="AE7" s="138">
        <f t="shared" si="1"/>
        <v>-5.3661616161615466E-3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31.9</v>
      </c>
      <c r="Y8" s="10">
        <v>31.99</v>
      </c>
      <c r="Z8" s="10">
        <v>31.65</v>
      </c>
      <c r="AA8" s="10">
        <v>31.68</v>
      </c>
      <c r="AB8" s="95">
        <v>5597600</v>
      </c>
      <c r="AC8" s="10">
        <v>31.68</v>
      </c>
      <c r="AD8" s="2">
        <f t="shared" si="0"/>
        <v>0.33999999999999986</v>
      </c>
      <c r="AE8" s="138">
        <f t="shared" si="1"/>
        <v>-6.5851364063970186E-3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32.229999999999997</v>
      </c>
      <c r="Y9" s="10">
        <v>32.28</v>
      </c>
      <c r="Z9" s="10">
        <v>31.69</v>
      </c>
      <c r="AA9" s="10">
        <v>31.89</v>
      </c>
      <c r="AB9" s="95">
        <v>7977500</v>
      </c>
      <c r="AC9" s="10">
        <v>31.89</v>
      </c>
      <c r="AD9" s="2">
        <f t="shared" si="0"/>
        <v>0.58999999999999986</v>
      </c>
      <c r="AE9" s="138">
        <f t="shared" si="1"/>
        <v>-8.0870917573871992E-3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42653</v>
      </c>
      <c r="X10" s="10">
        <v>32.31</v>
      </c>
      <c r="Y10" s="10">
        <v>32.6</v>
      </c>
      <c r="Z10" s="10">
        <v>32.119999999999997</v>
      </c>
      <c r="AA10" s="10">
        <v>32.15</v>
      </c>
      <c r="AB10" s="95">
        <v>6094800</v>
      </c>
      <c r="AC10" s="10">
        <v>32.15</v>
      </c>
      <c r="AD10" s="2">
        <f t="shared" si="0"/>
        <v>0.48000000000000398</v>
      </c>
      <c r="AE10" s="138">
        <f t="shared" si="1"/>
        <v>-5.8750773036488901E-3</v>
      </c>
    </row>
    <row r="11" spans="1:31" x14ac:dyDescent="0.25">
      <c r="O11" s="11" t="s">
        <v>181</v>
      </c>
      <c r="P11" s="34"/>
      <c r="Q11" s="138">
        <f>VALUE(TRIM(CLEAN(MID(U58, FIND("(", U58)+1, 5))))</f>
        <v>4.7699999999999999E-2</v>
      </c>
      <c r="W11" s="133">
        <v>42650</v>
      </c>
      <c r="X11" s="10">
        <v>32.5</v>
      </c>
      <c r="Y11" s="10">
        <v>32.6</v>
      </c>
      <c r="Z11" s="10">
        <v>32.049999999999997</v>
      </c>
      <c r="AA11" s="10">
        <v>32.340000000000003</v>
      </c>
      <c r="AB11" s="95">
        <v>8909400</v>
      </c>
      <c r="AC11" s="10">
        <v>32.340000000000003</v>
      </c>
      <c r="AD11" s="2">
        <f t="shared" si="0"/>
        <v>0.55000000000000426</v>
      </c>
      <c r="AE11" s="138">
        <f t="shared" si="1"/>
        <v>-5.840762373193864E-3</v>
      </c>
    </row>
    <row r="12" spans="1:31" x14ac:dyDescent="0.25">
      <c r="W12" s="133">
        <v>42649</v>
      </c>
      <c r="X12" s="10">
        <v>32.54</v>
      </c>
      <c r="Y12" s="10">
        <v>32.64</v>
      </c>
      <c r="Z12" s="10">
        <v>32.21</v>
      </c>
      <c r="AA12" s="10">
        <v>32.53</v>
      </c>
      <c r="AB12" s="95">
        <v>8611200</v>
      </c>
      <c r="AC12" s="10">
        <v>32.53</v>
      </c>
      <c r="AD12" s="2">
        <f t="shared" si="0"/>
        <v>0.42999999999999972</v>
      </c>
      <c r="AE12" s="138">
        <f t="shared" si="1"/>
        <v>-4.5899632802937074E-3</v>
      </c>
    </row>
    <row r="13" spans="1:31" x14ac:dyDescent="0.25">
      <c r="W13" s="133">
        <v>42648</v>
      </c>
      <c r="X13" s="10">
        <v>32.31</v>
      </c>
      <c r="Y13" s="10">
        <v>32.78</v>
      </c>
      <c r="Z13" s="10">
        <v>32.229999999999997</v>
      </c>
      <c r="AA13" s="10">
        <v>32.68</v>
      </c>
      <c r="AB13" s="95">
        <v>11093500</v>
      </c>
      <c r="AC13" s="10">
        <v>32.68</v>
      </c>
      <c r="AD13" s="2">
        <f t="shared" si="0"/>
        <v>0.55000000000000426</v>
      </c>
      <c r="AE13" s="138">
        <f t="shared" si="1"/>
        <v>1.5853279452906266E-2</v>
      </c>
    </row>
    <row r="14" spans="1:31" x14ac:dyDescent="0.25">
      <c r="W14" s="133">
        <v>42647</v>
      </c>
      <c r="X14" s="10">
        <v>32.08</v>
      </c>
      <c r="Y14" s="10">
        <v>32.47</v>
      </c>
      <c r="Z14" s="10">
        <v>32.04</v>
      </c>
      <c r="AA14" s="10">
        <v>32.17</v>
      </c>
      <c r="AB14" s="95">
        <v>8506200</v>
      </c>
      <c r="AC14" s="10">
        <v>32.17</v>
      </c>
      <c r="AD14" s="2">
        <f t="shared" si="0"/>
        <v>0.42999999999999972</v>
      </c>
      <c r="AE14" s="138">
        <f t="shared" si="1"/>
        <v>4.0574282147316509E-3</v>
      </c>
    </row>
    <row r="15" spans="1:31" x14ac:dyDescent="0.25">
      <c r="W15" s="133">
        <v>42646</v>
      </c>
      <c r="X15" s="10">
        <v>31.64</v>
      </c>
      <c r="Y15" s="10">
        <v>32.24</v>
      </c>
      <c r="Z15" s="10">
        <v>31.61</v>
      </c>
      <c r="AA15" s="10">
        <v>32.04</v>
      </c>
      <c r="AB15" s="95">
        <v>11375900</v>
      </c>
      <c r="AC15" s="10">
        <v>32.04</v>
      </c>
      <c r="AD15" s="2">
        <f t="shared" si="0"/>
        <v>0.63000000000000256</v>
      </c>
      <c r="AE15" s="138">
        <f t="shared" si="1"/>
        <v>8.4985835694051381E-3</v>
      </c>
    </row>
    <row r="16" spans="1:31" x14ac:dyDescent="0.25">
      <c r="W16" s="133">
        <v>42643</v>
      </c>
      <c r="X16" s="10">
        <v>31.63</v>
      </c>
      <c r="Y16" s="10">
        <v>31.95</v>
      </c>
      <c r="Z16" s="10">
        <v>31.58</v>
      </c>
      <c r="AA16" s="10">
        <v>31.77</v>
      </c>
      <c r="AB16" s="95">
        <v>9330000</v>
      </c>
      <c r="AC16" s="10">
        <v>31.77</v>
      </c>
      <c r="AD16" s="2">
        <f t="shared" si="0"/>
        <v>0.37000000000000099</v>
      </c>
      <c r="AE16" s="138">
        <f t="shared" si="1"/>
        <v>9.212198221092649E-3</v>
      </c>
    </row>
    <row r="17" spans="1:31" x14ac:dyDescent="0.25">
      <c r="W17" s="133">
        <v>42642</v>
      </c>
      <c r="X17" s="10">
        <v>31.77</v>
      </c>
      <c r="Y17" s="10">
        <v>31.96</v>
      </c>
      <c r="Z17" s="10">
        <v>31.45</v>
      </c>
      <c r="AA17" s="10">
        <v>31.48</v>
      </c>
      <c r="AB17" s="95">
        <v>8821200</v>
      </c>
      <c r="AC17" s="10">
        <v>31.48</v>
      </c>
      <c r="AD17" s="2">
        <f t="shared" si="0"/>
        <v>0.51000000000000156</v>
      </c>
      <c r="AE17" s="138">
        <f t="shared" si="1"/>
        <v>-1.3166144200626895E-2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42641</v>
      </c>
      <c r="X18" s="10">
        <v>31.75</v>
      </c>
      <c r="Y18" s="10">
        <v>31.94</v>
      </c>
      <c r="Z18" s="10">
        <v>31.54</v>
      </c>
      <c r="AA18" s="10">
        <v>31.9</v>
      </c>
      <c r="AB18" s="95">
        <v>10713600</v>
      </c>
      <c r="AC18" s="10">
        <v>31.9</v>
      </c>
      <c r="AD18" s="2">
        <f t="shared" si="0"/>
        <v>0.40000000000000213</v>
      </c>
      <c r="AE18" s="138">
        <f t="shared" si="1"/>
        <v>9.4936708860757779E-3</v>
      </c>
    </row>
    <row r="19" spans="1:31" x14ac:dyDescent="0.25">
      <c r="W19" s="133">
        <v>42640</v>
      </c>
      <c r="X19" s="10">
        <v>31.77</v>
      </c>
      <c r="Y19" s="10">
        <v>31.96</v>
      </c>
      <c r="Z19" s="10">
        <v>31.54</v>
      </c>
      <c r="AA19" s="10">
        <v>31.6</v>
      </c>
      <c r="AB19" s="95">
        <v>14465300</v>
      </c>
      <c r="AC19" s="10">
        <v>31.6</v>
      </c>
      <c r="AD19" s="2">
        <f t="shared" si="0"/>
        <v>0.42000000000000171</v>
      </c>
      <c r="AE19" s="138">
        <f t="shared" si="1"/>
        <v>-6.2893081761006275E-3</v>
      </c>
    </row>
    <row r="20" spans="1:31" x14ac:dyDescent="0.25">
      <c r="W20" s="133">
        <v>42639</v>
      </c>
      <c r="X20" s="10">
        <v>32.020000000000003</v>
      </c>
      <c r="Y20" s="10">
        <v>32.119999999999997</v>
      </c>
      <c r="Z20" s="10">
        <v>31.75</v>
      </c>
      <c r="AA20" s="10">
        <v>31.8</v>
      </c>
      <c r="AB20" s="95">
        <v>12700900</v>
      </c>
      <c r="AC20" s="10">
        <v>31.8</v>
      </c>
      <c r="AD20" s="2">
        <f t="shared" si="0"/>
        <v>0.36999999999999744</v>
      </c>
      <c r="AE20" s="138">
        <f t="shared" si="1"/>
        <v>-9.9626400996263298E-3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42636</v>
      </c>
      <c r="X21" s="10">
        <v>32.1</v>
      </c>
      <c r="Y21" s="10">
        <v>32.369999999999997</v>
      </c>
      <c r="Z21" s="10">
        <v>32.049999999999997</v>
      </c>
      <c r="AA21" s="10">
        <v>32.119999999999997</v>
      </c>
      <c r="AB21" s="95">
        <v>9812100</v>
      </c>
      <c r="AC21" s="10">
        <v>32.119999999999997</v>
      </c>
      <c r="AD21" s="2">
        <f t="shared" si="0"/>
        <v>0.32000000000000028</v>
      </c>
      <c r="AE21" s="138">
        <f t="shared" si="1"/>
        <v>-8.3359061438716964E-3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42635</v>
      </c>
      <c r="X22" s="10">
        <v>32.270000000000003</v>
      </c>
      <c r="Y22" s="10">
        <v>32.47</v>
      </c>
      <c r="Z22" s="10">
        <v>32.270000000000003</v>
      </c>
      <c r="AA22" s="10">
        <v>32.39</v>
      </c>
      <c r="AB22" s="95">
        <v>12034000</v>
      </c>
      <c r="AC22" s="10">
        <v>32.39</v>
      </c>
      <c r="AD22" s="2">
        <f t="shared" si="0"/>
        <v>0.19999999999999574</v>
      </c>
      <c r="AE22" s="138">
        <f t="shared" si="1"/>
        <v>8.7200249143568609E-3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42634</v>
      </c>
      <c r="X23" s="10">
        <v>31.72</v>
      </c>
      <c r="Y23" s="10">
        <v>32.159999999999997</v>
      </c>
      <c r="Z23" s="10">
        <v>31.72</v>
      </c>
      <c r="AA23" s="10">
        <v>32.11</v>
      </c>
      <c r="AB23" s="95">
        <v>14468700</v>
      </c>
      <c r="AC23" s="10">
        <v>32.11</v>
      </c>
      <c r="AD23" s="2">
        <f t="shared" si="0"/>
        <v>0.43999999999999773</v>
      </c>
      <c r="AE23" s="138">
        <f t="shared" si="1"/>
        <v>1.4533965244865721E-2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42633</v>
      </c>
      <c r="X24" s="10">
        <v>31.91</v>
      </c>
      <c r="Y24" s="10">
        <v>31.94</v>
      </c>
      <c r="Z24" s="10">
        <v>31.33</v>
      </c>
      <c r="AA24" s="10">
        <v>31.65</v>
      </c>
      <c r="AB24" s="95">
        <v>12876200</v>
      </c>
      <c r="AC24" s="10">
        <v>31.65</v>
      </c>
      <c r="AD24" s="2">
        <f t="shared" si="0"/>
        <v>0.61000000000000298</v>
      </c>
      <c r="AE24" s="138">
        <f t="shared" si="1"/>
        <v>-2.2068095838587709E-3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42632</v>
      </c>
      <c r="X25" s="10">
        <v>31.9</v>
      </c>
      <c r="Y25" s="10">
        <v>32.08</v>
      </c>
      <c r="Z25" s="10">
        <v>31.66</v>
      </c>
      <c r="AA25" s="10">
        <v>31.72</v>
      </c>
      <c r="AB25" s="95">
        <v>32234800</v>
      </c>
      <c r="AC25" s="10">
        <v>31.72</v>
      </c>
      <c r="AD25" s="2">
        <f t="shared" si="0"/>
        <v>0.41999999999999815</v>
      </c>
      <c r="AE25" s="138">
        <f t="shared" si="1"/>
        <v>2.4216984178236922E-2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42629</v>
      </c>
      <c r="X26" s="10">
        <v>31.13</v>
      </c>
      <c r="Y26" s="10">
        <v>31.13</v>
      </c>
      <c r="Z26" s="10">
        <v>30.61</v>
      </c>
      <c r="AA26" s="10">
        <v>30.97</v>
      </c>
      <c r="AB26" s="95">
        <v>12780800</v>
      </c>
      <c r="AC26" s="10">
        <v>30.97</v>
      </c>
      <c r="AD26" s="2">
        <f t="shared" si="0"/>
        <v>0.51999999999999957</v>
      </c>
      <c r="AE26" s="138">
        <f t="shared" si="1"/>
        <v>-4.8200514138818651E-3</v>
      </c>
    </row>
    <row r="27" spans="1:31" x14ac:dyDescent="0.25">
      <c r="W27" s="133">
        <v>42628</v>
      </c>
      <c r="X27" s="10">
        <v>30.75</v>
      </c>
      <c r="Y27" s="10">
        <v>31.23</v>
      </c>
      <c r="Z27" s="10">
        <v>30.74</v>
      </c>
      <c r="AA27" s="10">
        <v>31.12</v>
      </c>
      <c r="AB27" s="95">
        <v>13467400</v>
      </c>
      <c r="AC27" s="10">
        <v>31.12</v>
      </c>
      <c r="AD27" s="2">
        <f t="shared" si="0"/>
        <v>0.49000000000000199</v>
      </c>
      <c r="AE27" s="138">
        <f t="shared" si="1"/>
        <v>1.3350700097688017E-2</v>
      </c>
    </row>
    <row r="28" spans="1:31" x14ac:dyDescent="0.25">
      <c r="W28" s="133">
        <v>42627</v>
      </c>
      <c r="X28" s="10">
        <v>30.79</v>
      </c>
      <c r="Y28" s="10">
        <v>30.87</v>
      </c>
      <c r="Z28" s="10">
        <v>30.49</v>
      </c>
      <c r="AA28" s="10">
        <v>30.71</v>
      </c>
      <c r="AB28" s="95">
        <v>12903200</v>
      </c>
      <c r="AC28" s="10">
        <v>30.71</v>
      </c>
      <c r="AD28" s="2">
        <f t="shared" si="0"/>
        <v>0.38000000000000256</v>
      </c>
      <c r="AE28" s="138">
        <f t="shared" si="1"/>
        <v>-7.4337427278603485E-3</v>
      </c>
    </row>
    <row r="29" spans="1:31" x14ac:dyDescent="0.25">
      <c r="L29" t="s">
        <v>219</v>
      </c>
      <c r="M29" s="2">
        <f>M47+K47-F47</f>
        <v>36.819999999999709</v>
      </c>
      <c r="W29" s="133">
        <v>42626</v>
      </c>
      <c r="X29" s="10">
        <v>31.02</v>
      </c>
      <c r="Y29" s="10">
        <v>31.15</v>
      </c>
      <c r="Z29" s="10">
        <v>30.82</v>
      </c>
      <c r="AA29" s="10">
        <v>30.94</v>
      </c>
      <c r="AB29" s="95">
        <v>16162900</v>
      </c>
      <c r="AC29" s="10">
        <v>30.94</v>
      </c>
      <c r="AD29" s="2">
        <f t="shared" si="0"/>
        <v>0.32999999999999829</v>
      </c>
      <c r="AE29" s="138">
        <f t="shared" si="1"/>
        <v>-7.6972418216805227E-3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42625</v>
      </c>
      <c r="X30" s="10">
        <v>30.36</v>
      </c>
      <c r="Y30" s="10">
        <v>31.35</v>
      </c>
      <c r="Z30" s="10">
        <v>30.13</v>
      </c>
      <c r="AA30" s="10">
        <v>31.18</v>
      </c>
      <c r="AB30" s="95">
        <v>17250300</v>
      </c>
      <c r="AC30" s="10">
        <v>31.18</v>
      </c>
      <c r="AD30" s="2">
        <f t="shared" si="0"/>
        <v>1.2200000000000024</v>
      </c>
      <c r="AE30" s="138">
        <f t="shared" si="1"/>
        <v>2.2965879265091749E-2</v>
      </c>
    </row>
    <row r="31" spans="1:31" x14ac:dyDescent="0.25">
      <c r="A31" s="393" t="s">
        <v>56</v>
      </c>
      <c r="B31" s="60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42622</v>
      </c>
      <c r="X31" s="10">
        <v>31.44</v>
      </c>
      <c r="Y31" s="10">
        <v>31.56</v>
      </c>
      <c r="Z31" s="10">
        <v>30.37</v>
      </c>
      <c r="AA31" s="10">
        <v>30.48</v>
      </c>
      <c r="AB31" s="95">
        <v>22476300</v>
      </c>
      <c r="AC31" s="10">
        <v>30.48</v>
      </c>
      <c r="AD31" s="2">
        <f t="shared" si="0"/>
        <v>1.1899999999999977</v>
      </c>
      <c r="AE31" s="138">
        <f t="shared" si="1"/>
        <v>-3.8789025543992439E-2</v>
      </c>
    </row>
    <row r="32" spans="1:31" x14ac:dyDescent="0.25">
      <c r="A32" s="394" t="s">
        <v>71</v>
      </c>
      <c r="B32" s="60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42621</v>
      </c>
      <c r="X32" s="10">
        <v>31.85</v>
      </c>
      <c r="Y32" s="10">
        <v>32</v>
      </c>
      <c r="Z32" s="10">
        <v>31.68</v>
      </c>
      <c r="AA32" s="10">
        <v>31.71</v>
      </c>
      <c r="AB32" s="95">
        <v>11808200</v>
      </c>
      <c r="AC32" s="10">
        <v>31.71</v>
      </c>
      <c r="AD32" s="2">
        <f t="shared" si="0"/>
        <v>0.32000000000000028</v>
      </c>
      <c r="AE32" s="138">
        <f t="shared" si="1"/>
        <v>-5.6444026340545239E-3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42620</v>
      </c>
      <c r="X33" s="10">
        <v>31.99</v>
      </c>
      <c r="Y33" s="10">
        <v>31.99</v>
      </c>
      <c r="Z33" s="10">
        <v>31.62</v>
      </c>
      <c r="AA33" s="10">
        <v>31.89</v>
      </c>
      <c r="AB33" s="95">
        <v>12554700</v>
      </c>
      <c r="AC33" s="10">
        <v>31.89</v>
      </c>
      <c r="AD33" s="2">
        <f t="shared" si="0"/>
        <v>0.36999999999999744</v>
      </c>
      <c r="AE33" s="138" t="e">
        <f t="shared" si="1"/>
        <v>#DIV/0!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42620</v>
      </c>
      <c r="X34" s="10" t="s">
        <v>191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42619</v>
      </c>
      <c r="X35" s="10">
        <v>32.25</v>
      </c>
      <c r="Y35" s="10">
        <v>32.340000000000003</v>
      </c>
      <c r="Z35" s="10">
        <v>31.85</v>
      </c>
      <c r="AA35" s="10">
        <v>32.119999999999997</v>
      </c>
      <c r="AB35" s="95">
        <v>16774800</v>
      </c>
      <c r="AC35" s="10">
        <v>31.74</v>
      </c>
      <c r="AD35" s="2">
        <f t="shared" si="0"/>
        <v>0.49000000000000199</v>
      </c>
      <c r="AE35" s="138">
        <f t="shared" si="1"/>
        <v>-1.2586532410321372E-3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42615</v>
      </c>
      <c r="X36" s="10">
        <v>31.88</v>
      </c>
      <c r="Y36" s="10">
        <v>32.200000000000003</v>
      </c>
      <c r="Z36" s="10">
        <v>31.85</v>
      </c>
      <c r="AA36" s="10">
        <v>32.159999999999997</v>
      </c>
      <c r="AB36" s="95">
        <v>10828400</v>
      </c>
      <c r="AC36" s="10">
        <v>31.78</v>
      </c>
      <c r="AD36" s="2">
        <f t="shared" si="0"/>
        <v>0.35000000000000142</v>
      </c>
      <c r="AE36" s="138">
        <f t="shared" si="1"/>
        <v>1.1457670273711029E-2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42614</v>
      </c>
      <c r="X37" s="10">
        <v>31.86</v>
      </c>
      <c r="Y37" s="10">
        <v>32.549999999999997</v>
      </c>
      <c r="Z37" s="10">
        <v>31.34</v>
      </c>
      <c r="AA37" s="10">
        <v>31.8</v>
      </c>
      <c r="AB37" s="95">
        <v>14898800</v>
      </c>
      <c r="AC37" s="10">
        <v>31.42</v>
      </c>
      <c r="AD37" s="2">
        <f t="shared" si="0"/>
        <v>1.2099999999999973</v>
      </c>
      <c r="AE37" s="138">
        <f t="shared" si="1"/>
        <v>-3.8046924540265925E-3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42613</v>
      </c>
      <c r="X38" s="10">
        <v>31.67</v>
      </c>
      <c r="Y38" s="10">
        <v>31.94</v>
      </c>
      <c r="Z38" s="10">
        <v>31.65</v>
      </c>
      <c r="AA38" s="10">
        <v>31.92</v>
      </c>
      <c r="AB38" s="95">
        <v>9625600</v>
      </c>
      <c r="AC38" s="10">
        <v>31.54</v>
      </c>
      <c r="AD38" s="2">
        <f t="shared" si="0"/>
        <v>0.2900000000000027</v>
      </c>
      <c r="AE38" s="138">
        <f t="shared" si="1"/>
        <v>7.6677316293929376E-3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42612</v>
      </c>
      <c r="X39" s="10">
        <v>31.81</v>
      </c>
      <c r="Y39" s="10">
        <v>32</v>
      </c>
      <c r="Z39" s="10">
        <v>31.23</v>
      </c>
      <c r="AA39" s="10">
        <v>31.67</v>
      </c>
      <c r="AB39" s="95">
        <v>10748700</v>
      </c>
      <c r="AC39" s="10">
        <v>31.3</v>
      </c>
      <c r="AD39" s="2">
        <f t="shared" si="0"/>
        <v>0.76999999999999957</v>
      </c>
      <c r="AE39" s="138">
        <f t="shared" si="1"/>
        <v>-4.136175628380534E-3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42611</v>
      </c>
      <c r="X40" s="10">
        <v>31.78</v>
      </c>
      <c r="Y40" s="10">
        <v>31.96</v>
      </c>
      <c r="Z40" s="10">
        <v>31.57</v>
      </c>
      <c r="AA40" s="10">
        <v>31.81</v>
      </c>
      <c r="AB40" s="95">
        <v>7708300</v>
      </c>
      <c r="AC40" s="10">
        <v>31.43</v>
      </c>
      <c r="AD40" s="2">
        <f t="shared" si="0"/>
        <v>0.39000000000000057</v>
      </c>
      <c r="AE40" s="138">
        <f t="shared" si="1"/>
        <v>8.6649550706032752E-3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6" t="s">
        <v>78</v>
      </c>
      <c r="P41" s="586"/>
      <c r="W41" s="133">
        <v>42608</v>
      </c>
      <c r="X41" s="10">
        <v>31.67</v>
      </c>
      <c r="Y41" s="10">
        <v>31.82</v>
      </c>
      <c r="Z41" s="10">
        <v>31.42</v>
      </c>
      <c r="AA41" s="10">
        <v>31.53</v>
      </c>
      <c r="AB41" s="95">
        <v>10436200</v>
      </c>
      <c r="AC41" s="10">
        <v>31.16</v>
      </c>
      <c r="AD41" s="2">
        <f t="shared" si="0"/>
        <v>0.39999999999999858</v>
      </c>
      <c r="AE41" s="138">
        <f t="shared" si="1"/>
        <v>-3.2082130253452412E-4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34.738</v>
      </c>
      <c r="Q42" s="2"/>
      <c r="T42" s="91" t="s">
        <v>113</v>
      </c>
      <c r="W42" s="133">
        <v>42607</v>
      </c>
      <c r="X42" s="10">
        <v>31.71</v>
      </c>
      <c r="Y42" s="10">
        <v>31.75</v>
      </c>
      <c r="Z42" s="10">
        <v>31.36</v>
      </c>
      <c r="AA42" s="10">
        <v>31.54</v>
      </c>
      <c r="AB42" s="95">
        <v>15930800</v>
      </c>
      <c r="AC42" s="10">
        <v>31.17</v>
      </c>
      <c r="AD42" s="2">
        <f t="shared" si="0"/>
        <v>0.39000000000000057</v>
      </c>
      <c r="AE42" s="138">
        <f t="shared" si="1"/>
        <v>-7.3248407643311531E-3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34.422200000000004</v>
      </c>
      <c r="Q43" s="2"/>
      <c r="T43" s="161" t="s">
        <v>98</v>
      </c>
      <c r="U43" s="161">
        <v>31.85</v>
      </c>
      <c r="W43" s="133">
        <v>42606</v>
      </c>
      <c r="X43" s="10">
        <v>31.84</v>
      </c>
      <c r="Y43" s="10">
        <v>32.090000000000003</v>
      </c>
      <c r="Z43" s="10">
        <v>31.76</v>
      </c>
      <c r="AA43" s="10">
        <v>31.78</v>
      </c>
      <c r="AB43" s="95">
        <v>8179500</v>
      </c>
      <c r="AC43" s="10">
        <v>31.4</v>
      </c>
      <c r="AD43" s="2">
        <f t="shared" si="0"/>
        <v>0.33000000000000185</v>
      </c>
      <c r="AE43" s="138">
        <f t="shared" si="1"/>
        <v>-3.8071065989847552E-3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34.106400000000001</v>
      </c>
      <c r="Q44" s="2"/>
      <c r="T44" s="10" t="s">
        <v>99</v>
      </c>
      <c r="U44" s="10">
        <v>31.78</v>
      </c>
      <c r="W44" s="133">
        <v>42605</v>
      </c>
      <c r="X44" s="10">
        <v>31.97</v>
      </c>
      <c r="Y44" s="10">
        <v>32.049999999999997</v>
      </c>
      <c r="Z44" s="10">
        <v>31.87</v>
      </c>
      <c r="AA44" s="10">
        <v>31.9</v>
      </c>
      <c r="AB44" s="95">
        <v>10961100</v>
      </c>
      <c r="AC44" s="10">
        <v>31.52</v>
      </c>
      <c r="AD44" s="2">
        <f t="shared" si="0"/>
        <v>0.17999999999999616</v>
      </c>
      <c r="AE44" s="138">
        <f t="shared" si="1"/>
        <v>9.5268339155296644E-4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33.790599999999998</v>
      </c>
      <c r="Q45" s="2"/>
      <c r="T45" s="10" t="s">
        <v>100</v>
      </c>
      <c r="U45" s="10" t="s">
        <v>554</v>
      </c>
      <c r="W45" s="133">
        <v>42604</v>
      </c>
      <c r="X45" s="10">
        <v>31.79</v>
      </c>
      <c r="Y45" s="10">
        <v>31.95</v>
      </c>
      <c r="Z45" s="10">
        <v>31.7</v>
      </c>
      <c r="AA45" s="10">
        <v>31.87</v>
      </c>
      <c r="AB45" s="95">
        <v>8306000</v>
      </c>
      <c r="AC45" s="10">
        <v>31.49</v>
      </c>
      <c r="AD45" s="2">
        <f t="shared" si="0"/>
        <v>0.25</v>
      </c>
      <c r="AE45" s="138">
        <f t="shared" si="1"/>
        <v>1.2718600953893766E-3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33.474800000000002</v>
      </c>
      <c r="Q46" s="2"/>
      <c r="T46" s="10" t="s">
        <v>101</v>
      </c>
      <c r="U46" s="10" t="s">
        <v>555</v>
      </c>
      <c r="W46" s="133">
        <v>42601</v>
      </c>
      <c r="X46" s="10">
        <v>31.48</v>
      </c>
      <c r="Y46" s="10">
        <v>31.89</v>
      </c>
      <c r="Z46" s="10">
        <v>31.4</v>
      </c>
      <c r="AA46" s="10">
        <v>31.83</v>
      </c>
      <c r="AB46" s="95">
        <v>8809700</v>
      </c>
      <c r="AC46" s="10">
        <v>31.45</v>
      </c>
      <c r="AD46" s="2">
        <f t="shared" si="0"/>
        <v>0.49000000000000199</v>
      </c>
      <c r="AE46" s="138">
        <f t="shared" si="1"/>
        <v>8.6593970493906713E-3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33.158999999999999</v>
      </c>
      <c r="Q47" s="2"/>
      <c r="T47" s="10" t="s">
        <v>102</v>
      </c>
      <c r="U47" s="10">
        <v>36.28</v>
      </c>
      <c r="W47" s="133">
        <v>42600</v>
      </c>
      <c r="X47" s="10">
        <v>31.8</v>
      </c>
      <c r="Y47" s="10">
        <v>31.86</v>
      </c>
      <c r="Z47" s="10">
        <v>31.48</v>
      </c>
      <c r="AA47" s="10">
        <v>31.55</v>
      </c>
      <c r="AB47" s="95">
        <v>14089900</v>
      </c>
      <c r="AC47" s="10">
        <v>31.18</v>
      </c>
      <c r="AD47" s="2">
        <f t="shared" si="0"/>
        <v>0.37999999999999901</v>
      </c>
      <c r="AE47" s="138">
        <f t="shared" si="1"/>
        <v>-9.2151255163647194E-3</v>
      </c>
    </row>
    <row r="48" spans="1:31" x14ac:dyDescent="0.25">
      <c r="O48" s="83">
        <v>1.04</v>
      </c>
      <c r="P48" s="83">
        <f t="shared" si="2"/>
        <v>32.843199999999996</v>
      </c>
      <c r="Q48" s="2"/>
      <c r="T48" s="10" t="s">
        <v>103</v>
      </c>
      <c r="U48" s="10">
        <v>1.6453199999999999</v>
      </c>
      <c r="W48" s="133">
        <v>42599</v>
      </c>
      <c r="X48" s="10">
        <v>31.71</v>
      </c>
      <c r="Y48" s="10">
        <v>31.88</v>
      </c>
      <c r="Z48" s="10">
        <v>31.55</v>
      </c>
      <c r="AA48" s="10">
        <v>31.85</v>
      </c>
      <c r="AB48" s="95">
        <v>8392400</v>
      </c>
      <c r="AC48" s="10">
        <v>31.47</v>
      </c>
      <c r="AD48" s="2">
        <f t="shared" si="0"/>
        <v>0.32999999999999829</v>
      </c>
      <c r="AE48" s="138">
        <f t="shared" si="1"/>
        <v>4.4685604851579797E-3</v>
      </c>
    </row>
    <row r="49" spans="15:31" x14ac:dyDescent="0.25">
      <c r="O49" s="83">
        <v>1.03</v>
      </c>
      <c r="P49" s="83">
        <f t="shared" si="2"/>
        <v>32.5274</v>
      </c>
      <c r="Q49" s="2"/>
      <c r="T49" s="10" t="s">
        <v>104</v>
      </c>
      <c r="U49" s="10" t="s">
        <v>382</v>
      </c>
      <c r="W49" s="133">
        <v>42598</v>
      </c>
      <c r="X49" s="10">
        <v>31.81</v>
      </c>
      <c r="Y49" s="10">
        <v>31.85</v>
      </c>
      <c r="Z49" s="10">
        <v>31.61</v>
      </c>
      <c r="AA49" s="10">
        <v>31.71</v>
      </c>
      <c r="AB49" s="95">
        <v>9888500</v>
      </c>
      <c r="AC49" s="10">
        <v>31.33</v>
      </c>
      <c r="AD49" s="2">
        <f t="shared" si="0"/>
        <v>0.24000000000000199</v>
      </c>
      <c r="AE49" s="138">
        <f t="shared" si="1"/>
        <v>-4.7649301143584122E-3</v>
      </c>
    </row>
    <row r="50" spans="15:31" x14ac:dyDescent="0.25">
      <c r="O50" s="83">
        <v>1.02</v>
      </c>
      <c r="P50" s="83">
        <f t="shared" si="2"/>
        <v>32.211599999999997</v>
      </c>
      <c r="Q50" s="2"/>
      <c r="T50" s="10"/>
      <c r="U50" s="10"/>
      <c r="W50" s="133">
        <v>42597</v>
      </c>
      <c r="X50" s="10">
        <v>31.59</v>
      </c>
      <c r="Y50" s="10">
        <v>31.89</v>
      </c>
      <c r="Z50" s="10">
        <v>31.55</v>
      </c>
      <c r="AA50" s="10">
        <v>31.86</v>
      </c>
      <c r="AB50" s="95">
        <v>9345300</v>
      </c>
      <c r="AC50" s="10">
        <v>31.48</v>
      </c>
      <c r="AD50" s="2">
        <f t="shared" si="0"/>
        <v>0.33999999999999986</v>
      </c>
      <c r="AE50" s="138">
        <f t="shared" si="1"/>
        <v>8.9743589743589425E-3</v>
      </c>
    </row>
    <row r="51" spans="15:31" x14ac:dyDescent="0.25">
      <c r="O51" s="83">
        <v>1.01</v>
      </c>
      <c r="P51" s="83">
        <f t="shared" si="2"/>
        <v>31.895799999999998</v>
      </c>
      <c r="Q51" s="2"/>
      <c r="T51" s="10" t="s">
        <v>105</v>
      </c>
      <c r="U51" s="10" t="s">
        <v>556</v>
      </c>
      <c r="W51" s="133">
        <v>42594</v>
      </c>
      <c r="X51" s="10">
        <v>31.6</v>
      </c>
      <c r="Y51" s="10">
        <v>31.75</v>
      </c>
      <c r="Z51" s="10">
        <v>31.55</v>
      </c>
      <c r="AA51" s="10">
        <v>31.57</v>
      </c>
      <c r="AB51" s="95">
        <v>9843700</v>
      </c>
      <c r="AC51" s="10">
        <v>31.2</v>
      </c>
      <c r="AD51" s="2">
        <f t="shared" si="0"/>
        <v>0.19999999999999929</v>
      </c>
      <c r="AE51" s="138">
        <f t="shared" si="1"/>
        <v>-5.4191903092126736E-3</v>
      </c>
    </row>
    <row r="52" spans="15:31" x14ac:dyDescent="0.25">
      <c r="O52" s="83">
        <v>1</v>
      </c>
      <c r="P52" s="83">
        <f t="shared" si="2"/>
        <v>31.58</v>
      </c>
      <c r="Q52" s="2"/>
      <c r="T52" s="10" t="s">
        <v>106</v>
      </c>
      <c r="U52" s="10" t="s">
        <v>320</v>
      </c>
      <c r="W52" s="133">
        <v>42593</v>
      </c>
      <c r="X52" s="10">
        <v>31.43</v>
      </c>
      <c r="Y52" s="10">
        <v>31.79</v>
      </c>
      <c r="Z52" s="10">
        <v>31.36</v>
      </c>
      <c r="AA52" s="10">
        <v>31.75</v>
      </c>
      <c r="AB52" s="95">
        <v>13210800</v>
      </c>
      <c r="AC52" s="10">
        <v>31.37</v>
      </c>
      <c r="AD52" s="2">
        <f t="shared" si="0"/>
        <v>0.42999999999999972</v>
      </c>
      <c r="AE52" s="138">
        <f t="shared" si="1"/>
        <v>1.586787564766845E-2</v>
      </c>
    </row>
    <row r="53" spans="15:31" x14ac:dyDescent="0.25">
      <c r="O53" s="83">
        <v>0.99</v>
      </c>
      <c r="P53" s="83">
        <f t="shared" si="2"/>
        <v>31.264199999999999</v>
      </c>
      <c r="Q53" s="2"/>
      <c r="T53" s="10" t="s">
        <v>107</v>
      </c>
      <c r="U53" s="95">
        <v>8077594</v>
      </c>
      <c r="W53" s="133">
        <v>42592</v>
      </c>
      <c r="X53" s="10">
        <v>31.03</v>
      </c>
      <c r="Y53" s="10">
        <v>31.27</v>
      </c>
      <c r="Z53" s="10">
        <v>30.96</v>
      </c>
      <c r="AA53" s="10">
        <v>31.25</v>
      </c>
      <c r="AB53" s="95">
        <v>10833700</v>
      </c>
      <c r="AC53" s="10">
        <v>30.88</v>
      </c>
      <c r="AD53" s="2">
        <f t="shared" si="0"/>
        <v>0.30999999999999872</v>
      </c>
      <c r="AE53" s="138">
        <f t="shared" si="1"/>
        <v>5.8631921824103816E-3</v>
      </c>
    </row>
    <row r="54" spans="15:31" x14ac:dyDescent="0.25">
      <c r="O54" s="83">
        <v>0.98</v>
      </c>
      <c r="P54" s="83">
        <f t="shared" si="2"/>
        <v>30.948399999999999</v>
      </c>
      <c r="Q54" s="2"/>
      <c r="T54" s="10" t="s">
        <v>110</v>
      </c>
      <c r="U54" s="95">
        <v>12400600</v>
      </c>
      <c r="W54" s="133">
        <v>42591</v>
      </c>
      <c r="X54" s="10">
        <v>30.91</v>
      </c>
      <c r="Y54" s="10">
        <v>31.25</v>
      </c>
      <c r="Z54" s="10">
        <v>30.83</v>
      </c>
      <c r="AA54" s="10">
        <v>31.07</v>
      </c>
      <c r="AB54" s="95">
        <v>13691100</v>
      </c>
      <c r="AC54" s="10">
        <v>30.7</v>
      </c>
      <c r="AD54" s="2">
        <f t="shared" si="0"/>
        <v>0.42000000000000171</v>
      </c>
      <c r="AE54" s="138">
        <f t="shared" si="1"/>
        <v>6.2274664044574823E-3</v>
      </c>
    </row>
    <row r="55" spans="15:31" x14ac:dyDescent="0.25">
      <c r="O55" s="83">
        <v>0.97</v>
      </c>
      <c r="P55" s="83">
        <f t="shared" si="2"/>
        <v>30.632599999999996</v>
      </c>
      <c r="T55" s="10" t="s">
        <v>108</v>
      </c>
      <c r="U55" s="10" t="s">
        <v>557</v>
      </c>
      <c r="W55" s="133">
        <v>42590</v>
      </c>
      <c r="X55" s="10">
        <v>30.92</v>
      </c>
      <c r="Y55" s="10">
        <v>31.06</v>
      </c>
      <c r="Z55" s="10">
        <v>30.8</v>
      </c>
      <c r="AA55" s="10">
        <v>30.88</v>
      </c>
      <c r="AB55" s="95">
        <v>10470900</v>
      </c>
      <c r="AC55" s="10">
        <v>30.51</v>
      </c>
      <c r="AD55" s="2">
        <f t="shared" si="0"/>
        <v>0.25999999999999801</v>
      </c>
      <c r="AE55" s="138">
        <f t="shared" si="1"/>
        <v>2.2996057818660542E-3</v>
      </c>
    </row>
    <row r="56" spans="15:31" x14ac:dyDescent="0.25">
      <c r="O56" s="83">
        <v>0.96</v>
      </c>
      <c r="P56" s="83">
        <f t="shared" si="2"/>
        <v>30.316799999999997</v>
      </c>
      <c r="T56" s="10" t="s">
        <v>111</v>
      </c>
      <c r="U56" s="10">
        <v>4.07</v>
      </c>
      <c r="W56" s="133">
        <v>42587</v>
      </c>
      <c r="X56" s="10">
        <v>30.51</v>
      </c>
      <c r="Y56" s="10">
        <v>30.89</v>
      </c>
      <c r="Z56" s="10">
        <v>30.5</v>
      </c>
      <c r="AA56" s="10">
        <v>30.8</v>
      </c>
      <c r="AB56" s="95">
        <v>13135900</v>
      </c>
      <c r="AC56" s="10">
        <v>30.44</v>
      </c>
      <c r="AD56" s="2">
        <f t="shared" si="0"/>
        <v>0.39000000000000057</v>
      </c>
      <c r="AE56" s="138">
        <f t="shared" si="1"/>
        <v>1.5343562374916742E-2</v>
      </c>
    </row>
    <row r="57" spans="15:31" x14ac:dyDescent="0.25">
      <c r="O57" s="83">
        <v>0.95</v>
      </c>
      <c r="P57" s="83">
        <f t="shared" si="2"/>
        <v>30.000999999999998</v>
      </c>
      <c r="T57" s="10" t="s">
        <v>112</v>
      </c>
      <c r="U57" s="10">
        <v>7.81</v>
      </c>
      <c r="W57" s="133">
        <v>42586</v>
      </c>
      <c r="X57" s="10">
        <v>30.24</v>
      </c>
      <c r="Y57" s="10">
        <v>30.53</v>
      </c>
      <c r="Z57" s="10">
        <v>30.23</v>
      </c>
      <c r="AA57" s="10">
        <v>30.34</v>
      </c>
      <c r="AB57" s="95">
        <v>8660900</v>
      </c>
      <c r="AC57" s="10">
        <v>29.98</v>
      </c>
      <c r="AD57" s="2">
        <f t="shared" si="0"/>
        <v>0.30000000000000071</v>
      </c>
      <c r="AE57" s="138">
        <f t="shared" si="1"/>
        <v>3.3467202141901353E-3</v>
      </c>
    </row>
    <row r="58" spans="15:31" x14ac:dyDescent="0.25">
      <c r="O58" s="83">
        <v>0.94</v>
      </c>
      <c r="P58" s="83">
        <f t="shared" si="2"/>
        <v>29.685199999999998</v>
      </c>
      <c r="T58" s="10" t="s">
        <v>109</v>
      </c>
      <c r="U58" s="10" t="s">
        <v>442</v>
      </c>
      <c r="W58" s="133">
        <v>42585</v>
      </c>
      <c r="X58" s="10">
        <v>30</v>
      </c>
      <c r="Y58" s="10">
        <v>30.25</v>
      </c>
      <c r="Z58" s="10">
        <v>29.91</v>
      </c>
      <c r="AA58" s="10">
        <v>30.24</v>
      </c>
      <c r="AB58" s="95">
        <v>14504200</v>
      </c>
      <c r="AC58" s="10">
        <v>29.88</v>
      </c>
      <c r="AD58" s="2">
        <f t="shared" si="0"/>
        <v>0.33999999999999986</v>
      </c>
      <c r="AE58" s="138">
        <f t="shared" si="1"/>
        <v>1.0141987829614729E-2</v>
      </c>
    </row>
    <row r="59" spans="15:31" x14ac:dyDescent="0.25">
      <c r="O59" s="83">
        <v>0.93</v>
      </c>
      <c r="P59" s="83">
        <f t="shared" si="2"/>
        <v>29.369399999999999</v>
      </c>
      <c r="W59" s="133">
        <v>42584</v>
      </c>
      <c r="X59" s="10">
        <v>31.03</v>
      </c>
      <c r="Y59" s="10">
        <v>31.08</v>
      </c>
      <c r="Z59" s="10">
        <v>29.82</v>
      </c>
      <c r="AA59" s="10">
        <v>29.93</v>
      </c>
      <c r="AB59" s="95">
        <v>24346900</v>
      </c>
      <c r="AC59" s="10">
        <v>29.58</v>
      </c>
      <c r="AD59" s="2">
        <f t="shared" si="0"/>
        <v>1.259999999999998</v>
      </c>
      <c r="AE59" s="138">
        <f t="shared" si="1"/>
        <v>-4.3646944713870095E-2</v>
      </c>
    </row>
    <row r="60" spans="15:31" x14ac:dyDescent="0.25">
      <c r="O60" s="83">
        <v>0.92</v>
      </c>
      <c r="P60" s="83">
        <f t="shared" si="2"/>
        <v>29.053599999999999</v>
      </c>
      <c r="W60" s="133">
        <v>42583</v>
      </c>
      <c r="X60" s="10">
        <v>31.54</v>
      </c>
      <c r="Y60" s="10">
        <v>31.62</v>
      </c>
      <c r="Z60" s="10">
        <v>31.2</v>
      </c>
      <c r="AA60" s="10">
        <v>31.3</v>
      </c>
      <c r="AB60" s="95">
        <v>11190600</v>
      </c>
      <c r="AC60" s="10">
        <v>30.93</v>
      </c>
      <c r="AD60" s="2">
        <f t="shared" si="0"/>
        <v>0.42000000000000171</v>
      </c>
      <c r="AE60" s="138">
        <f t="shared" si="1"/>
        <v>-7.6997112608278018E-3</v>
      </c>
    </row>
    <row r="61" spans="15:31" x14ac:dyDescent="0.25">
      <c r="O61" s="83">
        <v>0.91</v>
      </c>
      <c r="P61" s="83">
        <f t="shared" si="2"/>
        <v>28.7378</v>
      </c>
      <c r="W61" s="133">
        <v>42580</v>
      </c>
      <c r="X61" s="10">
        <v>30.79</v>
      </c>
      <c r="Y61" s="10">
        <v>31.55</v>
      </c>
      <c r="Z61" s="10">
        <v>30.78</v>
      </c>
      <c r="AA61" s="10">
        <v>31.54</v>
      </c>
      <c r="AB61" s="95">
        <v>16150500</v>
      </c>
      <c r="AC61" s="10">
        <v>31.17</v>
      </c>
      <c r="AD61" s="2">
        <f t="shared" si="0"/>
        <v>0.76999999999999957</v>
      </c>
      <c r="AE61" s="138">
        <f t="shared" si="1"/>
        <v>1.796211626387989E-2</v>
      </c>
    </row>
    <row r="62" spans="15:31" x14ac:dyDescent="0.25">
      <c r="O62" s="83">
        <v>0.9</v>
      </c>
      <c r="P62" s="83">
        <f t="shared" si="2"/>
        <v>28.422000000000001</v>
      </c>
      <c r="W62" s="133">
        <v>42579</v>
      </c>
      <c r="X62" s="10">
        <v>31.05</v>
      </c>
      <c r="Y62" s="10">
        <v>31.2</v>
      </c>
      <c r="Z62" s="10">
        <v>30.65</v>
      </c>
      <c r="AA62" s="10">
        <v>30.99</v>
      </c>
      <c r="AB62" s="95">
        <v>20363900</v>
      </c>
      <c r="AC62" s="10">
        <v>30.62</v>
      </c>
      <c r="AD62" s="2">
        <f t="shared" si="0"/>
        <v>0.55000000000000071</v>
      </c>
      <c r="AE62" s="138">
        <f t="shared" si="1"/>
        <v>-3.2237673830594171E-2</v>
      </c>
    </row>
    <row r="63" spans="15:31" x14ac:dyDescent="0.25">
      <c r="W63" s="133">
        <v>42578</v>
      </c>
      <c r="X63" s="10">
        <v>32.18</v>
      </c>
      <c r="Y63" s="10">
        <v>32.29</v>
      </c>
      <c r="Z63" s="10">
        <v>31.97</v>
      </c>
      <c r="AA63" s="10">
        <v>32.020000000000003</v>
      </c>
      <c r="AB63" s="95">
        <v>9159500</v>
      </c>
      <c r="AC63" s="10">
        <v>31.64</v>
      </c>
      <c r="AD63" s="2">
        <f t="shared" si="0"/>
        <v>0.32000000000000028</v>
      </c>
      <c r="AE63" s="138">
        <f t="shared" si="1"/>
        <v>-4.0919106074913669E-3</v>
      </c>
    </row>
    <row r="64" spans="15:31" x14ac:dyDescent="0.25">
      <c r="W64" s="133">
        <v>42577</v>
      </c>
      <c r="X64" s="10">
        <v>31.98</v>
      </c>
      <c r="Y64" s="10">
        <v>32.22</v>
      </c>
      <c r="Z64" s="10">
        <v>31.89</v>
      </c>
      <c r="AA64" s="10">
        <v>32.15</v>
      </c>
      <c r="AB64" s="95">
        <v>9462000</v>
      </c>
      <c r="AC64" s="10">
        <v>31.77</v>
      </c>
      <c r="AD64" s="2">
        <f t="shared" si="0"/>
        <v>0.32999999999999829</v>
      </c>
      <c r="AE64" s="138">
        <f t="shared" si="1"/>
        <v>2.8409090909091717E-3</v>
      </c>
    </row>
    <row r="65" spans="23:31" x14ac:dyDescent="0.25">
      <c r="W65" s="133">
        <v>42576</v>
      </c>
      <c r="X65" s="10">
        <v>32.19</v>
      </c>
      <c r="Y65" s="10">
        <v>32.36</v>
      </c>
      <c r="Z65" s="10">
        <v>31.96</v>
      </c>
      <c r="AA65" s="10">
        <v>32.06</v>
      </c>
      <c r="AB65" s="95">
        <v>11324900</v>
      </c>
      <c r="AC65" s="10">
        <v>31.68</v>
      </c>
      <c r="AD65" s="2">
        <f t="shared" si="0"/>
        <v>0.39999999999999858</v>
      </c>
      <c r="AE65" s="138">
        <f t="shared" si="1"/>
        <v>-3.1466331025802319E-3</v>
      </c>
    </row>
    <row r="66" spans="23:31" x14ac:dyDescent="0.25">
      <c r="W66" s="133">
        <v>42573</v>
      </c>
      <c r="X66" s="10">
        <v>32.1</v>
      </c>
      <c r="Y66" s="10">
        <v>32.24</v>
      </c>
      <c r="Z66" s="10">
        <v>31.72</v>
      </c>
      <c r="AA66" s="10">
        <v>32.159999999999997</v>
      </c>
      <c r="AB66" s="95">
        <v>13305400</v>
      </c>
      <c r="AC66" s="10">
        <v>31.78</v>
      </c>
      <c r="AD66" s="2">
        <f t="shared" si="0"/>
        <v>0.52000000000000313</v>
      </c>
      <c r="AE66" s="138">
        <f t="shared" si="1"/>
        <v>4.1074249605055346E-3</v>
      </c>
    </row>
    <row r="67" spans="23:31" x14ac:dyDescent="0.25">
      <c r="W67" s="133">
        <v>42572</v>
      </c>
      <c r="X67" s="10">
        <v>31.49</v>
      </c>
      <c r="Y67" s="10">
        <v>32.869999999999997</v>
      </c>
      <c r="Z67" s="10">
        <v>31.49</v>
      </c>
      <c r="AA67" s="10">
        <v>32.03</v>
      </c>
      <c r="AB67" s="95">
        <v>36218500</v>
      </c>
      <c r="AC67" s="10">
        <v>31.65</v>
      </c>
      <c r="AD67" s="2">
        <f>Y67-Z67</f>
        <v>1.379999999999999</v>
      </c>
      <c r="AE67" s="138">
        <f>AC67/AC68-1</f>
        <v>1.7030848329048665E-2</v>
      </c>
    </row>
    <row r="68" spans="23:31" x14ac:dyDescent="0.25">
      <c r="W68" s="133">
        <v>42571</v>
      </c>
      <c r="X68" s="10">
        <v>31.42</v>
      </c>
      <c r="Y68" s="10">
        <v>31.58</v>
      </c>
      <c r="Z68" s="10">
        <v>31.07</v>
      </c>
      <c r="AA68" s="10">
        <v>31.49</v>
      </c>
      <c r="AB68" s="95">
        <v>20923000</v>
      </c>
      <c r="AC68" s="10">
        <v>31.12</v>
      </c>
      <c r="AD68" s="2">
        <f>Y68-Z68</f>
        <v>0.50999999999999801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5.625" customWidth="1"/>
    <col min="21" max="21" width="31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42663</v>
      </c>
      <c r="X2" s="10">
        <v>151.81</v>
      </c>
      <c r="Y2" s="10">
        <v>152.12</v>
      </c>
      <c r="Z2" s="10">
        <v>151.09</v>
      </c>
      <c r="AA2" s="10">
        <v>151.66</v>
      </c>
      <c r="AB2" s="95">
        <v>1996200</v>
      </c>
      <c r="AC2" s="10">
        <v>151.66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148.04</v>
      </c>
      <c r="W3" s="133">
        <v>42662</v>
      </c>
      <c r="X3" s="10">
        <v>151.11000000000001</v>
      </c>
      <c r="Y3" s="10">
        <v>152.03</v>
      </c>
      <c r="Z3" s="10">
        <v>151.01</v>
      </c>
      <c r="AA3" s="10">
        <v>151.80000000000001</v>
      </c>
      <c r="AB3" s="95">
        <v>1859500</v>
      </c>
      <c r="AC3" s="10">
        <v>151.80000000000001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148.04</v>
      </c>
      <c r="R4" s="527">
        <v>5.0000000000000001E-4</v>
      </c>
      <c r="W4" s="133">
        <v>42661</v>
      </c>
      <c r="X4" s="10">
        <v>152.19</v>
      </c>
      <c r="Y4" s="10">
        <v>152.32</v>
      </c>
      <c r="Z4" s="10">
        <v>151.06</v>
      </c>
      <c r="AA4" s="10">
        <v>151.66999999999999</v>
      </c>
      <c r="AB4" s="95">
        <v>1727300</v>
      </c>
      <c r="AC4" s="10">
        <v>151.66999999999999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42660</v>
      </c>
      <c r="X5" s="10">
        <v>151.85</v>
      </c>
      <c r="Y5" s="10">
        <v>151.85</v>
      </c>
      <c r="Z5" s="10">
        <v>150.30000000000001</v>
      </c>
      <c r="AA5" s="10">
        <v>150.78</v>
      </c>
      <c r="AB5" s="95">
        <v>1614000</v>
      </c>
      <c r="AC5" s="10">
        <v>150.78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42657</v>
      </c>
      <c r="X6" s="10">
        <v>152.88999999999999</v>
      </c>
      <c r="Y6" s="10">
        <v>152.93</v>
      </c>
      <c r="Z6" s="10">
        <v>151.5</v>
      </c>
      <c r="AA6" s="10">
        <v>151.71</v>
      </c>
      <c r="AB6" s="95">
        <v>1477900</v>
      </c>
      <c r="AC6" s="10">
        <v>151.71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42656</v>
      </c>
      <c r="X7" s="10">
        <v>152.75</v>
      </c>
      <c r="Y7" s="10">
        <v>153.13999999999999</v>
      </c>
      <c r="Z7" s="10">
        <v>151.11000000000001</v>
      </c>
      <c r="AA7" s="10">
        <v>152.03</v>
      </c>
      <c r="AB7" s="95">
        <v>2191800</v>
      </c>
      <c r="AC7" s="10">
        <v>152.03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42655</v>
      </c>
      <c r="X8" s="10">
        <v>154.99</v>
      </c>
      <c r="Y8" s="10">
        <v>155.26</v>
      </c>
      <c r="Z8" s="10">
        <v>153.59</v>
      </c>
      <c r="AA8" s="10">
        <v>153.80000000000001</v>
      </c>
      <c r="AB8" s="95">
        <v>1088600</v>
      </c>
      <c r="AC8" s="10">
        <v>153.80000000000001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42654</v>
      </c>
      <c r="X9" s="10">
        <v>156</v>
      </c>
      <c r="Y9" s="10">
        <v>156.59</v>
      </c>
      <c r="Z9" s="10">
        <v>153.79</v>
      </c>
      <c r="AA9" s="10">
        <v>154.9</v>
      </c>
      <c r="AB9" s="95">
        <v>2697500</v>
      </c>
      <c r="AC9" s="10">
        <v>154.9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42653</v>
      </c>
      <c r="X10" s="10">
        <v>159.24</v>
      </c>
      <c r="Y10" s="10">
        <v>160.1</v>
      </c>
      <c r="Z10" s="10">
        <v>158.55000000000001</v>
      </c>
      <c r="AA10" s="10">
        <v>159.11000000000001</v>
      </c>
      <c r="AB10" s="95">
        <v>927800</v>
      </c>
      <c r="AC10" s="10">
        <v>159.11000000000001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4.0000000000000001E-3</v>
      </c>
      <c r="W11" s="133">
        <v>42650</v>
      </c>
      <c r="X11" s="10">
        <v>159</v>
      </c>
      <c r="Y11" s="10">
        <v>159</v>
      </c>
      <c r="Z11" s="10">
        <v>157</v>
      </c>
      <c r="AA11" s="10">
        <v>158.21</v>
      </c>
      <c r="AB11" s="95">
        <v>1087000</v>
      </c>
      <c r="AC11" s="10">
        <v>158.21</v>
      </c>
      <c r="AD11" s="2"/>
      <c r="AE11" s="138"/>
    </row>
    <row r="12" spans="1:43" x14ac:dyDescent="0.25">
      <c r="W12" s="133">
        <v>42649</v>
      </c>
      <c r="X12" s="10">
        <v>158.51</v>
      </c>
      <c r="Y12" s="10">
        <v>158.51</v>
      </c>
      <c r="Z12" s="10">
        <v>157.21</v>
      </c>
      <c r="AA12" s="10">
        <v>158.44</v>
      </c>
      <c r="AB12" s="95">
        <v>998100</v>
      </c>
      <c r="AC12" s="10">
        <v>158.44</v>
      </c>
      <c r="AD12" s="2"/>
      <c r="AE12" s="138"/>
    </row>
    <row r="13" spans="1:43" x14ac:dyDescent="0.25">
      <c r="W13" s="133">
        <v>42648</v>
      </c>
      <c r="X13" s="10">
        <v>158.41</v>
      </c>
      <c r="Y13" s="10">
        <v>158.80000000000001</v>
      </c>
      <c r="Z13" s="10">
        <v>157.68</v>
      </c>
      <c r="AA13" s="10">
        <v>158.28</v>
      </c>
      <c r="AB13" s="95">
        <v>1171500</v>
      </c>
      <c r="AC13" s="10">
        <v>158.28</v>
      </c>
      <c r="AD13" s="2"/>
      <c r="AE13" s="138"/>
    </row>
    <row r="14" spans="1:43" x14ac:dyDescent="0.25">
      <c r="W14" s="133">
        <v>42647</v>
      </c>
      <c r="X14" s="10">
        <v>158.97999999999999</v>
      </c>
      <c r="Y14" s="10">
        <v>159.44</v>
      </c>
      <c r="Z14" s="10">
        <v>156.47</v>
      </c>
      <c r="AA14" s="10">
        <v>157.57</v>
      </c>
      <c r="AB14" s="95">
        <v>1124700</v>
      </c>
      <c r="AC14" s="10">
        <v>157.57</v>
      </c>
      <c r="AD14" s="2"/>
      <c r="AE14" s="138"/>
    </row>
    <row r="15" spans="1:43" x14ac:dyDescent="0.25">
      <c r="W15" s="133">
        <v>42646</v>
      </c>
      <c r="X15" s="10">
        <v>157.94999999999999</v>
      </c>
      <c r="Y15" s="10">
        <v>159.22</v>
      </c>
      <c r="Z15" s="10">
        <v>157.57</v>
      </c>
      <c r="AA15" s="10">
        <v>159.12</v>
      </c>
      <c r="AB15" s="95">
        <v>1304500</v>
      </c>
      <c r="AC15" s="10">
        <v>159.12</v>
      </c>
      <c r="AD15" s="2"/>
      <c r="AE15" s="138"/>
    </row>
    <row r="16" spans="1:43" x14ac:dyDescent="0.25">
      <c r="W16" s="133">
        <v>42643</v>
      </c>
      <c r="X16" s="10">
        <v>156.69999999999999</v>
      </c>
      <c r="Y16" s="10">
        <v>159.53</v>
      </c>
      <c r="Z16" s="10">
        <v>156.69999999999999</v>
      </c>
      <c r="AA16" s="10">
        <v>159.06</v>
      </c>
      <c r="AB16" s="95">
        <v>1985900</v>
      </c>
      <c r="AC16" s="10">
        <v>159.06</v>
      </c>
      <c r="AD16" s="2"/>
      <c r="AE16" s="138"/>
    </row>
    <row r="17" spans="1:31" x14ac:dyDescent="0.25">
      <c r="W17" s="133">
        <v>42642</v>
      </c>
      <c r="X17" s="10">
        <v>158.63</v>
      </c>
      <c r="Y17" s="10">
        <v>159.27000000000001</v>
      </c>
      <c r="Z17" s="10">
        <v>155.34</v>
      </c>
      <c r="AA17" s="10">
        <v>156.06</v>
      </c>
      <c r="AB17" s="95">
        <v>1473900</v>
      </c>
      <c r="AC17" s="10">
        <v>156.06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42641</v>
      </c>
      <c r="X18" s="10">
        <v>159.09</v>
      </c>
      <c r="Y18" s="10">
        <v>159.09</v>
      </c>
      <c r="Z18" s="10">
        <v>157.13999999999999</v>
      </c>
      <c r="AA18" s="10">
        <v>158.63999999999999</v>
      </c>
      <c r="AB18" s="95">
        <v>946700</v>
      </c>
      <c r="AC18" s="10">
        <v>158.63999999999999</v>
      </c>
      <c r="AD18" s="2"/>
      <c r="AE18" s="138"/>
    </row>
    <row r="19" spans="1:31" x14ac:dyDescent="0.25">
      <c r="W19" s="133">
        <v>42640</v>
      </c>
      <c r="X19" s="10">
        <v>156.44999999999999</v>
      </c>
      <c r="Y19" s="10">
        <v>159.02000000000001</v>
      </c>
      <c r="Z19" s="10">
        <v>155.83000000000001</v>
      </c>
      <c r="AA19" s="10">
        <v>158.88</v>
      </c>
      <c r="AB19" s="95">
        <v>1874200</v>
      </c>
      <c r="AC19" s="10">
        <v>158.88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42639</v>
      </c>
      <c r="X20" s="10">
        <v>156.97999999999999</v>
      </c>
      <c r="Y20" s="10">
        <v>156.97999999999999</v>
      </c>
      <c r="Z20" s="10">
        <v>155.61000000000001</v>
      </c>
      <c r="AA20" s="10">
        <v>156.16</v>
      </c>
      <c r="AB20" s="95">
        <v>1650500</v>
      </c>
      <c r="AC20" s="10">
        <v>156.16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42636</v>
      </c>
      <c r="X21" s="10">
        <v>156.85</v>
      </c>
      <c r="Y21" s="10">
        <v>158.15</v>
      </c>
      <c r="Z21" s="10">
        <v>156.71</v>
      </c>
      <c r="AA21" s="10">
        <v>157.66</v>
      </c>
      <c r="AB21" s="95">
        <v>1626200</v>
      </c>
      <c r="AC21" s="10">
        <v>157.66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42635</v>
      </c>
      <c r="X22" s="10">
        <v>156.41</v>
      </c>
      <c r="Y22" s="10">
        <v>158.11000000000001</v>
      </c>
      <c r="Z22" s="10">
        <v>155.68</v>
      </c>
      <c r="AA22" s="10">
        <v>157.66</v>
      </c>
      <c r="AB22" s="95">
        <v>1599000</v>
      </c>
      <c r="AC22" s="10">
        <v>157.66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42634</v>
      </c>
      <c r="X23" s="10">
        <v>152.46</v>
      </c>
      <c r="Y23" s="10">
        <v>155.62</v>
      </c>
      <c r="Z23" s="10">
        <v>152.12</v>
      </c>
      <c r="AA23" s="10">
        <v>155.41999999999999</v>
      </c>
      <c r="AB23" s="95">
        <v>1791200</v>
      </c>
      <c r="AC23" s="10">
        <v>155.41999999999999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42633</v>
      </c>
      <c r="X24" s="10">
        <v>151.37</v>
      </c>
      <c r="Y24" s="10">
        <v>152.53</v>
      </c>
      <c r="Z24" s="10">
        <v>150.46</v>
      </c>
      <c r="AA24" s="10">
        <v>151.62</v>
      </c>
      <c r="AB24" s="95">
        <v>1488200</v>
      </c>
      <c r="AC24" s="10">
        <v>151.62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42632</v>
      </c>
      <c r="X25" s="10">
        <v>150.18</v>
      </c>
      <c r="Y25" s="10">
        <v>151.28</v>
      </c>
      <c r="Z25" s="10">
        <v>149.91</v>
      </c>
      <c r="AA25" s="10">
        <v>150</v>
      </c>
      <c r="AB25" s="95">
        <v>1058900</v>
      </c>
      <c r="AC25" s="10">
        <v>150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42629</v>
      </c>
      <c r="X26" s="10">
        <v>150.16999999999999</v>
      </c>
      <c r="Y26" s="10">
        <v>150.38999999999999</v>
      </c>
      <c r="Z26" s="10">
        <v>148.94999999999999</v>
      </c>
      <c r="AA26" s="10">
        <v>150.05000000000001</v>
      </c>
      <c r="AB26" s="95">
        <v>1985500</v>
      </c>
      <c r="AC26" s="10">
        <v>150.05000000000001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42628</v>
      </c>
      <c r="X27" s="10">
        <v>148.37</v>
      </c>
      <c r="Y27" s="10">
        <v>150.81</v>
      </c>
      <c r="Z27" s="10">
        <v>147.94999999999999</v>
      </c>
      <c r="AA27" s="10">
        <v>150</v>
      </c>
      <c r="AB27" s="95">
        <v>2085500</v>
      </c>
      <c r="AC27" s="10">
        <v>150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42627</v>
      </c>
      <c r="X28" s="10">
        <v>145.01</v>
      </c>
      <c r="Y28" s="10">
        <v>147.87</v>
      </c>
      <c r="Z28" s="10">
        <v>145.01</v>
      </c>
      <c r="AA28" s="10">
        <v>147.85</v>
      </c>
      <c r="AB28" s="95">
        <v>3221700</v>
      </c>
      <c r="AC28" s="10">
        <v>147.85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42626</v>
      </c>
      <c r="X29" s="10">
        <v>145.25</v>
      </c>
      <c r="Y29" s="10">
        <v>145.86000000000001</v>
      </c>
      <c r="Z29" s="10">
        <v>143.11000000000001</v>
      </c>
      <c r="AA29" s="10">
        <v>145.15</v>
      </c>
      <c r="AB29" s="95">
        <v>1933900</v>
      </c>
      <c r="AC29" s="10">
        <v>145.15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42626</v>
      </c>
      <c r="X30" s="10" t="s">
        <v>182</v>
      </c>
      <c r="Y30" s="10"/>
      <c r="Z30" s="10"/>
      <c r="AA30" s="10"/>
      <c r="AB30" s="95"/>
      <c r="AC30" s="10"/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42625</v>
      </c>
      <c r="X31" s="10">
        <v>143.19</v>
      </c>
      <c r="Y31" s="10">
        <v>146.76</v>
      </c>
      <c r="Z31" s="10">
        <v>143.01</v>
      </c>
      <c r="AA31" s="10">
        <v>146.4</v>
      </c>
      <c r="AB31" s="95">
        <v>1932500</v>
      </c>
      <c r="AC31" s="10">
        <v>146.25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42622</v>
      </c>
      <c r="X32" s="10">
        <v>148.09</v>
      </c>
      <c r="Y32" s="10">
        <v>148.52000000000001</v>
      </c>
      <c r="Z32" s="10">
        <v>143.68</v>
      </c>
      <c r="AA32" s="10">
        <v>143.68</v>
      </c>
      <c r="AB32" s="95">
        <v>2995200</v>
      </c>
      <c r="AC32" s="10">
        <v>143.53</v>
      </c>
      <c r="AD32" s="2"/>
      <c r="AE32" s="138"/>
    </row>
    <row r="33" spans="1:31" x14ac:dyDescent="0.25">
      <c r="W33" s="133">
        <v>42621</v>
      </c>
      <c r="X33" s="10">
        <v>150.4</v>
      </c>
      <c r="Y33" s="10">
        <v>151.24</v>
      </c>
      <c r="Z33" s="10">
        <v>150.38</v>
      </c>
      <c r="AA33" s="10">
        <v>150.65</v>
      </c>
      <c r="AB33" s="95">
        <v>1399400</v>
      </c>
      <c r="AC33" s="10">
        <v>150.5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42620</v>
      </c>
      <c r="X34" s="10">
        <v>150.63</v>
      </c>
      <c r="Y34" s="10">
        <v>151.43</v>
      </c>
      <c r="Z34" s="10">
        <v>150.29</v>
      </c>
      <c r="AA34" s="10">
        <v>150.5</v>
      </c>
      <c r="AB34" s="95">
        <v>1527300</v>
      </c>
      <c r="AC34" s="10">
        <v>150.35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42619</v>
      </c>
      <c r="X35" s="10">
        <v>151.25</v>
      </c>
      <c r="Y35" s="10">
        <v>151.38999999999999</v>
      </c>
      <c r="Z35" s="10">
        <v>150.66999999999999</v>
      </c>
      <c r="AA35" s="10">
        <v>151</v>
      </c>
      <c r="AB35" s="95">
        <v>1498000</v>
      </c>
      <c r="AC35" s="10">
        <v>150.85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42615</v>
      </c>
      <c r="X36" s="10">
        <v>151.22999999999999</v>
      </c>
      <c r="Y36" s="10">
        <v>151.84</v>
      </c>
      <c r="Z36" s="10">
        <v>150.66999999999999</v>
      </c>
      <c r="AA36" s="10">
        <v>151.18</v>
      </c>
      <c r="AB36" s="95">
        <v>1104200</v>
      </c>
      <c r="AC36" s="10">
        <v>151.03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42614</v>
      </c>
      <c r="X37" s="10">
        <v>152.65</v>
      </c>
      <c r="Y37" s="10">
        <v>152.83000000000001</v>
      </c>
      <c r="Z37" s="10">
        <v>150.4</v>
      </c>
      <c r="AA37" s="10">
        <v>150.94999999999999</v>
      </c>
      <c r="AB37" s="95">
        <v>1306000</v>
      </c>
      <c r="AC37" s="10">
        <v>150.80000000000001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42613</v>
      </c>
      <c r="X38" s="10">
        <v>153.16999999999999</v>
      </c>
      <c r="Y38" s="10">
        <v>153.4</v>
      </c>
      <c r="Z38" s="10">
        <v>151.56</v>
      </c>
      <c r="AA38" s="10">
        <v>152.19</v>
      </c>
      <c r="AB38" s="95">
        <v>1053800</v>
      </c>
      <c r="AC38" s="10">
        <v>152.03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42612</v>
      </c>
      <c r="X39" s="10">
        <v>153.80000000000001</v>
      </c>
      <c r="Y39" s="10">
        <v>154.04</v>
      </c>
      <c r="Z39" s="10">
        <v>152.06</v>
      </c>
      <c r="AA39" s="10">
        <v>153.16</v>
      </c>
      <c r="AB39" s="95">
        <v>966500</v>
      </c>
      <c r="AC39" s="10">
        <v>153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42611</v>
      </c>
      <c r="X40" s="10">
        <v>152.28</v>
      </c>
      <c r="Y40" s="10">
        <v>154.11000000000001</v>
      </c>
      <c r="Z40" s="10">
        <v>152.16999999999999</v>
      </c>
      <c r="AA40" s="10">
        <v>153.51</v>
      </c>
      <c r="AB40" s="95">
        <v>986700</v>
      </c>
      <c r="AC40" s="10">
        <v>153.35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42608</v>
      </c>
      <c r="X41" s="10">
        <v>151.91999999999999</v>
      </c>
      <c r="Y41" s="10">
        <v>153.05000000000001</v>
      </c>
      <c r="Z41" s="10">
        <v>151.44999999999999</v>
      </c>
      <c r="AA41" s="10">
        <v>152.36000000000001</v>
      </c>
      <c r="AB41" s="95">
        <v>1158300</v>
      </c>
      <c r="AC41" s="10">
        <v>152.19999999999999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42607</v>
      </c>
      <c r="X42" s="10">
        <v>151.29</v>
      </c>
      <c r="Y42" s="10">
        <v>152.38999999999999</v>
      </c>
      <c r="Z42" s="10">
        <v>150.75</v>
      </c>
      <c r="AA42" s="10">
        <v>151.35</v>
      </c>
      <c r="AB42" s="95">
        <v>1358100</v>
      </c>
      <c r="AC42" s="10">
        <v>151.19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151.80000000000001</v>
      </c>
      <c r="W43" s="133">
        <v>42606</v>
      </c>
      <c r="X43" s="10">
        <v>154.36000000000001</v>
      </c>
      <c r="Y43" s="10">
        <v>154.5</v>
      </c>
      <c r="Z43" s="10">
        <v>150.78</v>
      </c>
      <c r="AA43" s="10">
        <v>151.26</v>
      </c>
      <c r="AB43" s="95">
        <v>1513700</v>
      </c>
      <c r="AC43" s="10">
        <v>151.11000000000001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151.81</v>
      </c>
      <c r="W44" s="133">
        <v>42605</v>
      </c>
      <c r="X44" s="10">
        <v>154.56</v>
      </c>
      <c r="Y44" s="10">
        <v>156.19</v>
      </c>
      <c r="Z44" s="10">
        <v>154.16999999999999</v>
      </c>
      <c r="AA44" s="10">
        <v>154.55000000000001</v>
      </c>
      <c r="AB44" s="95">
        <v>1064700</v>
      </c>
      <c r="AC44" s="10">
        <v>154.38999999999999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6" t="s">
        <v>78</v>
      </c>
      <c r="P45" s="586"/>
      <c r="T45" s="100" t="s">
        <v>100</v>
      </c>
      <c r="U45" s="100" t="s">
        <v>558</v>
      </c>
      <c r="W45" s="133">
        <v>42604</v>
      </c>
      <c r="X45" s="10">
        <v>153.68</v>
      </c>
      <c r="Y45" s="10">
        <v>154.27000000000001</v>
      </c>
      <c r="Z45" s="10">
        <v>153.28</v>
      </c>
      <c r="AA45" s="10">
        <v>153.99</v>
      </c>
      <c r="AB45" s="95">
        <v>705900</v>
      </c>
      <c r="AC45" s="10">
        <v>153.83000000000001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162.84399999999999</v>
      </c>
      <c r="Q46" s="2"/>
      <c r="T46" s="100" t="s">
        <v>101</v>
      </c>
      <c r="U46" s="100" t="s">
        <v>559</v>
      </c>
      <c r="W46" s="133">
        <v>42601</v>
      </c>
      <c r="X46" s="10">
        <v>152.88</v>
      </c>
      <c r="Y46" s="10">
        <v>153.81</v>
      </c>
      <c r="Z46" s="10">
        <v>152.5</v>
      </c>
      <c r="AA46" s="10">
        <v>153.58000000000001</v>
      </c>
      <c r="AB46" s="95">
        <v>1498000</v>
      </c>
      <c r="AC46" s="10">
        <v>153.41999999999999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161.36359999999999</v>
      </c>
      <c r="Q47" s="2"/>
      <c r="T47" s="100" t="s">
        <v>102</v>
      </c>
      <c r="U47" s="100">
        <v>173.76</v>
      </c>
      <c r="W47" s="133">
        <v>42600</v>
      </c>
      <c r="X47" s="10">
        <v>154.22</v>
      </c>
      <c r="Y47" s="10">
        <v>154.47</v>
      </c>
      <c r="Z47" s="10">
        <v>152.74</v>
      </c>
      <c r="AA47" s="10">
        <v>153.35</v>
      </c>
      <c r="AB47" s="95">
        <v>2155800</v>
      </c>
      <c r="AC47" s="10">
        <v>153.19</v>
      </c>
      <c r="AD47" s="2"/>
      <c r="AE47" s="138"/>
    </row>
    <row r="48" spans="1:31" x14ac:dyDescent="0.25">
      <c r="O48" s="83">
        <v>1.08</v>
      </c>
      <c r="P48" s="83">
        <f t="shared" si="0"/>
        <v>159.88319999999999</v>
      </c>
      <c r="Q48" s="2"/>
      <c r="T48" s="100" t="s">
        <v>103</v>
      </c>
      <c r="U48" s="100">
        <v>0.98072000000000004</v>
      </c>
      <c r="W48" s="133">
        <v>42599</v>
      </c>
      <c r="X48" s="10">
        <v>155.46</v>
      </c>
      <c r="Y48" s="10">
        <v>155.54</v>
      </c>
      <c r="Z48" s="10">
        <v>153.66999999999999</v>
      </c>
      <c r="AA48" s="10">
        <v>154.66999999999999</v>
      </c>
      <c r="AB48" s="95">
        <v>916400</v>
      </c>
      <c r="AC48" s="10">
        <v>154.51</v>
      </c>
      <c r="AD48" s="2"/>
      <c r="AE48" s="138"/>
    </row>
    <row r="49" spans="15:31" x14ac:dyDescent="0.25">
      <c r="O49" s="83">
        <v>1.07</v>
      </c>
      <c r="P49" s="83">
        <f t="shared" si="0"/>
        <v>158.40280000000001</v>
      </c>
      <c r="Q49" s="2"/>
      <c r="T49" s="100" t="s">
        <v>104</v>
      </c>
      <c r="U49" s="100" t="s">
        <v>408</v>
      </c>
      <c r="W49" s="133">
        <v>42598</v>
      </c>
      <c r="X49" s="10">
        <v>155.62</v>
      </c>
      <c r="Y49" s="10">
        <v>155.96</v>
      </c>
      <c r="Z49" s="10">
        <v>154.97</v>
      </c>
      <c r="AA49" s="10">
        <v>154.97</v>
      </c>
      <c r="AB49" s="95">
        <v>861300</v>
      </c>
      <c r="AC49" s="10">
        <v>154.81</v>
      </c>
      <c r="AD49" s="2"/>
      <c r="AE49" s="138"/>
    </row>
    <row r="50" spans="15:31" x14ac:dyDescent="0.25">
      <c r="O50" s="83">
        <v>1.06</v>
      </c>
      <c r="P50" s="83">
        <f t="shared" si="0"/>
        <v>156.92240000000001</v>
      </c>
      <c r="Q50" s="2"/>
      <c r="T50" s="100"/>
      <c r="U50" s="100"/>
      <c r="W50" s="133">
        <v>42597</v>
      </c>
      <c r="X50" s="10">
        <v>155.69</v>
      </c>
      <c r="Y50" s="10">
        <v>156.46</v>
      </c>
      <c r="Z50" s="10">
        <v>155.29</v>
      </c>
      <c r="AA50" s="10">
        <v>155.97</v>
      </c>
      <c r="AB50" s="95">
        <v>959100</v>
      </c>
      <c r="AC50" s="10">
        <v>155.81</v>
      </c>
      <c r="AD50" s="2"/>
      <c r="AE50" s="138"/>
    </row>
    <row r="51" spans="15:31" x14ac:dyDescent="0.25">
      <c r="O51" s="83">
        <v>1.05</v>
      </c>
      <c r="P51" s="83">
        <f t="shared" si="0"/>
        <v>155.44200000000001</v>
      </c>
      <c r="Q51" s="2"/>
      <c r="T51" s="100" t="s">
        <v>105</v>
      </c>
      <c r="U51" s="100" t="s">
        <v>560</v>
      </c>
      <c r="W51" s="133">
        <v>42594</v>
      </c>
      <c r="X51" s="10">
        <v>156.77000000000001</v>
      </c>
      <c r="Y51" s="10">
        <v>156.84</v>
      </c>
      <c r="Z51" s="10">
        <v>155.05000000000001</v>
      </c>
      <c r="AA51" s="10">
        <v>155.49</v>
      </c>
      <c r="AB51" s="95">
        <v>864700</v>
      </c>
      <c r="AC51" s="10">
        <v>155.33000000000001</v>
      </c>
      <c r="AD51" s="2"/>
      <c r="AE51" s="138"/>
    </row>
    <row r="52" spans="15:31" x14ac:dyDescent="0.25">
      <c r="O52" s="83">
        <v>1.04</v>
      </c>
      <c r="P52" s="83">
        <f t="shared" si="0"/>
        <v>153.9616</v>
      </c>
      <c r="Q52" s="2"/>
      <c r="T52" s="100" t="s">
        <v>106</v>
      </c>
      <c r="U52" s="100" t="s">
        <v>390</v>
      </c>
      <c r="W52" s="133">
        <v>42593</v>
      </c>
      <c r="X52" s="10">
        <v>156.24</v>
      </c>
      <c r="Y52" s="10">
        <v>157.55000000000001</v>
      </c>
      <c r="Z52" s="10">
        <v>155.84</v>
      </c>
      <c r="AA52" s="10">
        <v>157.46</v>
      </c>
      <c r="AB52" s="95">
        <v>781100</v>
      </c>
      <c r="AC52" s="10">
        <v>157.30000000000001</v>
      </c>
      <c r="AD52" s="2"/>
      <c r="AE52" s="138"/>
    </row>
    <row r="53" spans="15:31" x14ac:dyDescent="0.25">
      <c r="O53" s="83">
        <v>1.03</v>
      </c>
      <c r="P53" s="83">
        <f t="shared" si="0"/>
        <v>152.4812</v>
      </c>
      <c r="Q53" s="2"/>
      <c r="T53" s="100" t="s">
        <v>107</v>
      </c>
      <c r="U53" s="101">
        <v>2005181</v>
      </c>
      <c r="W53" s="133">
        <v>42592</v>
      </c>
      <c r="X53" s="10">
        <v>156.79</v>
      </c>
      <c r="Y53" s="10">
        <v>157.37</v>
      </c>
      <c r="Z53" s="10">
        <v>155.6</v>
      </c>
      <c r="AA53" s="10">
        <v>156.01</v>
      </c>
      <c r="AB53" s="95">
        <v>687300</v>
      </c>
      <c r="AC53" s="10">
        <v>155.85</v>
      </c>
      <c r="AD53" s="2"/>
      <c r="AE53" s="138"/>
    </row>
    <row r="54" spans="15:31" x14ac:dyDescent="0.25">
      <c r="O54" s="83">
        <v>1.02</v>
      </c>
      <c r="P54" s="83">
        <f t="shared" si="0"/>
        <v>151.0008</v>
      </c>
      <c r="Q54" s="2"/>
      <c r="T54" s="100" t="s">
        <v>110</v>
      </c>
      <c r="U54" s="101">
        <v>1420570</v>
      </c>
      <c r="W54" s="133">
        <v>42591</v>
      </c>
      <c r="X54" s="10">
        <v>156.54</v>
      </c>
      <c r="Y54" s="10">
        <v>157.25</v>
      </c>
      <c r="Z54" s="10">
        <v>156.25</v>
      </c>
      <c r="AA54" s="10">
        <v>156.68</v>
      </c>
      <c r="AB54" s="95">
        <v>584900</v>
      </c>
      <c r="AC54" s="10">
        <v>156.52000000000001</v>
      </c>
      <c r="AD54" s="2"/>
      <c r="AE54" s="138"/>
    </row>
    <row r="55" spans="15:31" x14ac:dyDescent="0.25">
      <c r="O55" s="83">
        <v>1.01</v>
      </c>
      <c r="P55" s="83">
        <f t="shared" si="0"/>
        <v>149.5204</v>
      </c>
      <c r="Q55" s="2"/>
      <c r="T55" s="100" t="s">
        <v>108</v>
      </c>
      <c r="U55" s="100" t="s">
        <v>561</v>
      </c>
      <c r="W55" s="133">
        <v>42590</v>
      </c>
      <c r="X55" s="10">
        <v>157.44</v>
      </c>
      <c r="Y55" s="10">
        <v>157.81</v>
      </c>
      <c r="Z55" s="10">
        <v>156.16</v>
      </c>
      <c r="AA55" s="10">
        <v>156.52000000000001</v>
      </c>
      <c r="AB55" s="95">
        <v>833800</v>
      </c>
      <c r="AC55" s="10">
        <v>156.36000000000001</v>
      </c>
      <c r="AD55" s="2"/>
      <c r="AE55" s="138"/>
    </row>
    <row r="56" spans="15:31" x14ac:dyDescent="0.25">
      <c r="O56" s="83">
        <v>1</v>
      </c>
      <c r="P56" s="83">
        <f t="shared" si="0"/>
        <v>148.04</v>
      </c>
      <c r="Q56" s="2"/>
      <c r="T56" s="100" t="s">
        <v>111</v>
      </c>
      <c r="U56" s="100">
        <v>30.34</v>
      </c>
      <c r="W56" s="133">
        <v>42587</v>
      </c>
      <c r="X56" s="10">
        <v>157.32</v>
      </c>
      <c r="Y56" s="10">
        <v>157.81</v>
      </c>
      <c r="Z56" s="10">
        <v>156.82</v>
      </c>
      <c r="AA56" s="10">
        <v>157.51</v>
      </c>
      <c r="AB56" s="95">
        <v>935600</v>
      </c>
      <c r="AC56" s="10">
        <v>157.35</v>
      </c>
      <c r="AD56" s="2"/>
      <c r="AE56" s="138"/>
    </row>
    <row r="57" spans="15:31" x14ac:dyDescent="0.25">
      <c r="O57" s="83">
        <v>0.99</v>
      </c>
      <c r="P57" s="83">
        <f t="shared" si="0"/>
        <v>146.55959999999999</v>
      </c>
      <c r="Q57" s="2"/>
      <c r="T57" s="100" t="s">
        <v>112</v>
      </c>
      <c r="U57" s="100">
        <v>5</v>
      </c>
      <c r="W57" s="133">
        <v>42586</v>
      </c>
      <c r="X57" s="10">
        <v>156.62</v>
      </c>
      <c r="Y57" s="10">
        <v>157.69</v>
      </c>
      <c r="Z57" s="10">
        <v>156.25</v>
      </c>
      <c r="AA57" s="10">
        <v>156.41999999999999</v>
      </c>
      <c r="AB57" s="95">
        <v>893300</v>
      </c>
      <c r="AC57" s="10">
        <v>156.26</v>
      </c>
      <c r="AD57" s="2"/>
      <c r="AE57" s="138"/>
    </row>
    <row r="58" spans="15:31" x14ac:dyDescent="0.25">
      <c r="O58" s="83">
        <v>0.98</v>
      </c>
      <c r="P58" s="83">
        <f t="shared" si="0"/>
        <v>145.07919999999999</v>
      </c>
      <c r="Q58" s="2"/>
      <c r="T58" s="100" t="s">
        <v>109</v>
      </c>
      <c r="U58" s="100" t="s">
        <v>443</v>
      </c>
      <c r="W58" s="133">
        <v>42585</v>
      </c>
      <c r="X58" s="10">
        <v>156.83000000000001</v>
      </c>
      <c r="Y58" s="10">
        <v>156.83000000000001</v>
      </c>
      <c r="Z58" s="10">
        <v>155.66999999999999</v>
      </c>
      <c r="AA58" s="10">
        <v>156</v>
      </c>
      <c r="AB58" s="95">
        <v>1039700</v>
      </c>
      <c r="AC58" s="10">
        <v>155.84</v>
      </c>
      <c r="AD58" s="2"/>
      <c r="AE58" s="138"/>
    </row>
    <row r="59" spans="15:31" x14ac:dyDescent="0.25">
      <c r="O59" s="83">
        <v>0.97</v>
      </c>
      <c r="P59" s="83">
        <f t="shared" si="0"/>
        <v>143.59879999999998</v>
      </c>
      <c r="W59" s="133">
        <v>42584</v>
      </c>
      <c r="X59" s="10">
        <v>159.53</v>
      </c>
      <c r="Y59" s="10">
        <v>159.79</v>
      </c>
      <c r="Z59" s="10">
        <v>155.88999999999999</v>
      </c>
      <c r="AA59" s="10">
        <v>156.44</v>
      </c>
      <c r="AB59" s="95">
        <v>1711300</v>
      </c>
      <c r="AC59" s="10">
        <v>156.28</v>
      </c>
      <c r="AD59" s="2"/>
      <c r="AE59" s="138"/>
    </row>
    <row r="60" spans="15:31" x14ac:dyDescent="0.25">
      <c r="O60" s="83">
        <v>0.96</v>
      </c>
      <c r="P60" s="83">
        <f t="shared" si="0"/>
        <v>142.11839999999998</v>
      </c>
      <c r="W60" s="133">
        <v>42583</v>
      </c>
      <c r="X60" s="10">
        <v>158.75</v>
      </c>
      <c r="Y60" s="10">
        <v>160.68</v>
      </c>
      <c r="Z60" s="10">
        <v>158.57</v>
      </c>
      <c r="AA60" s="10">
        <v>159.56</v>
      </c>
      <c r="AB60" s="95">
        <v>1794000</v>
      </c>
      <c r="AC60" s="10">
        <v>159.4</v>
      </c>
      <c r="AD60" s="2"/>
      <c r="AE60" s="138"/>
    </row>
    <row r="61" spans="15:31" x14ac:dyDescent="0.25">
      <c r="O61" s="83">
        <v>0.95</v>
      </c>
      <c r="P61" s="83">
        <f t="shared" si="0"/>
        <v>140.63799999999998</v>
      </c>
      <c r="W61" s="133">
        <v>42580</v>
      </c>
      <c r="X61" s="10">
        <v>158.94</v>
      </c>
      <c r="Y61" s="10">
        <v>159.99</v>
      </c>
      <c r="Z61" s="10">
        <v>158.38</v>
      </c>
      <c r="AA61" s="10">
        <v>158.84</v>
      </c>
      <c r="AB61" s="95">
        <v>1438600</v>
      </c>
      <c r="AC61" s="10">
        <v>158.68</v>
      </c>
      <c r="AD61" s="2"/>
      <c r="AE61" s="138"/>
    </row>
    <row r="62" spans="15:31" x14ac:dyDescent="0.25">
      <c r="O62" s="83">
        <v>0.94</v>
      </c>
      <c r="P62" s="83">
        <f t="shared" si="0"/>
        <v>139.15759999999997</v>
      </c>
      <c r="W62" s="133">
        <v>42579</v>
      </c>
      <c r="X62" s="10">
        <v>157.16</v>
      </c>
      <c r="Y62" s="10">
        <v>159.26</v>
      </c>
      <c r="Z62" s="10">
        <v>156.56</v>
      </c>
      <c r="AA62" s="10">
        <v>158.82</v>
      </c>
      <c r="AB62" s="95">
        <v>1654700</v>
      </c>
      <c r="AC62" s="10">
        <v>158.66</v>
      </c>
      <c r="AD62" s="2"/>
      <c r="AE62" s="138"/>
    </row>
    <row r="63" spans="15:31" x14ac:dyDescent="0.25">
      <c r="O63" s="83">
        <v>0.93</v>
      </c>
      <c r="P63" s="83">
        <f t="shared" si="0"/>
        <v>137.6772</v>
      </c>
      <c r="W63" s="133">
        <v>42578</v>
      </c>
      <c r="X63" s="10">
        <v>159.38999999999999</v>
      </c>
      <c r="Y63" s="10">
        <v>159.5</v>
      </c>
      <c r="Z63" s="10">
        <v>157.47999999999999</v>
      </c>
      <c r="AA63" s="10">
        <v>158.9</v>
      </c>
      <c r="AB63" s="95">
        <v>1536800</v>
      </c>
      <c r="AC63" s="10">
        <v>158.74</v>
      </c>
      <c r="AD63" s="2"/>
      <c r="AE63" s="138"/>
    </row>
    <row r="64" spans="15:31" x14ac:dyDescent="0.25">
      <c r="O64" s="83">
        <v>0.92</v>
      </c>
      <c r="P64" s="83">
        <f t="shared" si="0"/>
        <v>136.1968</v>
      </c>
      <c r="W64" s="133">
        <v>42577</v>
      </c>
      <c r="X64" s="10">
        <v>157</v>
      </c>
      <c r="Y64" s="10">
        <v>159.13</v>
      </c>
      <c r="Z64" s="10">
        <v>156.30000000000001</v>
      </c>
      <c r="AA64" s="10">
        <v>158.88999999999999</v>
      </c>
      <c r="AB64" s="95">
        <v>1508200</v>
      </c>
      <c r="AC64" s="10">
        <v>158.72999999999999</v>
      </c>
      <c r="AD64" s="2"/>
      <c r="AE64" s="138"/>
    </row>
    <row r="65" spans="15:31" x14ac:dyDescent="0.25">
      <c r="O65" s="83">
        <v>0.91</v>
      </c>
      <c r="P65" s="83">
        <f t="shared" si="0"/>
        <v>134.71639999999999</v>
      </c>
      <c r="W65" s="133">
        <v>42576</v>
      </c>
      <c r="X65" s="10">
        <v>157</v>
      </c>
      <c r="Y65" s="10">
        <v>157.56</v>
      </c>
      <c r="Z65" s="10">
        <v>156.29</v>
      </c>
      <c r="AA65" s="10">
        <v>156.97999999999999</v>
      </c>
      <c r="AB65" s="95">
        <v>1119400</v>
      </c>
      <c r="AC65" s="10">
        <v>156.82</v>
      </c>
      <c r="AD65" s="2"/>
      <c r="AE65" s="138"/>
    </row>
    <row r="66" spans="15:31" x14ac:dyDescent="0.25">
      <c r="O66" s="83">
        <v>0.9</v>
      </c>
      <c r="P66" s="83">
        <f t="shared" si="0"/>
        <v>133.23599999999999</v>
      </c>
      <c r="W66" s="133">
        <v>42573</v>
      </c>
      <c r="X66" s="10">
        <v>156.82</v>
      </c>
      <c r="Y66" s="10">
        <v>157.37</v>
      </c>
      <c r="Z66" s="10">
        <v>156.02000000000001</v>
      </c>
      <c r="AA66" s="10">
        <v>156.88999999999999</v>
      </c>
      <c r="AB66" s="95">
        <v>901900</v>
      </c>
      <c r="AC66" s="10">
        <v>156.72999999999999</v>
      </c>
      <c r="AD66" s="2"/>
      <c r="AE66" s="138"/>
    </row>
    <row r="67" spans="15:31" x14ac:dyDescent="0.25">
      <c r="W67" s="133">
        <v>42572</v>
      </c>
      <c r="X67" s="10">
        <v>157.53</v>
      </c>
      <c r="Y67" s="10">
        <v>157.79</v>
      </c>
      <c r="Z67" s="10">
        <v>155.72</v>
      </c>
      <c r="AA67" s="10">
        <v>156.19999999999999</v>
      </c>
      <c r="AB67" s="95">
        <v>1103200</v>
      </c>
      <c r="AC67" s="10">
        <v>156.04</v>
      </c>
      <c r="AD67" s="2"/>
      <c r="AE67" s="138"/>
    </row>
    <row r="68" spans="15:31" x14ac:dyDescent="0.25">
      <c r="W68" s="133">
        <v>42571</v>
      </c>
      <c r="X68" s="10">
        <v>156.79</v>
      </c>
      <c r="Y68" s="10">
        <v>158.1</v>
      </c>
      <c r="Z68" s="10">
        <v>156.54</v>
      </c>
      <c r="AA68" s="10">
        <v>157.69</v>
      </c>
      <c r="AB68" s="95">
        <v>686900</v>
      </c>
      <c r="AC68" s="10">
        <v>157.53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42663</v>
      </c>
      <c r="X2" s="10">
        <v>34.369999999999997</v>
      </c>
      <c r="Y2" s="10">
        <v>34.69</v>
      </c>
      <c r="Z2" s="10">
        <v>34.119999999999997</v>
      </c>
      <c r="AA2" s="10">
        <v>34.21</v>
      </c>
      <c r="AB2" s="95">
        <v>354700</v>
      </c>
      <c r="AC2" s="10">
        <v>34.21</v>
      </c>
      <c r="AD2" s="2">
        <f>Y2-Z2</f>
        <v>0.57000000000000028</v>
      </c>
      <c r="AE2" s="138">
        <f>AC2/AC3-1</f>
        <v>-1.0985834056085664E-2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34.950000000000003</v>
      </c>
      <c r="W3" s="133">
        <v>42662</v>
      </c>
      <c r="X3" s="10">
        <v>34.729999999999997</v>
      </c>
      <c r="Y3" s="10">
        <v>34.75</v>
      </c>
      <c r="Z3" s="10">
        <v>34.14</v>
      </c>
      <c r="AA3" s="10">
        <v>34.590000000000003</v>
      </c>
      <c r="AB3" s="95">
        <v>743400</v>
      </c>
      <c r="AC3" s="10">
        <v>34.590000000000003</v>
      </c>
      <c r="AD3" s="2">
        <f t="shared" ref="AD3:AD66" si="0">Y3-Z3</f>
        <v>0.60999999999999943</v>
      </c>
      <c r="AE3" s="138">
        <f t="shared" ref="AE3:AE66" si="1">AC3/AC4-1</f>
        <v>-1.7316017316015841E-3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34.950000000000003</v>
      </c>
      <c r="R4" s="527">
        <v>1.04E-2</v>
      </c>
      <c r="W4" s="133">
        <v>42661</v>
      </c>
      <c r="X4" s="10">
        <v>35.1</v>
      </c>
      <c r="Y4" s="10">
        <v>35.11</v>
      </c>
      <c r="Z4" s="10">
        <v>34.340000000000003</v>
      </c>
      <c r="AA4" s="10">
        <v>34.65</v>
      </c>
      <c r="AB4" s="95">
        <v>348700</v>
      </c>
      <c r="AC4" s="10">
        <v>34.65</v>
      </c>
      <c r="AD4" s="2">
        <f t="shared" si="0"/>
        <v>0.76999999999999602</v>
      </c>
      <c r="AE4" s="138">
        <f t="shared" si="1"/>
        <v>3.7659327925838593E-3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34.380000000000003</v>
      </c>
      <c r="Y5" s="10">
        <v>34.78</v>
      </c>
      <c r="Z5" s="10">
        <v>34.369999999999997</v>
      </c>
      <c r="AA5" s="10">
        <v>34.520000000000003</v>
      </c>
      <c r="AB5" s="95">
        <v>289600</v>
      </c>
      <c r="AC5" s="10">
        <v>34.520000000000003</v>
      </c>
      <c r="AD5" s="2">
        <f t="shared" si="0"/>
        <v>0.41000000000000369</v>
      </c>
      <c r="AE5" s="138">
        <f t="shared" si="1"/>
        <v>2.9052876234747504E-3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34.67</v>
      </c>
      <c r="Y6" s="10">
        <v>34.76</v>
      </c>
      <c r="Z6" s="10">
        <v>34.130000000000003</v>
      </c>
      <c r="AA6" s="10">
        <v>34.42</v>
      </c>
      <c r="AB6" s="95">
        <v>383600</v>
      </c>
      <c r="AC6" s="10">
        <v>34.42</v>
      </c>
      <c r="AD6" s="2">
        <f t="shared" si="0"/>
        <v>0.62999999999999545</v>
      </c>
      <c r="AE6" s="138">
        <f t="shared" si="1"/>
        <v>4.6701692936370609E-3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42656</v>
      </c>
      <c r="X7" s="10">
        <v>34.21</v>
      </c>
      <c r="Y7" s="10">
        <v>34.42</v>
      </c>
      <c r="Z7" s="10">
        <v>34.020000000000003</v>
      </c>
      <c r="AA7" s="10">
        <v>34.26</v>
      </c>
      <c r="AB7" s="95">
        <v>326900</v>
      </c>
      <c r="AC7" s="10">
        <v>34.26</v>
      </c>
      <c r="AD7" s="2">
        <f t="shared" si="0"/>
        <v>0.39999999999999858</v>
      </c>
      <c r="AE7" s="138">
        <f t="shared" si="1"/>
        <v>-1.2964563526361328E-2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34.54</v>
      </c>
      <c r="Y8" s="10">
        <v>34.880000000000003</v>
      </c>
      <c r="Z8" s="10">
        <v>34.21</v>
      </c>
      <c r="AA8" s="10">
        <v>34.71</v>
      </c>
      <c r="AB8" s="95">
        <v>383000</v>
      </c>
      <c r="AC8" s="10">
        <v>34.71</v>
      </c>
      <c r="AD8" s="2">
        <f t="shared" si="0"/>
        <v>0.67000000000000171</v>
      </c>
      <c r="AE8" s="138">
        <f t="shared" si="1"/>
        <v>6.3786604812989811E-3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34.69</v>
      </c>
      <c r="Y9" s="10">
        <v>34.840000000000003</v>
      </c>
      <c r="Z9" s="10">
        <v>34.340000000000003</v>
      </c>
      <c r="AA9" s="10">
        <v>34.49</v>
      </c>
      <c r="AB9" s="95">
        <v>372900</v>
      </c>
      <c r="AC9" s="10">
        <v>34.49</v>
      </c>
      <c r="AD9" s="2">
        <f t="shared" si="0"/>
        <v>0.5</v>
      </c>
      <c r="AE9" s="138">
        <f t="shared" si="1"/>
        <v>-1.1464603038119803E-2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42653</v>
      </c>
      <c r="X10" s="10">
        <v>35.07</v>
      </c>
      <c r="Y10" s="10">
        <v>35.409999999999997</v>
      </c>
      <c r="Z10" s="10">
        <v>34.79</v>
      </c>
      <c r="AA10" s="10">
        <v>34.89</v>
      </c>
      <c r="AB10" s="95">
        <v>439000</v>
      </c>
      <c r="AC10" s="10">
        <v>34.89</v>
      </c>
      <c r="AD10" s="2">
        <f t="shared" si="0"/>
        <v>0.61999999999999744</v>
      </c>
      <c r="AE10" s="138">
        <f t="shared" si="1"/>
        <v>-1.7167381974249052E-3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0.03</v>
      </c>
      <c r="W11" s="133">
        <v>42650</v>
      </c>
      <c r="X11" s="10">
        <v>35.83</v>
      </c>
      <c r="Y11" s="10">
        <v>35.83</v>
      </c>
      <c r="Z11" s="10">
        <v>34.61</v>
      </c>
      <c r="AA11" s="10">
        <v>34.950000000000003</v>
      </c>
      <c r="AB11" s="95">
        <v>626100</v>
      </c>
      <c r="AC11" s="10">
        <v>34.950000000000003</v>
      </c>
      <c r="AD11" s="2">
        <f t="shared" si="0"/>
        <v>1.2199999999999989</v>
      </c>
      <c r="AE11" s="138">
        <f t="shared" si="1"/>
        <v>-2.5648173961527632E-2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42649</v>
      </c>
      <c r="X12" s="10">
        <v>35.270000000000003</v>
      </c>
      <c r="Y12" s="10">
        <v>35.869999999999997</v>
      </c>
      <c r="Z12" s="10">
        <v>35.11</v>
      </c>
      <c r="AA12" s="10">
        <v>35.869999999999997</v>
      </c>
      <c r="AB12" s="95">
        <v>485500</v>
      </c>
      <c r="AC12" s="10">
        <v>35.869999999999997</v>
      </c>
      <c r="AD12" s="2">
        <f t="shared" si="0"/>
        <v>0.75999999999999801</v>
      </c>
      <c r="AE12" s="138">
        <f t="shared" si="1"/>
        <v>1.299068059870101E-2</v>
      </c>
    </row>
    <row r="13" spans="1:43" x14ac:dyDescent="0.25">
      <c r="W13" s="133">
        <v>42648</v>
      </c>
      <c r="X13" s="10">
        <v>34.75</v>
      </c>
      <c r="Y13" s="10">
        <v>35.44</v>
      </c>
      <c r="Z13" s="10">
        <v>34.75</v>
      </c>
      <c r="AA13" s="10">
        <v>35.409999999999997</v>
      </c>
      <c r="AB13" s="95">
        <v>414900</v>
      </c>
      <c r="AC13" s="10">
        <v>35.409999999999997</v>
      </c>
      <c r="AD13" s="2">
        <f t="shared" si="0"/>
        <v>0.68999999999999773</v>
      </c>
      <c r="AE13" s="138">
        <f t="shared" si="1"/>
        <v>2.4594907407407218E-2</v>
      </c>
    </row>
    <row r="14" spans="1:43" x14ac:dyDescent="0.25">
      <c r="W14" s="133">
        <v>42647</v>
      </c>
      <c r="X14" s="10">
        <v>35</v>
      </c>
      <c r="Y14" s="10">
        <v>35.229999999999997</v>
      </c>
      <c r="Z14" s="10">
        <v>34.479999999999997</v>
      </c>
      <c r="AA14" s="10">
        <v>34.56</v>
      </c>
      <c r="AB14" s="95">
        <v>447300</v>
      </c>
      <c r="AC14" s="10">
        <v>34.56</v>
      </c>
      <c r="AD14" s="2">
        <f t="shared" si="0"/>
        <v>0.75</v>
      </c>
      <c r="AE14" s="138">
        <f t="shared" si="1"/>
        <v>-9.1743119266055606E-3</v>
      </c>
    </row>
    <row r="15" spans="1:43" x14ac:dyDescent="0.25">
      <c r="W15" s="133">
        <v>42646</v>
      </c>
      <c r="X15" s="10">
        <v>34.950000000000003</v>
      </c>
      <c r="Y15" s="10">
        <v>35.270000000000003</v>
      </c>
      <c r="Z15" s="10">
        <v>34.79</v>
      </c>
      <c r="AA15" s="10">
        <v>34.880000000000003</v>
      </c>
      <c r="AB15" s="95">
        <v>507700</v>
      </c>
      <c r="AC15" s="10">
        <v>34.880000000000003</v>
      </c>
      <c r="AD15" s="2">
        <f t="shared" si="0"/>
        <v>0.48000000000000398</v>
      </c>
      <c r="AE15" s="138">
        <f t="shared" si="1"/>
        <v>-7.3989755264655122E-3</v>
      </c>
    </row>
    <row r="16" spans="1:43" x14ac:dyDescent="0.25">
      <c r="W16" s="133">
        <v>42643</v>
      </c>
      <c r="X16" s="10">
        <v>34.65</v>
      </c>
      <c r="Y16" s="10">
        <v>35.28</v>
      </c>
      <c r="Z16" s="10">
        <v>34.6</v>
      </c>
      <c r="AA16" s="10">
        <v>35.14</v>
      </c>
      <c r="AB16" s="95">
        <v>632900</v>
      </c>
      <c r="AC16" s="10">
        <v>35.14</v>
      </c>
      <c r="AD16" s="2">
        <f t="shared" si="0"/>
        <v>0.67999999999999972</v>
      </c>
      <c r="AE16" s="138">
        <f t="shared" si="1"/>
        <v>1.678240740740744E-2</v>
      </c>
    </row>
    <row r="17" spans="1:31" x14ac:dyDescent="0.25">
      <c r="W17" s="133">
        <v>42642</v>
      </c>
      <c r="X17" s="10">
        <v>34.5</v>
      </c>
      <c r="Y17" s="10">
        <v>34.950000000000003</v>
      </c>
      <c r="Z17" s="10">
        <v>34.46</v>
      </c>
      <c r="AA17" s="10">
        <v>34.56</v>
      </c>
      <c r="AB17" s="95">
        <v>562400</v>
      </c>
      <c r="AC17" s="10">
        <v>34.56</v>
      </c>
      <c r="AD17" s="2">
        <f t="shared" si="0"/>
        <v>0.49000000000000199</v>
      </c>
      <c r="AE17" s="138">
        <f t="shared" si="1"/>
        <v>-3.7474776592676395E-3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42641</v>
      </c>
      <c r="X18" s="10">
        <v>34.04</v>
      </c>
      <c r="Y18" s="10">
        <v>34.71</v>
      </c>
      <c r="Z18" s="10">
        <v>33.86</v>
      </c>
      <c r="AA18" s="10">
        <v>34.69</v>
      </c>
      <c r="AB18" s="95">
        <v>366500</v>
      </c>
      <c r="AC18" s="10">
        <v>34.69</v>
      </c>
      <c r="AD18" s="2">
        <f t="shared" si="0"/>
        <v>0.85000000000000142</v>
      </c>
      <c r="AE18" s="138">
        <f t="shared" si="1"/>
        <v>2.602780242531777E-2</v>
      </c>
    </row>
    <row r="19" spans="1:31" x14ac:dyDescent="0.25">
      <c r="W19" s="133">
        <v>42640</v>
      </c>
      <c r="X19" s="10">
        <v>33.29</v>
      </c>
      <c r="Y19" s="10">
        <v>33.89</v>
      </c>
      <c r="Z19" s="10">
        <v>33.29</v>
      </c>
      <c r="AA19" s="10">
        <v>33.81</v>
      </c>
      <c r="AB19" s="95">
        <v>553900</v>
      </c>
      <c r="AC19" s="10">
        <v>33.81</v>
      </c>
      <c r="AD19" s="2">
        <f t="shared" si="0"/>
        <v>0.60000000000000142</v>
      </c>
      <c r="AE19" s="138">
        <f t="shared" si="1"/>
        <v>5.6513979773944456E-3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42639</v>
      </c>
      <c r="X20" s="10">
        <v>33.159999999999997</v>
      </c>
      <c r="Y20" s="10">
        <v>33.76</v>
      </c>
      <c r="Z20" s="10">
        <v>32.96</v>
      </c>
      <c r="AA20" s="10">
        <v>33.619999999999997</v>
      </c>
      <c r="AB20" s="95">
        <v>666100</v>
      </c>
      <c r="AC20" s="10">
        <v>33.619999999999997</v>
      </c>
      <c r="AD20" s="2">
        <f t="shared" si="0"/>
        <v>0.79999999999999716</v>
      </c>
      <c r="AE20" s="138">
        <f t="shared" si="1"/>
        <v>1.0823812387251941E-2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42636</v>
      </c>
      <c r="X21" s="10">
        <v>33.49</v>
      </c>
      <c r="Y21" s="10">
        <v>33.64</v>
      </c>
      <c r="Z21" s="10">
        <v>33.020000000000003</v>
      </c>
      <c r="AA21" s="10">
        <v>33.26</v>
      </c>
      <c r="AB21" s="95">
        <v>411600</v>
      </c>
      <c r="AC21" s="10">
        <v>33.26</v>
      </c>
      <c r="AD21" s="2">
        <f t="shared" si="0"/>
        <v>0.61999999999999744</v>
      </c>
      <c r="AE21" s="138">
        <f t="shared" si="1"/>
        <v>-1.2177012177012281E-2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42635</v>
      </c>
      <c r="X22" s="10">
        <v>33.340000000000003</v>
      </c>
      <c r="Y22" s="10">
        <v>33.68</v>
      </c>
      <c r="Z22" s="10">
        <v>33.25</v>
      </c>
      <c r="AA22" s="10">
        <v>33.67</v>
      </c>
      <c r="AB22" s="95">
        <v>549100</v>
      </c>
      <c r="AC22" s="10">
        <v>33.67</v>
      </c>
      <c r="AD22" s="2">
        <f t="shared" si="0"/>
        <v>0.42999999999999972</v>
      </c>
      <c r="AE22" s="138">
        <f t="shared" si="1"/>
        <v>2.2471910112359605E-2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42634</v>
      </c>
      <c r="X23" s="10">
        <v>32.409999999999997</v>
      </c>
      <c r="Y23" s="10">
        <v>32.950000000000003</v>
      </c>
      <c r="Z23" s="10">
        <v>32.29</v>
      </c>
      <c r="AA23" s="10">
        <v>32.93</v>
      </c>
      <c r="AB23" s="95">
        <v>363400</v>
      </c>
      <c r="AC23" s="10">
        <v>32.93</v>
      </c>
      <c r="AD23" s="2">
        <f t="shared" si="0"/>
        <v>0.66000000000000369</v>
      </c>
      <c r="AE23" s="138">
        <f t="shared" si="1"/>
        <v>2.2036002482929806E-2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42633</v>
      </c>
      <c r="X24" s="10">
        <v>32.6</v>
      </c>
      <c r="Y24" s="10">
        <v>32.64</v>
      </c>
      <c r="Z24" s="10">
        <v>32.22</v>
      </c>
      <c r="AA24" s="10">
        <v>32.22</v>
      </c>
      <c r="AB24" s="95">
        <v>356500</v>
      </c>
      <c r="AC24" s="10">
        <v>32.22</v>
      </c>
      <c r="AD24" s="2">
        <f t="shared" si="0"/>
        <v>0.42000000000000171</v>
      </c>
      <c r="AE24" s="138">
        <f t="shared" si="1"/>
        <v>-6.781750924784169E-3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42632</v>
      </c>
      <c r="X25" s="10">
        <v>32.61</v>
      </c>
      <c r="Y25" s="10">
        <v>32.840000000000003</v>
      </c>
      <c r="Z25" s="10">
        <v>32.270000000000003</v>
      </c>
      <c r="AA25" s="10">
        <v>32.44</v>
      </c>
      <c r="AB25" s="95">
        <v>690600</v>
      </c>
      <c r="AC25" s="10">
        <v>32.44</v>
      </c>
      <c r="AD25" s="2">
        <f t="shared" si="0"/>
        <v>0.57000000000000028</v>
      </c>
      <c r="AE25" s="138">
        <f t="shared" si="1"/>
        <v>8.39291265153852E-3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42629</v>
      </c>
      <c r="X26" s="10">
        <v>32.200000000000003</v>
      </c>
      <c r="Y26" s="10">
        <v>32.369999999999997</v>
      </c>
      <c r="Z26" s="10">
        <v>31.86</v>
      </c>
      <c r="AA26" s="10">
        <v>32.17</v>
      </c>
      <c r="AB26" s="95">
        <v>697200</v>
      </c>
      <c r="AC26" s="10">
        <v>32.17</v>
      </c>
      <c r="AD26" s="2">
        <f t="shared" si="0"/>
        <v>0.50999999999999801</v>
      </c>
      <c r="AE26" s="138">
        <f t="shared" si="1"/>
        <v>-1.1066707654472818E-2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42628</v>
      </c>
      <c r="X27" s="10">
        <v>31.92</v>
      </c>
      <c r="Y27" s="10">
        <v>32.590000000000003</v>
      </c>
      <c r="Z27" s="10">
        <v>31.76</v>
      </c>
      <c r="AA27" s="10">
        <v>32.53</v>
      </c>
      <c r="AB27" s="95">
        <v>660300</v>
      </c>
      <c r="AC27" s="10">
        <v>32.53</v>
      </c>
      <c r="AD27" s="2">
        <f t="shared" si="0"/>
        <v>0.83000000000000185</v>
      </c>
      <c r="AE27" s="138">
        <f t="shared" si="1"/>
        <v>2.0709130844053902E-2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42627</v>
      </c>
      <c r="X28" s="10">
        <v>32.42</v>
      </c>
      <c r="Y28" s="10">
        <v>32.56</v>
      </c>
      <c r="Z28" s="10">
        <v>31.71</v>
      </c>
      <c r="AA28" s="10">
        <v>31.87</v>
      </c>
      <c r="AB28" s="95">
        <v>583300</v>
      </c>
      <c r="AC28" s="10">
        <v>31.87</v>
      </c>
      <c r="AD28" s="2">
        <f t="shared" si="0"/>
        <v>0.85000000000000142</v>
      </c>
      <c r="AE28" s="138">
        <f t="shared" si="1"/>
        <v>-1.4837712519319979E-2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42626</v>
      </c>
      <c r="X29" s="10">
        <v>32.799999999999997</v>
      </c>
      <c r="Y29" s="10">
        <v>33.08</v>
      </c>
      <c r="Z29" s="10">
        <v>32.049999999999997</v>
      </c>
      <c r="AA29" s="10">
        <v>32.35</v>
      </c>
      <c r="AB29" s="95">
        <v>615400</v>
      </c>
      <c r="AC29" s="10">
        <v>32.35</v>
      </c>
      <c r="AD29" s="2">
        <f t="shared" si="0"/>
        <v>1.0300000000000011</v>
      </c>
      <c r="AE29" s="138">
        <f t="shared" si="1"/>
        <v>-3.0566376985316057E-2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42625</v>
      </c>
      <c r="X30" s="10">
        <v>32.33</v>
      </c>
      <c r="Y30" s="10">
        <v>33.5</v>
      </c>
      <c r="Z30" s="10">
        <v>32.33</v>
      </c>
      <c r="AA30" s="10">
        <v>33.369999999999997</v>
      </c>
      <c r="AB30" s="95">
        <v>488600</v>
      </c>
      <c r="AC30" s="10">
        <v>33.369999999999997</v>
      </c>
      <c r="AD30" s="2">
        <f t="shared" si="0"/>
        <v>1.1700000000000017</v>
      </c>
      <c r="AE30" s="138">
        <f t="shared" si="1"/>
        <v>1.8931297709923633E-2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42622</v>
      </c>
      <c r="X31" s="10">
        <v>33.479999999999997</v>
      </c>
      <c r="Y31" s="10">
        <v>33.49</v>
      </c>
      <c r="Z31" s="10">
        <v>32.74</v>
      </c>
      <c r="AA31" s="10">
        <v>32.75</v>
      </c>
      <c r="AB31" s="95">
        <v>1094200</v>
      </c>
      <c r="AC31" s="10">
        <v>32.75</v>
      </c>
      <c r="AD31" s="2">
        <f t="shared" si="0"/>
        <v>0.75</v>
      </c>
      <c r="AE31" s="138">
        <f t="shared" si="1"/>
        <v>-2.7612826603325424E-2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42621</v>
      </c>
      <c r="X32" s="10">
        <v>33.74</v>
      </c>
      <c r="Y32" s="10">
        <v>33.880000000000003</v>
      </c>
      <c r="Z32" s="10">
        <v>33.57</v>
      </c>
      <c r="AA32" s="10">
        <v>33.68</v>
      </c>
      <c r="AB32" s="95">
        <v>253800</v>
      </c>
      <c r="AC32" s="10">
        <v>33.68</v>
      </c>
      <c r="AD32" s="2">
        <f t="shared" si="0"/>
        <v>0.31000000000000227</v>
      </c>
      <c r="AE32" s="138">
        <f t="shared" si="1"/>
        <v>-3.8450162673765442E-3</v>
      </c>
    </row>
    <row r="33" spans="1:31" x14ac:dyDescent="0.25">
      <c r="W33" s="133">
        <v>42620</v>
      </c>
      <c r="X33" s="10">
        <v>33.369999999999997</v>
      </c>
      <c r="Y33" s="10">
        <v>33.81</v>
      </c>
      <c r="Z33" s="10">
        <v>33.369999999999997</v>
      </c>
      <c r="AA33" s="10">
        <v>33.81</v>
      </c>
      <c r="AB33" s="95">
        <v>300300</v>
      </c>
      <c r="AC33" s="10">
        <v>33.81</v>
      </c>
      <c r="AD33" s="2">
        <f t="shared" si="0"/>
        <v>0.44000000000000483</v>
      </c>
      <c r="AE33" s="138">
        <f t="shared" si="1"/>
        <v>8.9525514771711112E-3</v>
      </c>
    </row>
    <row r="34" spans="1:31" x14ac:dyDescent="0.25">
      <c r="W34" s="133">
        <v>42619</v>
      </c>
      <c r="X34" s="10">
        <v>34.01</v>
      </c>
      <c r="Y34" s="10">
        <v>34.15</v>
      </c>
      <c r="Z34" s="10">
        <v>33.42</v>
      </c>
      <c r="AA34" s="10">
        <v>33.51</v>
      </c>
      <c r="AB34" s="95">
        <v>369700</v>
      </c>
      <c r="AC34" s="10">
        <v>33.51</v>
      </c>
      <c r="AD34" s="2">
        <f t="shared" si="0"/>
        <v>0.72999999999999687</v>
      </c>
      <c r="AE34" s="138">
        <f t="shared" si="1"/>
        <v>-1.2960235640648188E-2</v>
      </c>
    </row>
    <row r="35" spans="1:31" x14ac:dyDescent="0.25">
      <c r="W35" s="133">
        <v>42615</v>
      </c>
      <c r="X35" s="10">
        <v>34.08</v>
      </c>
      <c r="Y35" s="10">
        <v>34.14</v>
      </c>
      <c r="Z35" s="10">
        <v>33.799999999999997</v>
      </c>
      <c r="AA35" s="10">
        <v>33.950000000000003</v>
      </c>
      <c r="AB35" s="95">
        <v>266800</v>
      </c>
      <c r="AC35" s="10">
        <v>33.950000000000003</v>
      </c>
      <c r="AD35" s="2">
        <f t="shared" si="0"/>
        <v>0.34000000000000341</v>
      </c>
      <c r="AE35" s="138">
        <f t="shared" si="1"/>
        <v>7.4183976261128493E-3</v>
      </c>
    </row>
    <row r="36" spans="1:31" x14ac:dyDescent="0.25">
      <c r="L36" t="s">
        <v>219</v>
      </c>
      <c r="M36" s="2">
        <f>M47+K47-F47</f>
        <v>529.88000000000284</v>
      </c>
      <c r="W36" s="133">
        <v>42614</v>
      </c>
      <c r="X36" s="10">
        <v>33.92</v>
      </c>
      <c r="Y36" s="10">
        <v>33.99</v>
      </c>
      <c r="Z36" s="10">
        <v>33.270000000000003</v>
      </c>
      <c r="AA36" s="10">
        <v>33.700000000000003</v>
      </c>
      <c r="AB36" s="95">
        <v>559700</v>
      </c>
      <c r="AC36" s="10">
        <v>33.700000000000003</v>
      </c>
      <c r="AD36" s="2">
        <f t="shared" si="0"/>
        <v>0.71999999999999886</v>
      </c>
      <c r="AE36" s="138">
        <f t="shared" si="1"/>
        <v>-5.0191910245053206E-3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42613</v>
      </c>
      <c r="X37" s="10">
        <v>34.25</v>
      </c>
      <c r="Y37" s="10">
        <v>34.47</v>
      </c>
      <c r="Z37" s="10">
        <v>33.619999999999997</v>
      </c>
      <c r="AA37" s="10">
        <v>33.869999999999997</v>
      </c>
      <c r="AB37" s="95">
        <v>547900</v>
      </c>
      <c r="AC37" s="10">
        <v>33.869999999999997</v>
      </c>
      <c r="AD37" s="2">
        <f t="shared" si="0"/>
        <v>0.85000000000000142</v>
      </c>
      <c r="AE37" s="138">
        <f t="shared" si="1"/>
        <v>-1.4834205933682565E-2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42612</v>
      </c>
      <c r="X38" s="10">
        <v>34.270000000000003</v>
      </c>
      <c r="Y38" s="10">
        <v>34.57</v>
      </c>
      <c r="Z38" s="10">
        <v>34.25</v>
      </c>
      <c r="AA38" s="10">
        <v>34.380000000000003</v>
      </c>
      <c r="AB38" s="95">
        <v>327100</v>
      </c>
      <c r="AC38" s="10">
        <v>34.380000000000003</v>
      </c>
      <c r="AD38" s="2">
        <f t="shared" si="0"/>
        <v>0.32000000000000028</v>
      </c>
      <c r="AE38" s="138">
        <f t="shared" si="1"/>
        <v>0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42611</v>
      </c>
      <c r="X39" s="10">
        <v>34.21</v>
      </c>
      <c r="Y39" s="10">
        <v>34.5</v>
      </c>
      <c r="Z39" s="10">
        <v>34.200000000000003</v>
      </c>
      <c r="AA39" s="10">
        <v>34.380000000000003</v>
      </c>
      <c r="AB39" s="95">
        <v>350800</v>
      </c>
      <c r="AC39" s="10">
        <v>34.380000000000003</v>
      </c>
      <c r="AD39" s="2">
        <f t="shared" si="0"/>
        <v>0.29999999999999716</v>
      </c>
      <c r="AE39" s="138">
        <f t="shared" si="1"/>
        <v>6.7349926793558446E-3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42608</v>
      </c>
      <c r="X40" s="10">
        <v>34.32</v>
      </c>
      <c r="Y40" s="10">
        <v>34.619999999999997</v>
      </c>
      <c r="Z40" s="10">
        <v>34.01</v>
      </c>
      <c r="AA40" s="10">
        <v>34.15</v>
      </c>
      <c r="AB40" s="95">
        <v>337500</v>
      </c>
      <c r="AC40" s="10">
        <v>34.15</v>
      </c>
      <c r="AD40" s="2">
        <f t="shared" si="0"/>
        <v>0.60999999999999943</v>
      </c>
      <c r="AE40" s="138">
        <f t="shared" si="1"/>
        <v>-1.4619883040937198E-3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42607</v>
      </c>
      <c r="X41" s="10">
        <v>33.82</v>
      </c>
      <c r="Y41" s="10">
        <v>34.380000000000003</v>
      </c>
      <c r="Z41" s="10">
        <v>33.81</v>
      </c>
      <c r="AA41" s="10">
        <v>34.200000000000003</v>
      </c>
      <c r="AB41" s="95">
        <v>455400</v>
      </c>
      <c r="AC41" s="10">
        <v>34.200000000000003</v>
      </c>
      <c r="AD41" s="2">
        <f t="shared" si="0"/>
        <v>0.57000000000000028</v>
      </c>
      <c r="AE41" s="138">
        <f t="shared" si="1"/>
        <v>3.815673613149384E-3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42606</v>
      </c>
      <c r="X42" s="10">
        <v>34.17</v>
      </c>
      <c r="Y42" s="10">
        <v>34.409999999999997</v>
      </c>
      <c r="Z42" s="10">
        <v>34.01</v>
      </c>
      <c r="AA42" s="10">
        <v>34.07</v>
      </c>
      <c r="AB42" s="95">
        <v>472900</v>
      </c>
      <c r="AC42" s="10">
        <v>34.07</v>
      </c>
      <c r="AD42" s="2">
        <f t="shared" si="0"/>
        <v>0.39999999999999858</v>
      </c>
      <c r="AE42" s="138">
        <f t="shared" si="1"/>
        <v>-6.7055393586005207E-3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38.445000000000007</v>
      </c>
      <c r="T43" s="93" t="s">
        <v>98</v>
      </c>
      <c r="U43" s="439">
        <v>34.590000000000003</v>
      </c>
      <c r="W43" s="133">
        <v>42605</v>
      </c>
      <c r="X43" s="10">
        <v>33.82</v>
      </c>
      <c r="Y43" s="10">
        <v>34.380000000000003</v>
      </c>
      <c r="Z43" s="10">
        <v>33.82</v>
      </c>
      <c r="AA43" s="10">
        <v>34.299999999999997</v>
      </c>
      <c r="AB43" s="95">
        <v>491200</v>
      </c>
      <c r="AC43" s="10">
        <v>34.299999999999997</v>
      </c>
      <c r="AD43" s="2">
        <f t="shared" si="0"/>
        <v>0.56000000000000227</v>
      </c>
      <c r="AE43" s="138">
        <f t="shared" si="1"/>
        <v>1.9619500594530326E-2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38.095500000000008</v>
      </c>
      <c r="T44" s="93" t="s">
        <v>99</v>
      </c>
      <c r="U44" s="439">
        <v>34.369999999999997</v>
      </c>
      <c r="W44" s="133">
        <v>42604</v>
      </c>
      <c r="X44" s="10">
        <v>33.24</v>
      </c>
      <c r="Y44" s="10">
        <v>33.659999999999997</v>
      </c>
      <c r="Z44" s="10">
        <v>33.229999999999997</v>
      </c>
      <c r="AA44" s="10">
        <v>33.64</v>
      </c>
      <c r="AB44" s="95">
        <v>266900</v>
      </c>
      <c r="AC44" s="10">
        <v>33.64</v>
      </c>
      <c r="AD44" s="2">
        <f t="shared" si="0"/>
        <v>0.42999999999999972</v>
      </c>
      <c r="AE44" s="138">
        <f t="shared" si="1"/>
        <v>-2.3724792408066353E-3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37.746000000000002</v>
      </c>
      <c r="T45" s="93" t="s">
        <v>100</v>
      </c>
      <c r="U45" s="439" t="s">
        <v>562</v>
      </c>
      <c r="W45" s="133">
        <v>42601</v>
      </c>
      <c r="X45" s="10">
        <v>33.36</v>
      </c>
      <c r="Y45" s="10">
        <v>33.81</v>
      </c>
      <c r="Z45" s="10">
        <v>33.159999999999997</v>
      </c>
      <c r="AA45" s="10">
        <v>33.72</v>
      </c>
      <c r="AB45" s="95">
        <v>281600</v>
      </c>
      <c r="AC45" s="10">
        <v>33.72</v>
      </c>
      <c r="AD45" s="2">
        <f t="shared" si="0"/>
        <v>0.65000000000000568</v>
      </c>
      <c r="AE45" s="138">
        <f t="shared" si="1"/>
        <v>3.5714285714285587E-3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37.396500000000003</v>
      </c>
      <c r="Q46" s="2"/>
      <c r="T46" s="93" t="s">
        <v>101</v>
      </c>
      <c r="U46" s="439" t="s">
        <v>563</v>
      </c>
      <c r="W46" s="133">
        <v>42600</v>
      </c>
      <c r="X46" s="10">
        <v>33.590000000000003</v>
      </c>
      <c r="Y46" s="10">
        <v>33.72</v>
      </c>
      <c r="Z46" s="10">
        <v>33.5</v>
      </c>
      <c r="AA46" s="10">
        <v>33.6</v>
      </c>
      <c r="AB46" s="95">
        <v>328700</v>
      </c>
      <c r="AC46" s="10">
        <v>33.6</v>
      </c>
      <c r="AD46" s="2">
        <f t="shared" si="0"/>
        <v>0.21999999999999886</v>
      </c>
      <c r="AE46" s="138">
        <f t="shared" si="1"/>
        <v>-8.9206066012492702E-4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37.047000000000004</v>
      </c>
      <c r="Q47" s="2"/>
      <c r="T47" s="93" t="s">
        <v>102</v>
      </c>
      <c r="U47" s="439">
        <v>34.33</v>
      </c>
      <c r="W47" s="133">
        <v>42599</v>
      </c>
      <c r="X47" s="10">
        <v>33.5</v>
      </c>
      <c r="Y47" s="10">
        <v>33.67</v>
      </c>
      <c r="Z47" s="10">
        <v>33.33</v>
      </c>
      <c r="AA47" s="10">
        <v>33.630000000000003</v>
      </c>
      <c r="AB47" s="95">
        <v>324900</v>
      </c>
      <c r="AC47" s="10">
        <v>33.630000000000003</v>
      </c>
      <c r="AD47" s="2">
        <f t="shared" si="0"/>
        <v>0.34000000000000341</v>
      </c>
      <c r="AE47" s="138">
        <f t="shared" si="1"/>
        <v>2.6833631484795006E-3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36.697500000000005</v>
      </c>
      <c r="Q48" s="2"/>
      <c r="T48" s="93" t="s">
        <v>103</v>
      </c>
      <c r="U48" s="439">
        <v>1.37043</v>
      </c>
      <c r="W48" s="133">
        <v>42598</v>
      </c>
      <c r="X48" s="10">
        <v>33.700000000000003</v>
      </c>
      <c r="Y48" s="10">
        <v>33.770000000000003</v>
      </c>
      <c r="Z48" s="10">
        <v>33.42</v>
      </c>
      <c r="AA48" s="10">
        <v>33.54</v>
      </c>
      <c r="AB48" s="95">
        <v>251900</v>
      </c>
      <c r="AC48" s="10">
        <v>33.54</v>
      </c>
      <c r="AD48" s="2">
        <f t="shared" si="0"/>
        <v>0.35000000000000142</v>
      </c>
      <c r="AE48" s="138">
        <f t="shared" si="1"/>
        <v>-5.3380782918149849E-3</v>
      </c>
    </row>
    <row r="49" spans="15:31" x14ac:dyDescent="0.25">
      <c r="O49" s="83">
        <v>1.04</v>
      </c>
      <c r="P49" s="83">
        <f t="shared" si="5"/>
        <v>36.348000000000006</v>
      </c>
      <c r="Q49" s="2"/>
      <c r="T49" s="93" t="s">
        <v>104</v>
      </c>
      <c r="U49" s="439" t="s">
        <v>420</v>
      </c>
      <c r="W49" s="133">
        <v>42597</v>
      </c>
      <c r="X49" s="10">
        <v>33.659999999999997</v>
      </c>
      <c r="Y49" s="10">
        <v>33.840000000000003</v>
      </c>
      <c r="Z49" s="10">
        <v>33.53</v>
      </c>
      <c r="AA49" s="10">
        <v>33.72</v>
      </c>
      <c r="AB49" s="95">
        <v>416800</v>
      </c>
      <c r="AC49" s="10">
        <v>33.72</v>
      </c>
      <c r="AD49" s="2">
        <f t="shared" si="0"/>
        <v>0.31000000000000227</v>
      </c>
      <c r="AE49" s="138">
        <f t="shared" si="1"/>
        <v>5.966587112171684E-3</v>
      </c>
    </row>
    <row r="50" spans="15:31" x14ac:dyDescent="0.25">
      <c r="O50" s="83">
        <v>1.03</v>
      </c>
      <c r="P50" s="83">
        <f t="shared" si="5"/>
        <v>35.998500000000007</v>
      </c>
      <c r="Q50" s="2"/>
      <c r="T50" s="93"/>
      <c r="U50" s="439"/>
      <c r="W50" s="133">
        <v>42594</v>
      </c>
      <c r="X50" s="10">
        <v>33.74</v>
      </c>
      <c r="Y50" s="10">
        <v>33.89</v>
      </c>
      <c r="Z50" s="10">
        <v>33.43</v>
      </c>
      <c r="AA50" s="10">
        <v>33.520000000000003</v>
      </c>
      <c r="AB50" s="95">
        <v>300900</v>
      </c>
      <c r="AC50" s="10">
        <v>33.520000000000003</v>
      </c>
      <c r="AD50" s="2">
        <f t="shared" si="0"/>
        <v>0.46000000000000085</v>
      </c>
      <c r="AE50" s="138">
        <f t="shared" si="1"/>
        <v>-1.0625737898465104E-2</v>
      </c>
    </row>
    <row r="51" spans="15:31" x14ac:dyDescent="0.25">
      <c r="O51" s="83">
        <v>1.02</v>
      </c>
      <c r="P51" s="83">
        <f t="shared" si="5"/>
        <v>35.649000000000001</v>
      </c>
      <c r="Q51" s="2"/>
      <c r="T51" s="93" t="s">
        <v>105</v>
      </c>
      <c r="U51" s="439" t="s">
        <v>564</v>
      </c>
      <c r="W51" s="133">
        <v>42593</v>
      </c>
      <c r="X51" s="10">
        <v>33.659999999999997</v>
      </c>
      <c r="Y51" s="10">
        <v>34.06</v>
      </c>
      <c r="Z51" s="10">
        <v>33.659999999999997</v>
      </c>
      <c r="AA51" s="10">
        <v>33.880000000000003</v>
      </c>
      <c r="AB51" s="95">
        <v>398400</v>
      </c>
      <c r="AC51" s="10">
        <v>33.880000000000003</v>
      </c>
      <c r="AD51" s="2">
        <f t="shared" si="0"/>
        <v>0.40000000000000568</v>
      </c>
      <c r="AE51" s="138" t="e">
        <f t="shared" si="1"/>
        <v>#DIV/0!</v>
      </c>
    </row>
    <row r="52" spans="15:31" x14ac:dyDescent="0.25">
      <c r="O52" s="83">
        <v>1.01</v>
      </c>
      <c r="P52" s="83">
        <f t="shared" si="5"/>
        <v>35.299500000000002</v>
      </c>
      <c r="Q52" s="2"/>
      <c r="T52" s="93" t="s">
        <v>106</v>
      </c>
      <c r="U52" s="439" t="s">
        <v>253</v>
      </c>
      <c r="W52" s="133">
        <v>42593</v>
      </c>
      <c r="X52" s="10" t="s">
        <v>141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1</v>
      </c>
      <c r="P53" s="83">
        <f t="shared" si="5"/>
        <v>34.950000000000003</v>
      </c>
      <c r="Q53" s="2"/>
      <c r="T53" s="93" t="s">
        <v>107</v>
      </c>
      <c r="U53" s="440">
        <v>355096</v>
      </c>
      <c r="W53" s="133">
        <v>42592</v>
      </c>
      <c r="X53" s="10">
        <v>34.01</v>
      </c>
      <c r="Y53" s="10">
        <v>34.07</v>
      </c>
      <c r="Z53" s="10">
        <v>33.67</v>
      </c>
      <c r="AA53" s="10">
        <v>33.729999999999997</v>
      </c>
      <c r="AB53" s="95">
        <v>319300</v>
      </c>
      <c r="AC53" s="10">
        <v>33.47</v>
      </c>
      <c r="AD53" s="2">
        <f t="shared" si="0"/>
        <v>0.39999999999999858</v>
      </c>
      <c r="AE53" s="138">
        <f t="shared" si="1"/>
        <v>-4.4616299821534922E-3</v>
      </c>
    </row>
    <row r="54" spans="15:31" x14ac:dyDescent="0.25">
      <c r="O54" s="83">
        <v>0.99</v>
      </c>
      <c r="P54" s="83">
        <f t="shared" si="5"/>
        <v>34.600500000000004</v>
      </c>
      <c r="Q54" s="2"/>
      <c r="T54" s="93" t="s">
        <v>110</v>
      </c>
      <c r="U54" s="440">
        <v>522345</v>
      </c>
      <c r="W54" s="133">
        <v>42591</v>
      </c>
      <c r="X54" s="10">
        <v>34.049999999999997</v>
      </c>
      <c r="Y54" s="10">
        <v>34.21</v>
      </c>
      <c r="Z54" s="10">
        <v>33.79</v>
      </c>
      <c r="AA54" s="10">
        <v>33.880000000000003</v>
      </c>
      <c r="AB54" s="95">
        <v>346800</v>
      </c>
      <c r="AC54" s="10">
        <v>33.619999999999997</v>
      </c>
      <c r="AD54" s="2">
        <f t="shared" si="0"/>
        <v>0.42000000000000171</v>
      </c>
      <c r="AE54" s="138">
        <f t="shared" si="1"/>
        <v>-8.2595870206489952E-3</v>
      </c>
    </row>
    <row r="55" spans="15:31" x14ac:dyDescent="0.25">
      <c r="O55" s="83">
        <v>0.98</v>
      </c>
      <c r="P55" s="83">
        <f t="shared" si="5"/>
        <v>34.251000000000005</v>
      </c>
      <c r="Q55" s="2"/>
      <c r="T55" s="93" t="s">
        <v>108</v>
      </c>
      <c r="U55" s="439" t="s">
        <v>565</v>
      </c>
      <c r="W55" s="133">
        <v>42590</v>
      </c>
      <c r="X55" s="10">
        <v>34.130000000000003</v>
      </c>
      <c r="Y55" s="10">
        <v>34.369999999999997</v>
      </c>
      <c r="Z55" s="10">
        <v>34.03</v>
      </c>
      <c r="AA55" s="10">
        <v>34.159999999999997</v>
      </c>
      <c r="AB55" s="95">
        <v>517700</v>
      </c>
      <c r="AC55" s="10">
        <v>33.9</v>
      </c>
      <c r="AD55" s="2">
        <f t="shared" si="0"/>
        <v>0.33999999999999631</v>
      </c>
      <c r="AE55" s="138">
        <f t="shared" si="1"/>
        <v>4.4444444444444731E-3</v>
      </c>
    </row>
    <row r="56" spans="15:31" x14ac:dyDescent="0.25">
      <c r="O56" s="83">
        <v>0.97</v>
      </c>
      <c r="P56" s="83">
        <f t="shared" si="5"/>
        <v>33.901499999999999</v>
      </c>
      <c r="Q56" s="2"/>
      <c r="T56" s="93" t="s">
        <v>111</v>
      </c>
      <c r="U56" s="439">
        <v>20.55</v>
      </c>
      <c r="W56" s="133">
        <v>42587</v>
      </c>
      <c r="X56" s="10">
        <v>33.57</v>
      </c>
      <c r="Y56" s="10">
        <v>34.119999999999997</v>
      </c>
      <c r="Z56" s="10">
        <v>33.520000000000003</v>
      </c>
      <c r="AA56" s="10">
        <v>34.01</v>
      </c>
      <c r="AB56" s="95">
        <v>482500</v>
      </c>
      <c r="AC56" s="10">
        <v>33.75</v>
      </c>
      <c r="AD56" s="2">
        <f t="shared" si="0"/>
        <v>0.59999999999999432</v>
      </c>
      <c r="AE56" s="138">
        <f t="shared" si="1"/>
        <v>1.9637462235649439E-2</v>
      </c>
    </row>
    <row r="57" spans="15:31" x14ac:dyDescent="0.25">
      <c r="O57" s="83">
        <v>0.96</v>
      </c>
      <c r="P57" s="83">
        <f t="shared" si="5"/>
        <v>33.552</v>
      </c>
      <c r="Q57" s="2"/>
      <c r="T57" s="93" t="s">
        <v>112</v>
      </c>
      <c r="U57" s="439">
        <v>1.67</v>
      </c>
      <c r="W57" s="133">
        <v>42586</v>
      </c>
      <c r="X57" s="10">
        <v>33.35</v>
      </c>
      <c r="Y57" s="10">
        <v>33.69</v>
      </c>
      <c r="Z57" s="10">
        <v>33.33</v>
      </c>
      <c r="AA57" s="10">
        <v>33.36</v>
      </c>
      <c r="AB57" s="95">
        <v>665800</v>
      </c>
      <c r="AC57" s="10">
        <v>33.1</v>
      </c>
      <c r="AD57" s="2">
        <f t="shared" si="0"/>
        <v>0.35999999999999943</v>
      </c>
      <c r="AE57" s="138">
        <f t="shared" si="1"/>
        <v>-1.8094089264172331E-3</v>
      </c>
    </row>
    <row r="58" spans="15:31" x14ac:dyDescent="0.25">
      <c r="O58" s="83">
        <v>0.95</v>
      </c>
      <c r="P58" s="83">
        <f t="shared" si="5"/>
        <v>33.202500000000001</v>
      </c>
      <c r="Q58" s="2"/>
      <c r="T58" s="93" t="s">
        <v>109</v>
      </c>
      <c r="U58" s="439" t="s">
        <v>566</v>
      </c>
      <c r="W58" s="133">
        <v>42585</v>
      </c>
      <c r="X58" s="10">
        <v>33.28</v>
      </c>
      <c r="Y58" s="10">
        <v>33.590000000000003</v>
      </c>
      <c r="Z58" s="10">
        <v>33.14</v>
      </c>
      <c r="AA58" s="10">
        <v>33.42</v>
      </c>
      <c r="AB58" s="95">
        <v>838600</v>
      </c>
      <c r="AC58" s="10">
        <v>33.159999999999997</v>
      </c>
      <c r="AD58" s="2">
        <f t="shared" si="0"/>
        <v>0.45000000000000284</v>
      </c>
      <c r="AE58" s="138">
        <f t="shared" si="1"/>
        <v>2.4183796856105388E-3</v>
      </c>
    </row>
    <row r="59" spans="15:31" x14ac:dyDescent="0.25">
      <c r="O59" s="83">
        <v>0.94</v>
      </c>
      <c r="P59" s="83">
        <f t="shared" si="5"/>
        <v>32.853000000000002</v>
      </c>
      <c r="W59" s="133">
        <v>42584</v>
      </c>
      <c r="X59" s="10">
        <v>33.57</v>
      </c>
      <c r="Y59" s="10">
        <v>33.770000000000003</v>
      </c>
      <c r="Z59" s="10">
        <v>33.159999999999997</v>
      </c>
      <c r="AA59" s="10">
        <v>33.340000000000003</v>
      </c>
      <c r="AB59" s="95">
        <v>876700</v>
      </c>
      <c r="AC59" s="10">
        <v>33.08</v>
      </c>
      <c r="AD59" s="2">
        <f t="shared" si="0"/>
        <v>0.61000000000000654</v>
      </c>
      <c r="AE59" s="138">
        <f t="shared" si="1"/>
        <v>-8.0959520239880511E-3</v>
      </c>
    </row>
    <row r="60" spans="15:31" x14ac:dyDescent="0.25">
      <c r="O60" s="83">
        <v>0.93</v>
      </c>
      <c r="P60" s="83">
        <f t="shared" si="5"/>
        <v>32.503500000000003</v>
      </c>
      <c r="W60" s="133">
        <v>42583</v>
      </c>
      <c r="X60" s="10">
        <v>33.36</v>
      </c>
      <c r="Y60" s="10">
        <v>33.81</v>
      </c>
      <c r="Z60" s="10">
        <v>33.159999999999997</v>
      </c>
      <c r="AA60" s="10">
        <v>33.61</v>
      </c>
      <c r="AB60" s="95">
        <v>1048400</v>
      </c>
      <c r="AC60" s="10">
        <v>33.35</v>
      </c>
      <c r="AD60" s="2">
        <f t="shared" si="0"/>
        <v>0.65000000000000568</v>
      </c>
      <c r="AE60" s="138">
        <f t="shared" si="1"/>
        <v>4.8207291352817538E-3</v>
      </c>
    </row>
    <row r="61" spans="15:31" x14ac:dyDescent="0.25">
      <c r="O61" s="83">
        <v>0.92</v>
      </c>
      <c r="P61" s="83">
        <f t="shared" si="5"/>
        <v>32.154000000000003</v>
      </c>
      <c r="W61" s="133">
        <v>42580</v>
      </c>
      <c r="X61" s="10">
        <v>33.28</v>
      </c>
      <c r="Y61" s="10">
        <v>33.619999999999997</v>
      </c>
      <c r="Z61" s="10">
        <v>32.729999999999997</v>
      </c>
      <c r="AA61" s="10">
        <v>33.450000000000003</v>
      </c>
      <c r="AB61" s="95">
        <v>928400</v>
      </c>
      <c r="AC61" s="10">
        <v>33.19</v>
      </c>
      <c r="AD61" s="2">
        <f t="shared" si="0"/>
        <v>0.89000000000000057</v>
      </c>
      <c r="AE61" s="138">
        <f t="shared" si="1"/>
        <v>3.0220610456328512E-3</v>
      </c>
    </row>
    <row r="62" spans="15:31" x14ac:dyDescent="0.25">
      <c r="O62" s="83">
        <v>0.91</v>
      </c>
      <c r="P62" s="83">
        <f t="shared" si="5"/>
        <v>31.804500000000004</v>
      </c>
      <c r="W62" s="133">
        <v>42579</v>
      </c>
      <c r="X62" s="10">
        <v>31.54</v>
      </c>
      <c r="Y62" s="10">
        <v>33.590000000000003</v>
      </c>
      <c r="Z62" s="10">
        <v>31.54</v>
      </c>
      <c r="AA62" s="10">
        <v>33.35</v>
      </c>
      <c r="AB62" s="95">
        <v>1388000</v>
      </c>
      <c r="AC62" s="10">
        <v>33.090000000000003</v>
      </c>
      <c r="AD62" s="2">
        <f t="shared" si="0"/>
        <v>2.0500000000000043</v>
      </c>
      <c r="AE62" s="138">
        <f t="shared" si="1"/>
        <v>2.8917910447761486E-2</v>
      </c>
    </row>
    <row r="63" spans="15:31" x14ac:dyDescent="0.25">
      <c r="O63" s="83">
        <v>0.9</v>
      </c>
      <c r="P63" s="83">
        <f t="shared" si="5"/>
        <v>31.455000000000002</v>
      </c>
      <c r="W63" s="133">
        <v>42578</v>
      </c>
      <c r="X63" s="10">
        <v>32.08</v>
      </c>
      <c r="Y63" s="10">
        <v>32.85</v>
      </c>
      <c r="Z63" s="10">
        <v>32.020000000000003</v>
      </c>
      <c r="AA63" s="10">
        <v>32.409999999999997</v>
      </c>
      <c r="AB63" s="95">
        <v>1261000</v>
      </c>
      <c r="AC63" s="10">
        <v>32.159999999999997</v>
      </c>
      <c r="AD63" s="2">
        <f t="shared" si="0"/>
        <v>0.82999999999999829</v>
      </c>
      <c r="AE63" s="138">
        <f t="shared" si="1"/>
        <v>1.3232514177693666E-2</v>
      </c>
    </row>
    <row r="64" spans="15:31" x14ac:dyDescent="0.25">
      <c r="W64" s="133">
        <v>42577</v>
      </c>
      <c r="X64" s="10">
        <v>31.2</v>
      </c>
      <c r="Y64" s="10">
        <v>32.03</v>
      </c>
      <c r="Z64" s="10">
        <v>31.04</v>
      </c>
      <c r="AA64" s="10">
        <v>31.99</v>
      </c>
      <c r="AB64" s="95">
        <v>530400</v>
      </c>
      <c r="AC64" s="10">
        <v>31.74</v>
      </c>
      <c r="AD64" s="2">
        <f t="shared" si="0"/>
        <v>0.99000000000000199</v>
      </c>
      <c r="AE64" s="138">
        <f t="shared" si="1"/>
        <v>2.7516995791518228E-2</v>
      </c>
    </row>
    <row r="65" spans="23:31" x14ac:dyDescent="0.25">
      <c r="W65" s="133">
        <v>42576</v>
      </c>
      <c r="X65" s="10">
        <v>31.04</v>
      </c>
      <c r="Y65" s="10">
        <v>31.19</v>
      </c>
      <c r="Z65" s="10">
        <v>30.84</v>
      </c>
      <c r="AA65" s="10">
        <v>31.13</v>
      </c>
      <c r="AB65" s="95">
        <v>477100</v>
      </c>
      <c r="AC65" s="10">
        <v>30.89</v>
      </c>
      <c r="AD65" s="2">
        <f t="shared" si="0"/>
        <v>0.35000000000000142</v>
      </c>
      <c r="AE65" s="138">
        <f t="shared" si="1"/>
        <v>2.271252433484694E-3</v>
      </c>
    </row>
    <row r="66" spans="23:31" x14ac:dyDescent="0.25">
      <c r="W66" s="133">
        <v>42573</v>
      </c>
      <c r="X66" s="10">
        <v>30.51</v>
      </c>
      <c r="Y66" s="10">
        <v>31.16</v>
      </c>
      <c r="Z66" s="10">
        <v>30.47</v>
      </c>
      <c r="AA66" s="10">
        <v>31.06</v>
      </c>
      <c r="AB66" s="95">
        <v>561600</v>
      </c>
      <c r="AC66" s="10">
        <v>30.82</v>
      </c>
      <c r="AD66" s="2">
        <f t="shared" si="0"/>
        <v>0.69000000000000128</v>
      </c>
      <c r="AE66" s="138">
        <f t="shared" si="1"/>
        <v>5.8746736292427659E-3</v>
      </c>
    </row>
    <row r="67" spans="23:31" x14ac:dyDescent="0.25">
      <c r="W67" s="133">
        <v>42572</v>
      </c>
      <c r="X67" s="10">
        <v>31.38</v>
      </c>
      <c r="Y67" s="10">
        <v>31.4</v>
      </c>
      <c r="Z67" s="10">
        <v>30.61</v>
      </c>
      <c r="AA67" s="10">
        <v>30.88</v>
      </c>
      <c r="AB67" s="95">
        <v>991600</v>
      </c>
      <c r="AC67" s="10">
        <v>30.64</v>
      </c>
      <c r="AD67" s="2">
        <f>Y67-Z67</f>
        <v>0.78999999999999915</v>
      </c>
      <c r="AE67" s="138">
        <f>AC67/AC68-1</f>
        <v>-2.2959183673469385E-2</v>
      </c>
    </row>
    <row r="68" spans="23:31" x14ac:dyDescent="0.25">
      <c r="W68" s="133">
        <v>42571</v>
      </c>
      <c r="X68" s="10">
        <v>31.45</v>
      </c>
      <c r="Y68" s="10">
        <v>31.84</v>
      </c>
      <c r="Z68" s="10">
        <v>31.38</v>
      </c>
      <c r="AA68" s="10">
        <v>31.6</v>
      </c>
      <c r="AB68" s="95">
        <v>443800</v>
      </c>
      <c r="AC68" s="10">
        <v>31.36</v>
      </c>
      <c r="AD68" s="2">
        <f>Y68-Z68</f>
        <v>0.46000000000000085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42663</v>
      </c>
      <c r="X2" s="10">
        <v>99.75</v>
      </c>
      <c r="Y2" s="10">
        <v>100.18</v>
      </c>
      <c r="Z2" s="10">
        <v>99.27</v>
      </c>
      <c r="AA2" s="10">
        <v>99.29</v>
      </c>
      <c r="AB2" s="95">
        <v>3871400</v>
      </c>
      <c r="AC2" s="10">
        <v>99.29</v>
      </c>
      <c r="AD2" s="2">
        <f>Y2-Z2</f>
        <v>0.9100000000000108</v>
      </c>
      <c r="AE2" s="138">
        <f>AC2/AC3-1</f>
        <v>-4.7113071371290838E-3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101.01</v>
      </c>
      <c r="W3" s="133">
        <v>42662</v>
      </c>
      <c r="X3" s="10">
        <v>100.26</v>
      </c>
      <c r="Y3" s="10">
        <v>100.43</v>
      </c>
      <c r="Z3" s="10">
        <v>99.74</v>
      </c>
      <c r="AA3" s="10">
        <v>99.76</v>
      </c>
      <c r="AB3" s="95">
        <v>4013900</v>
      </c>
      <c r="AC3" s="10">
        <v>99.76</v>
      </c>
      <c r="AD3" s="2">
        <f t="shared" ref="AD3:AD66" si="0">Y3-Z3</f>
        <v>0.69000000000001194</v>
      </c>
      <c r="AE3" s="138">
        <f t="shared" ref="AE3:AE66" si="1">AC3/AC4-1</f>
        <v>-2.3002300230021699E-3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101.01</v>
      </c>
      <c r="R4" s="527">
        <v>-3.5000000000000001E-3</v>
      </c>
      <c r="W4" s="133">
        <v>42661</v>
      </c>
      <c r="X4" s="10">
        <v>100.49</v>
      </c>
      <c r="Y4" s="10">
        <v>100.58</v>
      </c>
      <c r="Z4" s="10">
        <v>99.68</v>
      </c>
      <c r="AA4" s="10">
        <v>99.99</v>
      </c>
      <c r="AB4" s="95">
        <v>3043800</v>
      </c>
      <c r="AC4" s="10">
        <v>99.99</v>
      </c>
      <c r="AD4" s="2">
        <f t="shared" si="0"/>
        <v>0.89999999999999147</v>
      </c>
      <c r="AE4" s="138">
        <f t="shared" si="1"/>
        <v>2.8081436164877349E-3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100.13</v>
      </c>
      <c r="Y5" s="10">
        <v>100.44</v>
      </c>
      <c r="Z5" s="10">
        <v>99.65</v>
      </c>
      <c r="AA5" s="10">
        <v>99.71</v>
      </c>
      <c r="AB5" s="95">
        <v>2452400</v>
      </c>
      <c r="AC5" s="10">
        <v>99.71</v>
      </c>
      <c r="AD5" s="2">
        <f t="shared" si="0"/>
        <v>0.78999999999999204</v>
      </c>
      <c r="AE5" s="138">
        <f t="shared" si="1"/>
        <v>-4.4928115015975267E-3</v>
      </c>
    </row>
    <row r="6" spans="1:31" x14ac:dyDescent="0.25">
      <c r="O6" s="11" t="s">
        <v>64</v>
      </c>
      <c r="Q6" s="2">
        <f>Q3*Q2</f>
        <v>0</v>
      </c>
      <c r="W6" s="133">
        <v>42657</v>
      </c>
      <c r="X6" s="10">
        <v>100.42</v>
      </c>
      <c r="Y6" s="10">
        <v>100.79</v>
      </c>
      <c r="Z6" s="10">
        <v>100.07</v>
      </c>
      <c r="AA6" s="10">
        <v>100.16</v>
      </c>
      <c r="AB6" s="95">
        <v>3172000</v>
      </c>
      <c r="AC6" s="10">
        <v>100.16</v>
      </c>
      <c r="AD6" s="2">
        <f t="shared" si="0"/>
        <v>0.72000000000001307</v>
      </c>
      <c r="AE6" s="138">
        <f t="shared" si="1"/>
        <v>3.104656985478238E-3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42656</v>
      </c>
      <c r="X7" s="10">
        <v>98.4</v>
      </c>
      <c r="Y7" s="10">
        <v>100.09</v>
      </c>
      <c r="Z7" s="10">
        <v>98.15</v>
      </c>
      <c r="AA7" s="10">
        <v>99.85</v>
      </c>
      <c r="AB7" s="95">
        <v>3768200</v>
      </c>
      <c r="AC7" s="10">
        <v>99.85</v>
      </c>
      <c r="AD7" s="2">
        <f t="shared" si="0"/>
        <v>1.9399999999999977</v>
      </c>
      <c r="AE7" s="138">
        <f t="shared" si="1"/>
        <v>9.2995047002930598E-3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42655</v>
      </c>
      <c r="X8" s="10">
        <v>98.81</v>
      </c>
      <c r="Y8" s="10">
        <v>99.25</v>
      </c>
      <c r="Z8" s="10">
        <v>98.54</v>
      </c>
      <c r="AA8" s="10">
        <v>98.93</v>
      </c>
      <c r="AB8" s="95">
        <v>3818200</v>
      </c>
      <c r="AC8" s="10">
        <v>98.93</v>
      </c>
      <c r="AD8" s="2">
        <f t="shared" si="0"/>
        <v>0.70999999999999375</v>
      </c>
      <c r="AE8" s="138">
        <f t="shared" si="1"/>
        <v>1.6199250784652008E-3</v>
      </c>
    </row>
    <row r="9" spans="1:31" x14ac:dyDescent="0.25">
      <c r="O9" s="11" t="s">
        <v>220</v>
      </c>
      <c r="Q9" s="138">
        <f>IF(Q2=0, 0, Q8/Q6)</f>
        <v>0</v>
      </c>
      <c r="W9" s="133">
        <v>42654</v>
      </c>
      <c r="X9" s="10">
        <v>99.55</v>
      </c>
      <c r="Y9" s="10">
        <v>99.87</v>
      </c>
      <c r="Z9" s="10">
        <v>98.46</v>
      </c>
      <c r="AA9" s="10">
        <v>98.77</v>
      </c>
      <c r="AB9" s="95">
        <v>4314800</v>
      </c>
      <c r="AC9" s="10">
        <v>98.77</v>
      </c>
      <c r="AD9" s="2">
        <f t="shared" si="0"/>
        <v>1.4100000000000108</v>
      </c>
      <c r="AE9" s="138">
        <f t="shared" si="1"/>
        <v>-1.2102420484096932E-2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42653</v>
      </c>
      <c r="X10" s="10">
        <v>100.16</v>
      </c>
      <c r="Y10" s="10">
        <v>101.03</v>
      </c>
      <c r="Z10" s="10">
        <v>99.64</v>
      </c>
      <c r="AA10" s="10">
        <v>99.98</v>
      </c>
      <c r="AB10" s="95">
        <v>4517800</v>
      </c>
      <c r="AC10" s="10">
        <v>99.98</v>
      </c>
      <c r="AD10" s="2">
        <f t="shared" si="0"/>
        <v>1.3900000000000006</v>
      </c>
      <c r="AE10" s="138">
        <f t="shared" si="1"/>
        <v>-5.9654006760786471E-3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2.64E-2</v>
      </c>
      <c r="W11" s="133">
        <v>42650</v>
      </c>
      <c r="X11" s="10">
        <v>100.96</v>
      </c>
      <c r="Y11" s="10">
        <v>101.01</v>
      </c>
      <c r="Z11" s="10">
        <v>99.81</v>
      </c>
      <c r="AA11" s="10">
        <v>100.58</v>
      </c>
      <c r="AB11" s="95">
        <v>3938200</v>
      </c>
      <c r="AC11" s="10">
        <v>100.58</v>
      </c>
      <c r="AD11" s="2">
        <f t="shared" si="0"/>
        <v>1.2000000000000028</v>
      </c>
      <c r="AE11" s="138">
        <f t="shared" si="1"/>
        <v>-1.469435736677116E-2</v>
      </c>
    </row>
    <row r="12" spans="1:31" x14ac:dyDescent="0.25">
      <c r="W12" s="133">
        <v>42649</v>
      </c>
      <c r="X12" s="10">
        <v>102.11</v>
      </c>
      <c r="Y12" s="10">
        <v>102.22</v>
      </c>
      <c r="Z12" s="10">
        <v>101.36</v>
      </c>
      <c r="AA12" s="10">
        <v>102.08</v>
      </c>
      <c r="AB12" s="95">
        <v>3651500</v>
      </c>
      <c r="AC12" s="10">
        <v>102.08</v>
      </c>
      <c r="AD12" s="2">
        <f t="shared" si="0"/>
        <v>0.85999999999999943</v>
      </c>
      <c r="AE12" s="138">
        <f t="shared" si="1"/>
        <v>-1.6625916870416368E-3</v>
      </c>
    </row>
    <row r="13" spans="1:31" x14ac:dyDescent="0.25">
      <c r="W13" s="133">
        <v>42648</v>
      </c>
      <c r="X13" s="10">
        <v>101.7</v>
      </c>
      <c r="Y13" s="10">
        <v>102.33</v>
      </c>
      <c r="Z13" s="10">
        <v>101.43</v>
      </c>
      <c r="AA13" s="10">
        <v>102.25</v>
      </c>
      <c r="AB13" s="95">
        <v>2744100</v>
      </c>
      <c r="AC13" s="10">
        <v>102.25</v>
      </c>
      <c r="AD13" s="2">
        <f t="shared" si="0"/>
        <v>0.89999999999999147</v>
      </c>
      <c r="AE13" s="138">
        <f t="shared" si="1"/>
        <v>8.0843931775607114E-3</v>
      </c>
    </row>
    <row r="14" spans="1:31" x14ac:dyDescent="0.25">
      <c r="W14" s="133">
        <v>42647</v>
      </c>
      <c r="X14" s="10">
        <v>102.57</v>
      </c>
      <c r="Y14" s="10">
        <v>102.81</v>
      </c>
      <c r="Z14" s="10">
        <v>101.3</v>
      </c>
      <c r="AA14" s="10">
        <v>101.43</v>
      </c>
      <c r="AB14" s="95">
        <v>3204200</v>
      </c>
      <c r="AC14" s="10">
        <v>101.43</v>
      </c>
      <c r="AD14" s="2">
        <f t="shared" si="0"/>
        <v>1.5100000000000051</v>
      </c>
      <c r="AE14" s="138">
        <f t="shared" si="1"/>
        <v>-9.7627648149956059E-3</v>
      </c>
    </row>
    <row r="15" spans="1:31" x14ac:dyDescent="0.25">
      <c r="W15" s="133">
        <v>42646</v>
      </c>
      <c r="X15" s="10">
        <v>101.6</v>
      </c>
      <c r="Y15" s="10">
        <v>102.67</v>
      </c>
      <c r="Z15" s="10">
        <v>101.29</v>
      </c>
      <c r="AA15" s="10">
        <v>102.43</v>
      </c>
      <c r="AB15" s="95">
        <v>3971700</v>
      </c>
      <c r="AC15" s="10">
        <v>102.43</v>
      </c>
      <c r="AD15" s="2">
        <f t="shared" si="0"/>
        <v>1.3799999999999955</v>
      </c>
      <c r="AE15" s="138">
        <f t="shared" si="1"/>
        <v>8.1692913385829069E-3</v>
      </c>
    </row>
    <row r="16" spans="1:31" x14ac:dyDescent="0.25">
      <c r="W16" s="133">
        <v>42643</v>
      </c>
      <c r="X16" s="10">
        <v>101.42</v>
      </c>
      <c r="Y16" s="10">
        <v>102.03</v>
      </c>
      <c r="Z16" s="10">
        <v>101.06</v>
      </c>
      <c r="AA16" s="10">
        <v>101.6</v>
      </c>
      <c r="AB16" s="95">
        <v>5053500</v>
      </c>
      <c r="AC16" s="10">
        <v>101.6</v>
      </c>
      <c r="AD16" s="2">
        <f t="shared" si="0"/>
        <v>0.96999999999999886</v>
      </c>
      <c r="AE16" s="138">
        <f t="shared" si="1"/>
        <v>5.343360379972184E-3</v>
      </c>
    </row>
    <row r="17" spans="1:31" x14ac:dyDescent="0.25">
      <c r="W17" s="133">
        <v>42642</v>
      </c>
      <c r="X17" s="10">
        <v>102.78</v>
      </c>
      <c r="Y17" s="10">
        <v>102.78</v>
      </c>
      <c r="Z17" s="10">
        <v>100.88</v>
      </c>
      <c r="AA17" s="10">
        <v>101.06</v>
      </c>
      <c r="AB17" s="95">
        <v>3720000</v>
      </c>
      <c r="AC17" s="10">
        <v>101.06</v>
      </c>
      <c r="AD17" s="2">
        <f t="shared" si="0"/>
        <v>1.9000000000000057</v>
      </c>
      <c r="AE17" s="138">
        <f t="shared" si="1"/>
        <v>-1.260381045432335E-2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42641</v>
      </c>
      <c r="X18" s="10">
        <v>102.68</v>
      </c>
      <c r="Y18" s="10">
        <v>102.87</v>
      </c>
      <c r="Z18" s="10">
        <v>101.67</v>
      </c>
      <c r="AA18" s="10">
        <v>102.35</v>
      </c>
      <c r="AB18" s="95">
        <v>5010700</v>
      </c>
      <c r="AC18" s="10">
        <v>102.35</v>
      </c>
      <c r="AD18" s="2">
        <f t="shared" si="0"/>
        <v>1.2000000000000028</v>
      </c>
      <c r="AE18" s="138">
        <f t="shared" si="1"/>
        <v>0</v>
      </c>
    </row>
    <row r="19" spans="1:31" x14ac:dyDescent="0.25">
      <c r="W19" s="133">
        <v>42640</v>
      </c>
      <c r="X19" s="10">
        <v>102.08</v>
      </c>
      <c r="Y19" s="10">
        <v>102.73</v>
      </c>
      <c r="Z19" s="10">
        <v>101.78</v>
      </c>
      <c r="AA19" s="10">
        <v>102.35</v>
      </c>
      <c r="AB19" s="95">
        <v>4299300</v>
      </c>
      <c r="AC19" s="10">
        <v>102.35</v>
      </c>
      <c r="AD19" s="2">
        <f t="shared" si="0"/>
        <v>0.95000000000000284</v>
      </c>
      <c r="AE19" s="138">
        <f t="shared" si="1"/>
        <v>1.173823730802992E-3</v>
      </c>
    </row>
    <row r="20" spans="1:31" x14ac:dyDescent="0.25">
      <c r="W20" s="133">
        <v>42639</v>
      </c>
      <c r="X20" s="10">
        <v>102.16</v>
      </c>
      <c r="Y20" s="10">
        <v>102.96</v>
      </c>
      <c r="Z20" s="10">
        <v>101.78</v>
      </c>
      <c r="AA20" s="10">
        <v>102.23</v>
      </c>
      <c r="AB20" s="95">
        <v>3354600</v>
      </c>
      <c r="AC20" s="10">
        <v>102.23</v>
      </c>
      <c r="AD20" s="2">
        <f t="shared" si="0"/>
        <v>1.1799999999999926</v>
      </c>
      <c r="AE20" s="138">
        <f t="shared" si="1"/>
        <v>-3.21762870514819E-3</v>
      </c>
    </row>
    <row r="21" spans="1:31" x14ac:dyDescent="0.25">
      <c r="W21" s="133">
        <v>42636</v>
      </c>
      <c r="X21" s="10">
        <v>102.1</v>
      </c>
      <c r="Y21" s="10">
        <v>103</v>
      </c>
      <c r="Z21" s="10">
        <v>101.91</v>
      </c>
      <c r="AA21" s="10">
        <v>102.56</v>
      </c>
      <c r="AB21" s="95">
        <v>2646400</v>
      </c>
      <c r="AC21" s="10">
        <v>102.56</v>
      </c>
      <c r="AD21" s="2">
        <f t="shared" si="0"/>
        <v>1.0900000000000034</v>
      </c>
      <c r="AE21" s="138">
        <f t="shared" si="1"/>
        <v>-4.2718446601941462E-3</v>
      </c>
    </row>
    <row r="22" spans="1:31" x14ac:dyDescent="0.25">
      <c r="W22" s="133">
        <v>42635</v>
      </c>
      <c r="X22" s="10">
        <v>102.73</v>
      </c>
      <c r="Y22" s="10">
        <v>103.48</v>
      </c>
      <c r="Z22" s="10">
        <v>102.62</v>
      </c>
      <c r="AA22" s="10">
        <v>103</v>
      </c>
      <c r="AB22" s="95">
        <v>3574600</v>
      </c>
      <c r="AC22" s="10">
        <v>103</v>
      </c>
      <c r="AD22" s="2">
        <f t="shared" si="0"/>
        <v>0.85999999999999943</v>
      </c>
      <c r="AE22" s="138">
        <f t="shared" si="1"/>
        <v>1.0200078462142104E-2</v>
      </c>
    </row>
    <row r="23" spans="1:31" x14ac:dyDescent="0.25">
      <c r="W23" s="133">
        <v>42634</v>
      </c>
      <c r="X23" s="10">
        <v>100.65</v>
      </c>
      <c r="Y23" s="10">
        <v>102.08</v>
      </c>
      <c r="Z23" s="10">
        <v>100.47</v>
      </c>
      <c r="AA23" s="10">
        <v>101.96</v>
      </c>
      <c r="AB23" s="95">
        <v>3144800</v>
      </c>
      <c r="AC23" s="10">
        <v>101.96</v>
      </c>
      <c r="AD23" s="2">
        <f t="shared" si="0"/>
        <v>1.6099999999999994</v>
      </c>
      <c r="AE23" s="138">
        <f t="shared" si="1"/>
        <v>1.7158818834796419E-2</v>
      </c>
    </row>
    <row r="24" spans="1:31" x14ac:dyDescent="0.25">
      <c r="W24" s="133">
        <v>42633</v>
      </c>
      <c r="X24" s="10">
        <v>100.77</v>
      </c>
      <c r="Y24" s="10">
        <v>101.5</v>
      </c>
      <c r="Z24" s="10">
        <v>100.24</v>
      </c>
      <c r="AA24" s="10">
        <v>100.24</v>
      </c>
      <c r="AB24" s="95">
        <v>3110100</v>
      </c>
      <c r="AC24" s="10">
        <v>100.24</v>
      </c>
      <c r="AD24" s="2">
        <f t="shared" si="0"/>
        <v>1.2600000000000051</v>
      </c>
      <c r="AE24" s="138">
        <f t="shared" si="1"/>
        <v>-1.9912385503784158E-3</v>
      </c>
    </row>
    <row r="25" spans="1:31" x14ac:dyDescent="0.25">
      <c r="W25" s="133">
        <v>42632</v>
      </c>
      <c r="X25" s="10">
        <v>100.5</v>
      </c>
      <c r="Y25" s="10">
        <v>101.18</v>
      </c>
      <c r="Z25" s="10">
        <v>100.23</v>
      </c>
      <c r="AA25" s="10">
        <v>100.44</v>
      </c>
      <c r="AB25" s="95">
        <v>3316100</v>
      </c>
      <c r="AC25" s="10">
        <v>100.44</v>
      </c>
      <c r="AD25" s="2">
        <f t="shared" si="0"/>
        <v>0.95000000000000284</v>
      </c>
      <c r="AE25" s="138">
        <f t="shared" si="1"/>
        <v>3.3966033966035258E-3</v>
      </c>
    </row>
    <row r="26" spans="1:31" x14ac:dyDescent="0.25">
      <c r="W26" s="133">
        <v>42629</v>
      </c>
      <c r="X26" s="10">
        <v>102.57</v>
      </c>
      <c r="Y26" s="10">
        <v>102.57</v>
      </c>
      <c r="Z26" s="10">
        <v>99.85</v>
      </c>
      <c r="AA26" s="10">
        <v>100.1</v>
      </c>
      <c r="AB26" s="95">
        <v>7724200</v>
      </c>
      <c r="AC26" s="10">
        <v>100.1</v>
      </c>
      <c r="AD26" s="2">
        <f t="shared" si="0"/>
        <v>2.7199999999999989</v>
      </c>
      <c r="AE26" s="138">
        <f t="shared" si="1"/>
        <v>-2.5411352351280336E-2</v>
      </c>
    </row>
    <row r="27" spans="1:31" x14ac:dyDescent="0.25">
      <c r="L27" t="s">
        <v>219</v>
      </c>
      <c r="M27" s="2">
        <f>M35+K35-F35</f>
        <v>114.84999999999991</v>
      </c>
      <c r="W27" s="133">
        <v>42628</v>
      </c>
      <c r="X27" s="10">
        <v>101.44</v>
      </c>
      <c r="Y27" s="10">
        <v>102.91</v>
      </c>
      <c r="Z27" s="10">
        <v>101.26</v>
      </c>
      <c r="AA27" s="10">
        <v>102.71</v>
      </c>
      <c r="AB27" s="95">
        <v>3139900</v>
      </c>
      <c r="AC27" s="10">
        <v>102.71</v>
      </c>
      <c r="AD27" s="2">
        <f t="shared" si="0"/>
        <v>1.6499999999999915</v>
      </c>
      <c r="AE27" s="138">
        <f t="shared" si="1"/>
        <v>1.0328546134172667E-2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42627</v>
      </c>
      <c r="X28" s="10">
        <v>102.19</v>
      </c>
      <c r="Y28" s="10">
        <v>102.86</v>
      </c>
      <c r="Z28" s="10">
        <v>101.44</v>
      </c>
      <c r="AA28" s="10">
        <v>101.66</v>
      </c>
      <c r="AB28" s="95">
        <v>4092200</v>
      </c>
      <c r="AC28" s="10">
        <v>101.66</v>
      </c>
      <c r="AD28" s="2">
        <f t="shared" si="0"/>
        <v>1.4200000000000017</v>
      </c>
      <c r="AE28" s="138">
        <f t="shared" si="1"/>
        <v>-6.4503518373729696E-3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42626</v>
      </c>
      <c r="X29" s="10">
        <v>103.07</v>
      </c>
      <c r="Y29" s="10">
        <v>103.35</v>
      </c>
      <c r="Z29" s="10">
        <v>102.05</v>
      </c>
      <c r="AA29" s="10">
        <v>102.32</v>
      </c>
      <c r="AB29" s="95">
        <v>3543300</v>
      </c>
      <c r="AC29" s="10">
        <v>102.32</v>
      </c>
      <c r="AD29" s="2">
        <f t="shared" si="0"/>
        <v>1.2999999999999972</v>
      </c>
      <c r="AE29" s="138">
        <f t="shared" si="1"/>
        <v>-1.6437566086705879E-2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42625</v>
      </c>
      <c r="X30" s="10">
        <v>102.2</v>
      </c>
      <c r="Y30" s="10">
        <v>104.35</v>
      </c>
      <c r="Z30" s="10">
        <v>101.89</v>
      </c>
      <c r="AA30" s="10">
        <v>104.03</v>
      </c>
      <c r="AB30" s="95">
        <v>3851800</v>
      </c>
      <c r="AC30" s="10">
        <v>104.03</v>
      </c>
      <c r="AD30" s="2">
        <f t="shared" si="0"/>
        <v>2.4599999999999937</v>
      </c>
      <c r="AE30" s="138">
        <f t="shared" si="1"/>
        <v>1.3147643163225586E-2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42622</v>
      </c>
      <c r="X31" s="10">
        <v>105</v>
      </c>
      <c r="Y31" s="10">
        <v>105.1</v>
      </c>
      <c r="Z31" s="10">
        <v>102.67</v>
      </c>
      <c r="AA31" s="10">
        <v>102.68</v>
      </c>
      <c r="AB31" s="95">
        <v>4258200</v>
      </c>
      <c r="AC31" s="10">
        <v>102.68</v>
      </c>
      <c r="AD31" s="2">
        <f t="shared" si="0"/>
        <v>2.4299999999999926</v>
      </c>
      <c r="AE31" s="138">
        <f t="shared" si="1"/>
        <v>-2.9030732860520048E-2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42621</v>
      </c>
      <c r="X32" s="10">
        <v>105.61</v>
      </c>
      <c r="Y32" s="10">
        <v>106.16</v>
      </c>
      <c r="Z32" s="10">
        <v>105.52</v>
      </c>
      <c r="AA32" s="10">
        <v>105.75</v>
      </c>
      <c r="AB32" s="95">
        <v>2810200</v>
      </c>
      <c r="AC32" s="10">
        <v>105.75</v>
      </c>
      <c r="AD32" s="2">
        <f t="shared" si="0"/>
        <v>0.64000000000000057</v>
      </c>
      <c r="AE32" s="138">
        <f t="shared" si="1"/>
        <v>-9.4473311289555717E-4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42620</v>
      </c>
      <c r="X33" s="10">
        <v>105.72</v>
      </c>
      <c r="Y33" s="10">
        <v>106.29</v>
      </c>
      <c r="Z33" s="10">
        <v>105.29</v>
      </c>
      <c r="AA33" s="10">
        <v>105.85</v>
      </c>
      <c r="AB33" s="95">
        <v>2524200</v>
      </c>
      <c r="AC33" s="10">
        <v>105.85</v>
      </c>
      <c r="AD33" s="2">
        <f t="shared" si="0"/>
        <v>1</v>
      </c>
      <c r="AE33" s="138">
        <f t="shared" si="1"/>
        <v>-1.5092915762664472E-3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42619</v>
      </c>
      <c r="X34" s="10">
        <v>107</v>
      </c>
      <c r="Y34" s="10">
        <v>107.49</v>
      </c>
      <c r="Z34" s="10">
        <v>105.48</v>
      </c>
      <c r="AA34" s="10">
        <v>106.01</v>
      </c>
      <c r="AB34" s="95">
        <v>3670700</v>
      </c>
      <c r="AC34" s="10">
        <v>106.01</v>
      </c>
      <c r="AD34" s="2">
        <f t="shared" si="0"/>
        <v>2.0099999999999909</v>
      </c>
      <c r="AE34" s="138">
        <f t="shared" si="1"/>
        <v>-8.6037594688114227E-3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42615</v>
      </c>
      <c r="X35" s="10">
        <v>107.19</v>
      </c>
      <c r="Y35" s="10">
        <v>107.72</v>
      </c>
      <c r="Z35" s="10">
        <v>106.48</v>
      </c>
      <c r="AA35" s="10">
        <v>106.93</v>
      </c>
      <c r="AB35" s="95">
        <v>3066700</v>
      </c>
      <c r="AC35" s="10">
        <v>106.93</v>
      </c>
      <c r="AD35" s="2">
        <f t="shared" si="0"/>
        <v>1.2399999999999949</v>
      </c>
      <c r="AE35" s="138">
        <f t="shared" si="1"/>
        <v>1.9677661169414939E-3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42614</v>
      </c>
      <c r="X36" s="10">
        <v>106.74</v>
      </c>
      <c r="Y36" s="10">
        <v>106.97</v>
      </c>
      <c r="Z36" s="10">
        <v>105.7</v>
      </c>
      <c r="AA36" s="10">
        <v>106.72</v>
      </c>
      <c r="AB36" s="95">
        <v>3231500</v>
      </c>
      <c r="AC36" s="10">
        <v>106.72</v>
      </c>
      <c r="AD36" s="2">
        <f t="shared" si="0"/>
        <v>1.269999999999996</v>
      </c>
      <c r="AE36" s="138">
        <f t="shared" si="1"/>
        <v>2.7247956403269047E-3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42613</v>
      </c>
      <c r="X37" s="10">
        <v>106.99</v>
      </c>
      <c r="Y37" s="10">
        <v>107.19</v>
      </c>
      <c r="Z37" s="10">
        <v>106.35</v>
      </c>
      <c r="AA37" s="10">
        <v>106.43</v>
      </c>
      <c r="AB37" s="95">
        <v>3349200</v>
      </c>
      <c r="AC37" s="10">
        <v>106.43</v>
      </c>
      <c r="AD37" s="2">
        <f t="shared" si="0"/>
        <v>0.84000000000000341</v>
      </c>
      <c r="AE37" s="138">
        <f t="shared" si="1"/>
        <v>-8.5700978108987913E-3</v>
      </c>
    </row>
    <row r="38" spans="1:31" x14ac:dyDescent="0.25">
      <c r="W38" s="133">
        <v>42612</v>
      </c>
      <c r="X38" s="10">
        <v>107.87</v>
      </c>
      <c r="Y38" s="10">
        <v>108.12</v>
      </c>
      <c r="Z38" s="10">
        <v>107.19</v>
      </c>
      <c r="AA38" s="10">
        <v>107.35</v>
      </c>
      <c r="AB38" s="95">
        <v>2390800</v>
      </c>
      <c r="AC38" s="10">
        <v>107.35</v>
      </c>
      <c r="AD38" s="2">
        <f t="shared" si="0"/>
        <v>0.93000000000000682</v>
      </c>
      <c r="AE38" s="138">
        <f t="shared" si="1"/>
        <v>-5.7423358340280561E-3</v>
      </c>
    </row>
    <row r="39" spans="1:31" ht="20.25" thickBot="1" x14ac:dyDescent="0.35">
      <c r="P39" s="586" t="s">
        <v>78</v>
      </c>
      <c r="Q39" s="586"/>
      <c r="W39" s="133">
        <v>42611</v>
      </c>
      <c r="X39" s="10">
        <v>107.58</v>
      </c>
      <c r="Y39" s="10">
        <v>108.15</v>
      </c>
      <c r="Z39" s="10">
        <v>107.43</v>
      </c>
      <c r="AA39" s="10">
        <v>107.97</v>
      </c>
      <c r="AB39" s="95">
        <v>1793100</v>
      </c>
      <c r="AC39" s="10">
        <v>107.97</v>
      </c>
      <c r="AD39" s="2">
        <f t="shared" si="0"/>
        <v>0.71999999999999886</v>
      </c>
      <c r="AE39" s="138">
        <f t="shared" si="1"/>
        <v>6.1504053676264547E-3</v>
      </c>
    </row>
    <row r="40" spans="1:31" ht="15.75" thickTop="1" x14ac:dyDescent="0.25">
      <c r="O40" s="2"/>
      <c r="P40" s="83">
        <v>1.1000000000000001</v>
      </c>
      <c r="Q40" s="83">
        <f>P40*$Q$4</f>
        <v>111.11100000000002</v>
      </c>
      <c r="W40" s="133">
        <v>42608</v>
      </c>
      <c r="X40" s="10">
        <v>107.94</v>
      </c>
      <c r="Y40" s="10">
        <v>108.29</v>
      </c>
      <c r="Z40" s="10">
        <v>106.94</v>
      </c>
      <c r="AA40" s="10">
        <v>107.31</v>
      </c>
      <c r="AB40" s="95">
        <v>2511100</v>
      </c>
      <c r="AC40" s="10">
        <v>107.31</v>
      </c>
      <c r="AD40" s="2">
        <f t="shared" si="0"/>
        <v>1.3500000000000085</v>
      </c>
      <c r="AE40" s="138">
        <f t="shared" si="1"/>
        <v>-3.8061641292238546E-3</v>
      </c>
    </row>
    <row r="41" spans="1:31" x14ac:dyDescent="0.25">
      <c r="O41" s="2"/>
      <c r="P41" s="83">
        <v>1.0900000000000001</v>
      </c>
      <c r="Q41" s="83">
        <f t="shared" ref="Q41:Q60" si="2">P41*$Q$4</f>
        <v>110.10090000000001</v>
      </c>
      <c r="W41" s="133">
        <v>42607</v>
      </c>
      <c r="X41" s="10">
        <v>107.75</v>
      </c>
      <c r="Y41" s="10">
        <v>108.14</v>
      </c>
      <c r="Z41" s="10">
        <v>107.41</v>
      </c>
      <c r="AA41" s="10">
        <v>107.72</v>
      </c>
      <c r="AB41" s="95">
        <v>1793600</v>
      </c>
      <c r="AC41" s="10">
        <v>107.72</v>
      </c>
      <c r="AD41" s="2">
        <f t="shared" si="0"/>
        <v>0.73000000000000398</v>
      </c>
      <c r="AE41" s="138">
        <f t="shared" si="1"/>
        <v>-2.2230455724341347E-3</v>
      </c>
    </row>
    <row r="42" spans="1:31" ht="20.25" thickBot="1" x14ac:dyDescent="0.35">
      <c r="O42" s="2"/>
      <c r="P42" s="83">
        <v>1.08</v>
      </c>
      <c r="Q42" s="83">
        <f t="shared" si="2"/>
        <v>109.09080000000002</v>
      </c>
      <c r="T42" s="91" t="s">
        <v>113</v>
      </c>
      <c r="W42" s="133">
        <v>42606</v>
      </c>
      <c r="X42" s="10">
        <v>108.02</v>
      </c>
      <c r="Y42" s="10">
        <v>108.32</v>
      </c>
      <c r="Z42" s="10">
        <v>107.6</v>
      </c>
      <c r="AA42" s="10">
        <v>107.96</v>
      </c>
      <c r="AB42" s="95">
        <v>2444700</v>
      </c>
      <c r="AC42" s="10">
        <v>107.96</v>
      </c>
      <c r="AD42" s="2">
        <f t="shared" si="0"/>
        <v>0.71999999999999886</v>
      </c>
      <c r="AE42" s="138">
        <f t="shared" si="1"/>
        <v>-3.7037037037046527E-4</v>
      </c>
    </row>
    <row r="43" spans="1:31" ht="15.75" thickTop="1" x14ac:dyDescent="0.25">
      <c r="O43" s="2"/>
      <c r="P43" s="83">
        <v>1.07</v>
      </c>
      <c r="Q43" s="83">
        <f t="shared" si="2"/>
        <v>108.08070000000001</v>
      </c>
      <c r="T43" s="128" t="s">
        <v>98</v>
      </c>
      <c r="U43" s="98">
        <v>99.76</v>
      </c>
      <c r="W43" s="133">
        <v>42605</v>
      </c>
      <c r="X43" s="10">
        <v>109</v>
      </c>
      <c r="Y43" s="10">
        <v>109.35</v>
      </c>
      <c r="Z43" s="10">
        <v>108</v>
      </c>
      <c r="AA43" s="10">
        <v>108</v>
      </c>
      <c r="AB43" s="95">
        <v>3064100</v>
      </c>
      <c r="AC43" s="10">
        <v>108</v>
      </c>
      <c r="AD43" s="2">
        <f t="shared" si="0"/>
        <v>1.3499999999999943</v>
      </c>
      <c r="AE43" s="138">
        <f t="shared" si="1"/>
        <v>-4.6082949308755561E-3</v>
      </c>
    </row>
    <row r="44" spans="1:31" x14ac:dyDescent="0.25">
      <c r="O44" s="2"/>
      <c r="P44" s="83">
        <v>1.06</v>
      </c>
      <c r="Q44" s="83">
        <f t="shared" si="2"/>
        <v>107.07060000000001</v>
      </c>
      <c r="T44" s="93" t="s">
        <v>99</v>
      </c>
      <c r="U44" s="88">
        <v>99.75</v>
      </c>
      <c r="W44" s="133">
        <v>42604</v>
      </c>
      <c r="X44" s="10">
        <v>108.52</v>
      </c>
      <c r="Y44" s="10">
        <v>108.99</v>
      </c>
      <c r="Z44" s="10">
        <v>108.14</v>
      </c>
      <c r="AA44" s="10">
        <v>108.5</v>
      </c>
      <c r="AB44" s="95">
        <v>2450500</v>
      </c>
      <c r="AC44" s="10">
        <v>108.5</v>
      </c>
      <c r="AD44" s="2">
        <f t="shared" si="0"/>
        <v>0.84999999999999432</v>
      </c>
      <c r="AE44" s="138">
        <f t="shared" si="1"/>
        <v>-5.8640278541323143E-3</v>
      </c>
    </row>
    <row r="45" spans="1:31" x14ac:dyDescent="0.25">
      <c r="O45" s="2"/>
      <c r="P45" s="83">
        <v>1.05</v>
      </c>
      <c r="Q45" s="83">
        <f t="shared" si="2"/>
        <v>106.0605</v>
      </c>
      <c r="T45" s="93" t="s">
        <v>100</v>
      </c>
      <c r="U45" s="88" t="s">
        <v>567</v>
      </c>
      <c r="W45" s="133">
        <v>42601</v>
      </c>
      <c r="X45" s="10">
        <v>109.01</v>
      </c>
      <c r="Y45" s="10">
        <v>109.42</v>
      </c>
      <c r="Z45" s="10">
        <v>108.9</v>
      </c>
      <c r="AA45" s="10">
        <v>109.14</v>
      </c>
      <c r="AB45" s="95">
        <v>2388800</v>
      </c>
      <c r="AC45" s="10">
        <v>109.14</v>
      </c>
      <c r="AD45" s="2">
        <f t="shared" si="0"/>
        <v>0.51999999999999602</v>
      </c>
      <c r="AE45" s="138">
        <f t="shared" si="1"/>
        <v>-1.7378578615201423E-3</v>
      </c>
    </row>
    <row r="46" spans="1:31" x14ac:dyDescent="0.25">
      <c r="O46" s="2"/>
      <c r="P46" s="83">
        <v>1.04</v>
      </c>
      <c r="Q46" s="83">
        <f t="shared" si="2"/>
        <v>105.05040000000001</v>
      </c>
      <c r="T46" s="93" t="s">
        <v>101</v>
      </c>
      <c r="U46" s="88" t="s">
        <v>568</v>
      </c>
      <c r="W46" s="133">
        <v>42600</v>
      </c>
      <c r="X46" s="10">
        <v>109.05</v>
      </c>
      <c r="Y46" s="10">
        <v>109.42</v>
      </c>
      <c r="Z46" s="10">
        <v>108.85</v>
      </c>
      <c r="AA46" s="10">
        <v>109.33</v>
      </c>
      <c r="AB46" s="95">
        <v>1959800</v>
      </c>
      <c r="AC46" s="10">
        <v>109.33</v>
      </c>
      <c r="AD46" s="2">
        <f t="shared" si="0"/>
        <v>0.57000000000000739</v>
      </c>
      <c r="AE46" s="138">
        <f t="shared" si="1"/>
        <v>3.5799522673030104E-3</v>
      </c>
    </row>
    <row r="47" spans="1:31" x14ac:dyDescent="0.25">
      <c r="O47" s="2"/>
      <c r="P47" s="83">
        <v>1.03</v>
      </c>
      <c r="Q47" s="83">
        <f t="shared" si="2"/>
        <v>104.0403</v>
      </c>
      <c r="T47" s="93" t="s">
        <v>102</v>
      </c>
      <c r="U47" s="88">
        <v>112.61</v>
      </c>
      <c r="W47" s="133">
        <v>42599</v>
      </c>
      <c r="X47" s="10">
        <v>108.55</v>
      </c>
      <c r="Y47" s="10">
        <v>109.01</v>
      </c>
      <c r="Z47" s="10">
        <v>108.2</v>
      </c>
      <c r="AA47" s="10">
        <v>108.94</v>
      </c>
      <c r="AB47" s="95">
        <v>2208000</v>
      </c>
      <c r="AC47" s="10">
        <v>108.94</v>
      </c>
      <c r="AD47" s="2">
        <f t="shared" si="0"/>
        <v>0.81000000000000227</v>
      </c>
      <c r="AE47" s="138" t="e">
        <f t="shared" si="1"/>
        <v>#DIV/0!</v>
      </c>
    </row>
    <row r="48" spans="1:31" x14ac:dyDescent="0.25">
      <c r="O48" s="2"/>
      <c r="P48" s="83">
        <v>1.02</v>
      </c>
      <c r="Q48" s="83">
        <f t="shared" si="2"/>
        <v>103.03020000000001</v>
      </c>
      <c r="T48" s="93" t="s">
        <v>103</v>
      </c>
      <c r="U48" s="88">
        <v>0.94391800000000003</v>
      </c>
      <c r="W48" s="133">
        <v>42599</v>
      </c>
      <c r="X48" s="10" t="s">
        <v>224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2"/>
      <c r="P49" s="83">
        <v>1.01</v>
      </c>
      <c r="Q49" s="83">
        <f t="shared" si="2"/>
        <v>102.0201</v>
      </c>
      <c r="T49" s="93" t="s">
        <v>104</v>
      </c>
      <c r="U49" s="88" t="s">
        <v>409</v>
      </c>
      <c r="W49" s="133">
        <v>42598</v>
      </c>
      <c r="X49" s="10">
        <v>109.21</v>
      </c>
      <c r="Y49" s="10">
        <v>109.62</v>
      </c>
      <c r="Z49" s="10">
        <v>109</v>
      </c>
      <c r="AA49" s="10">
        <v>109.16</v>
      </c>
      <c r="AB49" s="95">
        <v>2413700</v>
      </c>
      <c r="AC49" s="10">
        <v>108.5</v>
      </c>
      <c r="AD49" s="2">
        <f t="shared" si="0"/>
        <v>0.62000000000000455</v>
      </c>
      <c r="AE49" s="138">
        <f t="shared" si="1"/>
        <v>-4.8610474181418617E-3</v>
      </c>
    </row>
    <row r="50" spans="15:31" x14ac:dyDescent="0.25">
      <c r="O50" s="2"/>
      <c r="P50" s="83">
        <v>1</v>
      </c>
      <c r="Q50" s="83">
        <f t="shared" si="2"/>
        <v>101.01</v>
      </c>
      <c r="T50" s="93"/>
      <c r="U50" s="88"/>
      <c r="W50" s="133">
        <v>42597</v>
      </c>
      <c r="X50" s="10">
        <v>109.17</v>
      </c>
      <c r="Y50" s="10">
        <v>109.83</v>
      </c>
      <c r="Z50" s="10">
        <v>109.17</v>
      </c>
      <c r="AA50" s="10">
        <v>109.69</v>
      </c>
      <c r="AB50" s="95">
        <v>2044500</v>
      </c>
      <c r="AC50" s="10">
        <v>109.03</v>
      </c>
      <c r="AD50" s="2">
        <f t="shared" si="0"/>
        <v>0.65999999999999659</v>
      </c>
      <c r="AE50" s="138">
        <f t="shared" si="1"/>
        <v>7.5778578689584819E-3</v>
      </c>
    </row>
    <row r="51" spans="15:31" x14ac:dyDescent="0.25">
      <c r="O51" s="2"/>
      <c r="P51" s="83">
        <v>0.99</v>
      </c>
      <c r="Q51" s="83">
        <f t="shared" si="2"/>
        <v>99.999900000000011</v>
      </c>
      <c r="T51" s="93" t="s">
        <v>105</v>
      </c>
      <c r="U51" s="88" t="s">
        <v>569</v>
      </c>
      <c r="W51" s="133">
        <v>42594</v>
      </c>
      <c r="X51" s="10">
        <v>109.02</v>
      </c>
      <c r="Y51" s="10">
        <v>109.18</v>
      </c>
      <c r="Z51" s="10">
        <v>108.55</v>
      </c>
      <c r="AA51" s="10">
        <v>108.87</v>
      </c>
      <c r="AB51" s="95">
        <v>1808400</v>
      </c>
      <c r="AC51" s="10">
        <v>108.21</v>
      </c>
      <c r="AD51" s="2">
        <f t="shared" si="0"/>
        <v>0.63000000000000966</v>
      </c>
      <c r="AE51" s="138">
        <f t="shared" si="1"/>
        <v>-2.8566162919277938E-3</v>
      </c>
    </row>
    <row r="52" spans="15:31" x14ac:dyDescent="0.25">
      <c r="O52" s="2"/>
      <c r="P52" s="83">
        <v>0.98</v>
      </c>
      <c r="Q52" s="83">
        <f t="shared" si="2"/>
        <v>98.989800000000002</v>
      </c>
      <c r="T52" s="93" t="s">
        <v>106</v>
      </c>
      <c r="U52" s="88" t="s">
        <v>313</v>
      </c>
      <c r="W52" s="133">
        <v>42593</v>
      </c>
      <c r="X52" s="10">
        <v>108.5</v>
      </c>
      <c r="Y52" s="10">
        <v>109.29</v>
      </c>
      <c r="Z52" s="10">
        <v>108.46</v>
      </c>
      <c r="AA52" s="10">
        <v>109.18</v>
      </c>
      <c r="AB52" s="95">
        <v>2005200</v>
      </c>
      <c r="AC52" s="10">
        <v>108.52</v>
      </c>
      <c r="AD52" s="2">
        <f t="shared" si="0"/>
        <v>0.83000000000001251</v>
      </c>
      <c r="AE52" s="138">
        <f t="shared" si="1"/>
        <v>9.7701684190936167E-3</v>
      </c>
    </row>
    <row r="53" spans="15:31" x14ac:dyDescent="0.25">
      <c r="P53" s="83">
        <v>0.97</v>
      </c>
      <c r="Q53" s="83">
        <f t="shared" si="2"/>
        <v>97.979700000000008</v>
      </c>
      <c r="T53" s="93" t="s">
        <v>107</v>
      </c>
      <c r="U53" s="90">
        <v>3876682</v>
      </c>
      <c r="W53" s="133">
        <v>42592</v>
      </c>
      <c r="X53" s="10">
        <v>108.46</v>
      </c>
      <c r="Y53" s="10">
        <v>108.5</v>
      </c>
      <c r="Z53" s="10">
        <v>107.78</v>
      </c>
      <c r="AA53" s="10">
        <v>108.12</v>
      </c>
      <c r="AB53" s="95">
        <v>1658700</v>
      </c>
      <c r="AC53" s="10">
        <v>107.47</v>
      </c>
      <c r="AD53" s="2">
        <f t="shared" si="0"/>
        <v>0.71999999999999886</v>
      </c>
      <c r="AE53" s="138">
        <f t="shared" si="1"/>
        <v>-1.9502228826152601E-3</v>
      </c>
    </row>
    <row r="54" spans="15:31" x14ac:dyDescent="0.25">
      <c r="P54" s="83">
        <v>0.96</v>
      </c>
      <c r="Q54" s="83">
        <f t="shared" si="2"/>
        <v>96.9696</v>
      </c>
      <c r="T54" s="93" t="s">
        <v>110</v>
      </c>
      <c r="U54" s="90">
        <v>3220720</v>
      </c>
      <c r="W54" s="133">
        <v>42591</v>
      </c>
      <c r="X54" s="10">
        <v>108.01</v>
      </c>
      <c r="Y54" s="10">
        <v>108.4</v>
      </c>
      <c r="Z54" s="10">
        <v>107.87</v>
      </c>
      <c r="AA54" s="10">
        <v>108.34</v>
      </c>
      <c r="AB54" s="95">
        <v>2213100</v>
      </c>
      <c r="AC54" s="10">
        <v>107.68</v>
      </c>
      <c r="AD54" s="2">
        <f t="shared" si="0"/>
        <v>0.53000000000000114</v>
      </c>
      <c r="AE54" s="138">
        <f t="shared" si="1"/>
        <v>5.0401344035841955E-3</v>
      </c>
    </row>
    <row r="55" spans="15:31" x14ac:dyDescent="0.25">
      <c r="P55" s="83">
        <v>0.95</v>
      </c>
      <c r="Q55" s="83">
        <f t="shared" si="2"/>
        <v>95.959500000000006</v>
      </c>
      <c r="T55" s="93" t="s">
        <v>108</v>
      </c>
      <c r="U55" s="88" t="s">
        <v>570</v>
      </c>
      <c r="W55" s="133">
        <v>42590</v>
      </c>
      <c r="X55" s="10">
        <v>107.74</v>
      </c>
      <c r="Y55" s="10">
        <v>108.34</v>
      </c>
      <c r="Z55" s="10">
        <v>107.49</v>
      </c>
      <c r="AA55" s="10">
        <v>107.79</v>
      </c>
      <c r="AB55" s="95">
        <v>3020900</v>
      </c>
      <c r="AC55" s="10">
        <v>107.14</v>
      </c>
      <c r="AD55" s="2">
        <f t="shared" si="0"/>
        <v>0.85000000000000853</v>
      </c>
      <c r="AE55" s="138">
        <f t="shared" si="1"/>
        <v>4.6689700252122712E-4</v>
      </c>
    </row>
    <row r="56" spans="15:31" x14ac:dyDescent="0.25">
      <c r="P56" s="83">
        <v>0.94</v>
      </c>
      <c r="Q56" s="83">
        <f t="shared" si="2"/>
        <v>94.949399999999997</v>
      </c>
      <c r="T56" s="93" t="s">
        <v>111</v>
      </c>
      <c r="U56" s="88">
        <v>11.71</v>
      </c>
      <c r="W56" s="133">
        <v>42587</v>
      </c>
      <c r="X56" s="10">
        <v>106.85</v>
      </c>
      <c r="Y56" s="10">
        <v>107.74</v>
      </c>
      <c r="Z56" s="10">
        <v>106.68</v>
      </c>
      <c r="AA56" s="10">
        <v>107.74</v>
      </c>
      <c r="AB56" s="95">
        <v>2676100</v>
      </c>
      <c r="AC56" s="10">
        <v>107.09</v>
      </c>
      <c r="AD56" s="2">
        <f t="shared" si="0"/>
        <v>1.0599999999999881</v>
      </c>
      <c r="AE56" s="138">
        <f t="shared" si="1"/>
        <v>1.295875898600074E-2</v>
      </c>
    </row>
    <row r="57" spans="15:31" x14ac:dyDescent="0.25">
      <c r="P57" s="83">
        <v>0.93</v>
      </c>
      <c r="Q57" s="83">
        <f t="shared" si="2"/>
        <v>93.939300000000003</v>
      </c>
      <c r="T57" s="93" t="s">
        <v>112</v>
      </c>
      <c r="U57" s="88">
        <v>8.48</v>
      </c>
      <c r="W57" s="133">
        <v>42586</v>
      </c>
      <c r="X57" s="10">
        <v>106.55</v>
      </c>
      <c r="Y57" s="10">
        <v>107.07</v>
      </c>
      <c r="Z57" s="10">
        <v>106.32</v>
      </c>
      <c r="AA57" s="10">
        <v>106.36</v>
      </c>
      <c r="AB57" s="95">
        <v>1862900</v>
      </c>
      <c r="AC57" s="10">
        <v>105.72</v>
      </c>
      <c r="AD57" s="2">
        <f t="shared" si="0"/>
        <v>0.75</v>
      </c>
      <c r="AE57" s="138">
        <f t="shared" si="1"/>
        <v>6.6256507335538117E-4</v>
      </c>
    </row>
    <row r="58" spans="15:31" x14ac:dyDescent="0.25">
      <c r="P58" s="83">
        <v>0.92</v>
      </c>
      <c r="Q58" s="83">
        <f t="shared" si="2"/>
        <v>92.929200000000009</v>
      </c>
      <c r="T58" s="93" t="s">
        <v>109</v>
      </c>
      <c r="U58" s="88" t="s">
        <v>444</v>
      </c>
      <c r="W58" s="133">
        <v>42585</v>
      </c>
      <c r="X58" s="10">
        <v>106.27</v>
      </c>
      <c r="Y58" s="10">
        <v>106.52</v>
      </c>
      <c r="Z58" s="10">
        <v>106.02</v>
      </c>
      <c r="AA58" s="10">
        <v>106.29</v>
      </c>
      <c r="AB58" s="95">
        <v>2985400</v>
      </c>
      <c r="AC58" s="10">
        <v>105.65</v>
      </c>
      <c r="AD58" s="2">
        <f t="shared" si="0"/>
        <v>0.5</v>
      </c>
      <c r="AE58" s="138">
        <f t="shared" si="1"/>
        <v>1.8934014957872058E-4</v>
      </c>
    </row>
    <row r="59" spans="15:31" x14ac:dyDescent="0.25">
      <c r="P59" s="83">
        <v>0.91</v>
      </c>
      <c r="Q59" s="83">
        <f t="shared" si="2"/>
        <v>91.919100000000014</v>
      </c>
      <c r="W59" s="133">
        <v>42584</v>
      </c>
      <c r="X59" s="10">
        <v>106.49</v>
      </c>
      <c r="Y59" s="10">
        <v>106.73</v>
      </c>
      <c r="Z59" s="10">
        <v>105.89</v>
      </c>
      <c r="AA59" s="10">
        <v>106.27</v>
      </c>
      <c r="AB59" s="95">
        <v>2384100</v>
      </c>
      <c r="AC59" s="10">
        <v>105.63</v>
      </c>
      <c r="AD59" s="2">
        <f t="shared" si="0"/>
        <v>0.84000000000000341</v>
      </c>
      <c r="AE59" s="138">
        <f t="shared" si="1"/>
        <v>-6.2094270392324402E-3</v>
      </c>
    </row>
    <row r="60" spans="15:31" x14ac:dyDescent="0.25">
      <c r="P60" s="83">
        <v>0.9</v>
      </c>
      <c r="Q60" s="83">
        <f t="shared" si="2"/>
        <v>90.909000000000006</v>
      </c>
      <c r="W60" s="133">
        <v>42583</v>
      </c>
      <c r="X60" s="10">
        <v>107.46</v>
      </c>
      <c r="Y60" s="10">
        <v>107.65</v>
      </c>
      <c r="Z60" s="10">
        <v>106.5</v>
      </c>
      <c r="AA60" s="10">
        <v>106.94</v>
      </c>
      <c r="AB60" s="95">
        <v>3061600</v>
      </c>
      <c r="AC60" s="10">
        <v>106.29</v>
      </c>
      <c r="AD60" s="2">
        <f t="shared" si="0"/>
        <v>1.1500000000000057</v>
      </c>
      <c r="AE60" s="138">
        <f t="shared" si="1"/>
        <v>-6.6355140186915573E-3</v>
      </c>
    </row>
    <row r="61" spans="15:31" x14ac:dyDescent="0.25">
      <c r="W61" s="133">
        <v>42580</v>
      </c>
      <c r="X61" s="10">
        <v>107.5</v>
      </c>
      <c r="Y61" s="10">
        <v>108.08</v>
      </c>
      <c r="Z61" s="10">
        <v>107.19</v>
      </c>
      <c r="AA61" s="10">
        <v>107.65</v>
      </c>
      <c r="AB61" s="95">
        <v>3232600</v>
      </c>
      <c r="AC61" s="10">
        <v>107</v>
      </c>
      <c r="AD61" s="2">
        <f t="shared" si="0"/>
        <v>0.89000000000000057</v>
      </c>
      <c r="AE61" s="138">
        <f t="shared" si="1"/>
        <v>6.5463387262698625E-4</v>
      </c>
    </row>
    <row r="62" spans="15:31" x14ac:dyDescent="0.25">
      <c r="W62" s="133">
        <v>42579</v>
      </c>
      <c r="X62" s="10">
        <v>107.69</v>
      </c>
      <c r="Y62" s="10">
        <v>107.99</v>
      </c>
      <c r="Z62" s="10">
        <v>107.1</v>
      </c>
      <c r="AA62" s="10">
        <v>107.58</v>
      </c>
      <c r="AB62" s="95">
        <v>2806700</v>
      </c>
      <c r="AC62" s="10">
        <v>106.93</v>
      </c>
      <c r="AD62" s="2">
        <f t="shared" si="0"/>
        <v>0.89000000000000057</v>
      </c>
      <c r="AE62" s="138">
        <f t="shared" si="1"/>
        <v>-1.0276532137518668E-3</v>
      </c>
    </row>
    <row r="63" spans="15:31" x14ac:dyDescent="0.25">
      <c r="W63" s="133">
        <v>42578</v>
      </c>
      <c r="X63" s="10">
        <v>108.06</v>
      </c>
      <c r="Y63" s="10">
        <v>108.49</v>
      </c>
      <c r="Z63" s="10">
        <v>107.48</v>
      </c>
      <c r="AA63" s="10">
        <v>107.69</v>
      </c>
      <c r="AB63" s="95">
        <v>3995400</v>
      </c>
      <c r="AC63" s="10">
        <v>107.04</v>
      </c>
      <c r="AD63" s="2">
        <f t="shared" si="0"/>
        <v>1.0099999999999909</v>
      </c>
      <c r="AE63" s="138">
        <f t="shared" si="1"/>
        <v>-1.8649757553150792E-3</v>
      </c>
    </row>
    <row r="64" spans="15:31" x14ac:dyDescent="0.25">
      <c r="W64" s="133">
        <v>42577</v>
      </c>
      <c r="X64" s="10">
        <v>107.04</v>
      </c>
      <c r="Y64" s="10">
        <v>107.96</v>
      </c>
      <c r="Z64" s="10">
        <v>106.5</v>
      </c>
      <c r="AA64" s="10">
        <v>107.89</v>
      </c>
      <c r="AB64" s="95">
        <v>4414400</v>
      </c>
      <c r="AC64" s="10">
        <v>107.24</v>
      </c>
      <c r="AD64" s="2">
        <f t="shared" si="0"/>
        <v>1.4599999999999937</v>
      </c>
      <c r="AE64" s="138">
        <f t="shared" si="1"/>
        <v>3.0955585464333746E-2</v>
      </c>
    </row>
    <row r="65" spans="23:31" x14ac:dyDescent="0.25">
      <c r="W65" s="133">
        <v>42576</v>
      </c>
      <c r="X65" s="10">
        <v>105.05</v>
      </c>
      <c r="Y65" s="10">
        <v>105.2</v>
      </c>
      <c r="Z65" s="10">
        <v>104.42</v>
      </c>
      <c r="AA65" s="10">
        <v>104.65</v>
      </c>
      <c r="AB65" s="95">
        <v>3461300</v>
      </c>
      <c r="AC65" s="10">
        <v>104.02</v>
      </c>
      <c r="AD65" s="2">
        <f t="shared" si="0"/>
        <v>0.78000000000000114</v>
      </c>
      <c r="AE65" s="138">
        <f t="shared" si="1"/>
        <v>-4.4980380897693406E-3</v>
      </c>
    </row>
    <row r="66" spans="23:31" x14ac:dyDescent="0.25">
      <c r="W66" s="133">
        <v>42573</v>
      </c>
      <c r="X66" s="10">
        <v>104.77</v>
      </c>
      <c r="Y66" s="10">
        <v>105.2</v>
      </c>
      <c r="Z66" s="10">
        <v>104.5</v>
      </c>
      <c r="AA66" s="10">
        <v>105.13</v>
      </c>
      <c r="AB66" s="95">
        <v>3513900</v>
      </c>
      <c r="AC66" s="10">
        <v>104.49</v>
      </c>
      <c r="AD66" s="2">
        <f t="shared" si="0"/>
        <v>0.70000000000000284</v>
      </c>
      <c r="AE66" s="138">
        <f t="shared" si="1"/>
        <v>-6.8434559452523747E-3</v>
      </c>
    </row>
    <row r="67" spans="23:31" x14ac:dyDescent="0.25">
      <c r="W67" s="133">
        <v>42572</v>
      </c>
      <c r="X67" s="10">
        <v>106.37</v>
      </c>
      <c r="Y67" s="10">
        <v>106.74</v>
      </c>
      <c r="Z67" s="10">
        <v>105.61</v>
      </c>
      <c r="AA67" s="10">
        <v>105.85</v>
      </c>
      <c r="AB67" s="95">
        <v>3808900</v>
      </c>
      <c r="AC67" s="10">
        <v>105.21</v>
      </c>
      <c r="AD67" s="2">
        <f>Y67-Z67</f>
        <v>1.1299999999999955</v>
      </c>
      <c r="AE67" s="138">
        <f>AC67/AC68-1</f>
        <v>-1.8026565464897004E-3</v>
      </c>
    </row>
    <row r="68" spans="23:31" x14ac:dyDescent="0.25">
      <c r="W68" s="133">
        <v>42571</v>
      </c>
      <c r="X68" s="10">
        <v>105.69</v>
      </c>
      <c r="Y68" s="10">
        <v>106.28</v>
      </c>
      <c r="Z68" s="10">
        <v>105.56</v>
      </c>
      <c r="AA68" s="10">
        <v>106.04</v>
      </c>
      <c r="AB68" s="95">
        <v>2987400</v>
      </c>
      <c r="AC68" s="10">
        <v>105.4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144.49</v>
      </c>
      <c r="Y2" s="10">
        <v>145.88</v>
      </c>
      <c r="Z2" s="10">
        <v>143.97999999999999</v>
      </c>
      <c r="AA2" s="10">
        <v>145.07</v>
      </c>
      <c r="AB2" s="95">
        <v>5171200</v>
      </c>
      <c r="AC2" s="10">
        <v>145.07</v>
      </c>
      <c r="AD2" s="2">
        <f>Y2-Z2</f>
        <v>1.9000000000000057</v>
      </c>
      <c r="AE2" s="138">
        <f>AC2/AC3-1</f>
        <v>4.8486527671953716E-3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142.22999999999999</v>
      </c>
      <c r="W3" s="133">
        <v>42662</v>
      </c>
      <c r="X3" s="10">
        <v>143.82</v>
      </c>
      <c r="Y3" s="10">
        <v>146.36000000000001</v>
      </c>
      <c r="Z3" s="10">
        <v>142.82</v>
      </c>
      <c r="AA3" s="10">
        <v>144.37</v>
      </c>
      <c r="AB3" s="95">
        <v>5732800</v>
      </c>
      <c r="AC3" s="10">
        <v>144.37</v>
      </c>
      <c r="AD3" s="2">
        <f t="shared" ref="AD3:AD66" si="0">Y3-Z3</f>
        <v>3.5400000000000205</v>
      </c>
      <c r="AE3" s="138">
        <f t="shared" ref="AE3:AE66" si="1">AC3/AC4-1</f>
        <v>6.8345072878166491E-3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142.22999999999999</v>
      </c>
      <c r="R4" s="527">
        <v>-1.0800000000000001E-2</v>
      </c>
      <c r="W4" s="133">
        <v>42661</v>
      </c>
      <c r="X4" s="10">
        <v>139.19999999999999</v>
      </c>
      <c r="Y4" s="10">
        <v>143.94999999999999</v>
      </c>
      <c r="Z4" s="10">
        <v>137.87</v>
      </c>
      <c r="AA4" s="10">
        <v>143.38999999999999</v>
      </c>
      <c r="AB4" s="95">
        <v>10141900</v>
      </c>
      <c r="AC4" s="10">
        <v>143.38999999999999</v>
      </c>
      <c r="AD4" s="2">
        <f t="shared" si="0"/>
        <v>6.0799999999999841</v>
      </c>
      <c r="AE4" s="138">
        <f t="shared" si="1"/>
        <v>6.9037500931931728E-2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134.06</v>
      </c>
      <c r="Y5" s="10">
        <v>134.43</v>
      </c>
      <c r="Z5" s="10">
        <v>133.03</v>
      </c>
      <c r="AA5" s="10">
        <v>134.13</v>
      </c>
      <c r="AB5" s="95">
        <v>3602500</v>
      </c>
      <c r="AC5" s="10">
        <v>134.13</v>
      </c>
      <c r="AD5" s="2">
        <f t="shared" si="0"/>
        <v>1.4000000000000057</v>
      </c>
      <c r="AE5" s="138">
        <f t="shared" si="1"/>
        <v>1.5681003584229192E-3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134.78</v>
      </c>
      <c r="Y6" s="10">
        <v>135.51</v>
      </c>
      <c r="Z6" s="10">
        <v>133.88999999999999</v>
      </c>
      <c r="AA6" s="10">
        <v>133.91999999999999</v>
      </c>
      <c r="AB6" s="95">
        <v>3452900</v>
      </c>
      <c r="AC6" s="10">
        <v>133.91999999999999</v>
      </c>
      <c r="AD6" s="2">
        <f t="shared" si="0"/>
        <v>1.6200000000000045</v>
      </c>
      <c r="AE6" s="138">
        <f t="shared" si="1"/>
        <v>-2.0120724346077701E-3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42656</v>
      </c>
      <c r="X7" s="10">
        <v>134.65</v>
      </c>
      <c r="Y7" s="10">
        <v>134.65</v>
      </c>
      <c r="Z7" s="10">
        <v>133.61000000000001</v>
      </c>
      <c r="AA7" s="10">
        <v>134.19</v>
      </c>
      <c r="AB7" s="95">
        <v>3425700</v>
      </c>
      <c r="AC7" s="10">
        <v>134.19</v>
      </c>
      <c r="AD7" s="2">
        <f t="shared" si="0"/>
        <v>1.039999999999992</v>
      </c>
      <c r="AE7" s="138">
        <f t="shared" si="1"/>
        <v>-6.7357512953367671E-3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134.97999999999999</v>
      </c>
      <c r="Y8" s="10">
        <v>135.72</v>
      </c>
      <c r="Z8" s="10">
        <v>133.63999999999999</v>
      </c>
      <c r="AA8" s="10">
        <v>135.1</v>
      </c>
      <c r="AB8" s="95">
        <v>4287900</v>
      </c>
      <c r="AC8" s="10">
        <v>135.1</v>
      </c>
      <c r="AD8" s="2">
        <f t="shared" si="0"/>
        <v>2.0800000000000125</v>
      </c>
      <c r="AE8" s="138">
        <f t="shared" si="1"/>
        <v>2.5974025974024872E-3</v>
      </c>
    </row>
    <row r="9" spans="1:43" x14ac:dyDescent="0.25">
      <c r="O9" s="11" t="s">
        <v>220</v>
      </c>
      <c r="Q9" s="138">
        <f>IF(Q2=0, 0, Q8/Q6)</f>
        <v>0</v>
      </c>
      <c r="W9" s="133">
        <v>42654</v>
      </c>
      <c r="X9" s="10">
        <v>137.32</v>
      </c>
      <c r="Y9" s="10">
        <v>137.69</v>
      </c>
      <c r="Z9" s="10">
        <v>134.37</v>
      </c>
      <c r="AA9" s="10">
        <v>134.75</v>
      </c>
      <c r="AB9" s="95">
        <v>3353600</v>
      </c>
      <c r="AC9" s="10">
        <v>134.75</v>
      </c>
      <c r="AD9" s="2">
        <f t="shared" si="0"/>
        <v>3.3199999999999932</v>
      </c>
      <c r="AE9" s="138">
        <f t="shared" si="1"/>
        <v>-2.4116454229432316E-2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42653</v>
      </c>
      <c r="X10" s="10">
        <v>136.97</v>
      </c>
      <c r="Y10" s="10">
        <v>138.35</v>
      </c>
      <c r="Z10" s="10">
        <v>136.97</v>
      </c>
      <c r="AA10" s="10">
        <v>138.08000000000001</v>
      </c>
      <c r="AB10" s="95">
        <v>2586000</v>
      </c>
      <c r="AC10" s="10">
        <v>138.08000000000001</v>
      </c>
      <c r="AD10" s="2">
        <f t="shared" si="0"/>
        <v>1.3799999999999955</v>
      </c>
      <c r="AE10" s="138">
        <f t="shared" si="1"/>
        <v>1.0390750768330292E-2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1.7399999999999999E-2</v>
      </c>
      <c r="W11" s="133">
        <v>42650</v>
      </c>
      <c r="X11" s="10">
        <v>137.21</v>
      </c>
      <c r="Y11" s="10">
        <v>137.55000000000001</v>
      </c>
      <c r="Z11" s="10">
        <v>135.97999999999999</v>
      </c>
      <c r="AA11" s="10">
        <v>136.66</v>
      </c>
      <c r="AB11" s="95">
        <v>2568700</v>
      </c>
      <c r="AC11" s="10">
        <v>136.66</v>
      </c>
      <c r="AD11" s="2">
        <f t="shared" si="0"/>
        <v>1.5700000000000216</v>
      </c>
      <c r="AE11" s="138">
        <f t="shared" si="1"/>
        <v>1.3922473803766877E-3</v>
      </c>
    </row>
    <row r="12" spans="1:43" x14ac:dyDescent="0.25">
      <c r="W12" s="133">
        <v>42649</v>
      </c>
      <c r="X12" s="10">
        <v>137.31</v>
      </c>
      <c r="Y12" s="10">
        <v>137.49</v>
      </c>
      <c r="Z12" s="10">
        <v>135.66</v>
      </c>
      <c r="AA12" s="10">
        <v>136.47</v>
      </c>
      <c r="AB12" s="95">
        <v>4025300</v>
      </c>
      <c r="AC12" s="10">
        <v>136.47</v>
      </c>
      <c r="AD12" s="2">
        <f t="shared" si="0"/>
        <v>1.8300000000000125</v>
      </c>
      <c r="AE12" s="138">
        <f t="shared" si="1"/>
        <v>-8.2122093023255793E-3</v>
      </c>
    </row>
    <row r="13" spans="1:43" x14ac:dyDescent="0.25">
      <c r="W13" s="133">
        <v>42648</v>
      </c>
      <c r="X13" s="10">
        <v>138.21</v>
      </c>
      <c r="Y13" s="10">
        <v>138.93</v>
      </c>
      <c r="Z13" s="10">
        <v>136.6</v>
      </c>
      <c r="AA13" s="10">
        <v>137.6</v>
      </c>
      <c r="AB13" s="95">
        <v>4625600</v>
      </c>
      <c r="AC13" s="10">
        <v>137.6</v>
      </c>
      <c r="AD13" s="2">
        <f t="shared" si="0"/>
        <v>2.3300000000000125</v>
      </c>
      <c r="AE13" s="138">
        <f t="shared" si="1"/>
        <v>-4.0532715691951049E-3</v>
      </c>
    </row>
    <row r="14" spans="1:43" x14ac:dyDescent="0.25">
      <c r="W14" s="133">
        <v>42647</v>
      </c>
      <c r="X14" s="10">
        <v>138.69</v>
      </c>
      <c r="Y14" s="10">
        <v>139.36000000000001</v>
      </c>
      <c r="Z14" s="10">
        <v>137.16</v>
      </c>
      <c r="AA14" s="10">
        <v>138.16</v>
      </c>
      <c r="AB14" s="95">
        <v>2452600</v>
      </c>
      <c r="AC14" s="10">
        <v>138.16</v>
      </c>
      <c r="AD14" s="2">
        <f t="shared" si="0"/>
        <v>2.2000000000000171</v>
      </c>
      <c r="AE14" s="138">
        <f t="shared" si="1"/>
        <v>-2.3828435266085579E-3</v>
      </c>
    </row>
    <row r="15" spans="1:43" x14ac:dyDescent="0.25">
      <c r="W15" s="133">
        <v>42646</v>
      </c>
      <c r="X15" s="10">
        <v>139.35</v>
      </c>
      <c r="Y15" s="10">
        <v>139.72</v>
      </c>
      <c r="Z15" s="10">
        <v>138.03</v>
      </c>
      <c r="AA15" s="10">
        <v>138.49</v>
      </c>
      <c r="AB15" s="95">
        <v>2724400</v>
      </c>
      <c r="AC15" s="10">
        <v>138.49</v>
      </c>
      <c r="AD15" s="2">
        <f t="shared" si="0"/>
        <v>1.6899999999999977</v>
      </c>
      <c r="AE15" s="138">
        <f t="shared" si="1"/>
        <v>-1.0785714285714176E-2</v>
      </c>
    </row>
    <row r="16" spans="1:43" x14ac:dyDescent="0.25">
      <c r="W16" s="133">
        <v>42643</v>
      </c>
      <c r="X16" s="10">
        <v>139.18</v>
      </c>
      <c r="Y16" s="10">
        <v>140.47999999999999</v>
      </c>
      <c r="Z16" s="10">
        <v>138.41999999999999</v>
      </c>
      <c r="AA16" s="10">
        <v>140</v>
      </c>
      <c r="AB16" s="95">
        <v>4164100</v>
      </c>
      <c r="AC16" s="10">
        <v>140</v>
      </c>
      <c r="AD16" s="2">
        <f t="shared" si="0"/>
        <v>2.0600000000000023</v>
      </c>
      <c r="AE16" s="138">
        <f t="shared" si="1"/>
        <v>1.2145748987854255E-2</v>
      </c>
    </row>
    <row r="17" spans="1:31" x14ac:dyDescent="0.25">
      <c r="W17" s="133">
        <v>42642</v>
      </c>
      <c r="X17" s="10">
        <v>140.18</v>
      </c>
      <c r="Y17" s="10">
        <v>140.28</v>
      </c>
      <c r="Z17" s="10">
        <v>137.84</v>
      </c>
      <c r="AA17" s="10">
        <v>138.32</v>
      </c>
      <c r="AB17" s="95">
        <v>2201000</v>
      </c>
      <c r="AC17" s="10">
        <v>138.32</v>
      </c>
      <c r="AD17" s="2">
        <f t="shared" si="0"/>
        <v>2.4399999999999977</v>
      </c>
      <c r="AE17" s="138">
        <f t="shared" si="1"/>
        <v>-1.4884979702300405E-2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42641</v>
      </c>
      <c r="X18" s="10">
        <v>141.13</v>
      </c>
      <c r="Y18" s="10">
        <v>141.71</v>
      </c>
      <c r="Z18" s="10">
        <v>139.66</v>
      </c>
      <c r="AA18" s="10">
        <v>140.41</v>
      </c>
      <c r="AB18" s="95">
        <v>1990400</v>
      </c>
      <c r="AC18" s="10">
        <v>140.41</v>
      </c>
      <c r="AD18" s="2">
        <f t="shared" si="0"/>
        <v>2.0500000000000114</v>
      </c>
      <c r="AE18" s="138">
        <f t="shared" si="1"/>
        <v>-2.6990553306341925E-3</v>
      </c>
    </row>
    <row r="19" spans="1:31" x14ac:dyDescent="0.25">
      <c r="W19" s="133">
        <v>42640</v>
      </c>
      <c r="X19" s="10">
        <v>139.99</v>
      </c>
      <c r="Y19" s="10">
        <v>140.84</v>
      </c>
      <c r="Z19" s="10">
        <v>138.69</v>
      </c>
      <c r="AA19" s="10">
        <v>140.79</v>
      </c>
      <c r="AB19" s="95">
        <v>3048600</v>
      </c>
      <c r="AC19" s="10">
        <v>140.79</v>
      </c>
      <c r="AD19" s="2">
        <f t="shared" si="0"/>
        <v>2.1500000000000057</v>
      </c>
      <c r="AE19" s="138">
        <f t="shared" si="1"/>
        <v>7.6581734898366616E-3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139.94999999999999</v>
      </c>
      <c r="Y20" s="10">
        <v>140.16999999999999</v>
      </c>
      <c r="Z20" s="10">
        <v>138.9</v>
      </c>
      <c r="AA20" s="10">
        <v>139.72</v>
      </c>
      <c r="AB20" s="95">
        <v>2636500</v>
      </c>
      <c r="AC20" s="10">
        <v>139.72</v>
      </c>
      <c r="AD20" s="2">
        <f t="shared" si="0"/>
        <v>1.2699999999999818</v>
      </c>
      <c r="AE20" s="138">
        <f t="shared" si="1"/>
        <v>-5.6223756316275963E-3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42636</v>
      </c>
      <c r="X21" s="10">
        <v>141.02000000000001</v>
      </c>
      <c r="Y21" s="10">
        <v>141.78</v>
      </c>
      <c r="Z21" s="10">
        <v>140.36000000000001</v>
      </c>
      <c r="AA21" s="10">
        <v>140.51</v>
      </c>
      <c r="AB21" s="95">
        <v>2802000</v>
      </c>
      <c r="AC21" s="10">
        <v>140.51</v>
      </c>
      <c r="AD21" s="2">
        <f t="shared" si="0"/>
        <v>1.4199999999999875</v>
      </c>
      <c r="AE21" s="138">
        <f t="shared" si="1"/>
        <v>-3.7577992058990262E-3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42635</v>
      </c>
      <c r="X22" s="10">
        <v>140.49</v>
      </c>
      <c r="Y22" s="10">
        <v>141.41</v>
      </c>
      <c r="Z22" s="10">
        <v>140.33000000000001</v>
      </c>
      <c r="AA22" s="10">
        <v>141.04</v>
      </c>
      <c r="AB22" s="95">
        <v>3018300</v>
      </c>
      <c r="AC22" s="10">
        <v>141.04</v>
      </c>
      <c r="AD22" s="2">
        <f t="shared" si="0"/>
        <v>1.0799999999999841</v>
      </c>
      <c r="AE22" s="138">
        <f t="shared" si="1"/>
        <v>8.0766206847258104E-3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42634</v>
      </c>
      <c r="X23" s="10">
        <v>138.19999999999999</v>
      </c>
      <c r="Y23" s="10">
        <v>139.96</v>
      </c>
      <c r="Z23" s="10">
        <v>137.99</v>
      </c>
      <c r="AA23" s="10">
        <v>139.91</v>
      </c>
      <c r="AB23" s="95">
        <v>3506600</v>
      </c>
      <c r="AC23" s="10">
        <v>139.91</v>
      </c>
      <c r="AD23" s="2">
        <f t="shared" si="0"/>
        <v>1.9699999999999989</v>
      </c>
      <c r="AE23" s="138">
        <f t="shared" si="1"/>
        <v>1.7749327125918368E-2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42633</v>
      </c>
      <c r="X24" s="10">
        <v>138.13</v>
      </c>
      <c r="Y24" s="10">
        <v>138.53</v>
      </c>
      <c r="Z24" s="10">
        <v>137.06</v>
      </c>
      <c r="AA24" s="10">
        <v>137.47</v>
      </c>
      <c r="AB24" s="95">
        <v>2425700</v>
      </c>
      <c r="AC24" s="10">
        <v>137.47</v>
      </c>
      <c r="AD24" s="2">
        <f t="shared" si="0"/>
        <v>1.4699999999999989</v>
      </c>
      <c r="AE24" s="138">
        <f t="shared" si="1"/>
        <v>-1.5252760023243273E-3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42632</v>
      </c>
      <c r="X25" s="10">
        <v>138.68</v>
      </c>
      <c r="Y25" s="10">
        <v>139.38999999999999</v>
      </c>
      <c r="Z25" s="10">
        <v>137.52000000000001</v>
      </c>
      <c r="AA25" s="10">
        <v>137.68</v>
      </c>
      <c r="AB25" s="95">
        <v>3239500</v>
      </c>
      <c r="AC25" s="10">
        <v>137.68</v>
      </c>
      <c r="AD25" s="2">
        <f t="shared" si="0"/>
        <v>1.8699999999999761</v>
      </c>
      <c r="AE25" s="138">
        <f t="shared" si="1"/>
        <v>-5.7052069040224307E-3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42629</v>
      </c>
      <c r="X26" s="10">
        <v>135.61000000000001</v>
      </c>
      <c r="Y26" s="10">
        <v>138.55000000000001</v>
      </c>
      <c r="Z26" s="10">
        <v>135.53</v>
      </c>
      <c r="AA26" s="10">
        <v>138.47</v>
      </c>
      <c r="AB26" s="95">
        <v>7421900</v>
      </c>
      <c r="AC26" s="10">
        <v>138.47</v>
      </c>
      <c r="AD26" s="2">
        <f t="shared" si="0"/>
        <v>3.0200000000000102</v>
      </c>
      <c r="AE26" s="138">
        <f t="shared" si="1"/>
        <v>2.1089890126096744E-2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42628</v>
      </c>
      <c r="X27" s="10">
        <v>133.03</v>
      </c>
      <c r="Y27" s="10">
        <v>136.09</v>
      </c>
      <c r="Z27" s="10">
        <v>132.88</v>
      </c>
      <c r="AA27" s="10">
        <v>135.61000000000001</v>
      </c>
      <c r="AB27" s="95">
        <v>3302900</v>
      </c>
      <c r="AC27" s="10">
        <v>135.61000000000001</v>
      </c>
      <c r="AD27" s="2">
        <f t="shared" si="0"/>
        <v>3.210000000000008</v>
      </c>
      <c r="AE27" s="138">
        <f t="shared" si="1"/>
        <v>1.4361582766100778E-2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42627</v>
      </c>
      <c r="X28" s="10">
        <v>133.87</v>
      </c>
      <c r="Y28" s="10">
        <v>134.69</v>
      </c>
      <c r="Z28" s="10">
        <v>132.97999999999999</v>
      </c>
      <c r="AA28" s="10">
        <v>133.69</v>
      </c>
      <c r="AB28" s="95">
        <v>4592400</v>
      </c>
      <c r="AC28" s="10">
        <v>133.69</v>
      </c>
      <c r="AD28" s="2">
        <f t="shared" si="0"/>
        <v>1.710000000000008</v>
      </c>
      <c r="AE28" s="138">
        <f t="shared" si="1"/>
        <v>-1.9410227696901039E-3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42626</v>
      </c>
      <c r="X29" s="10">
        <v>134.24</v>
      </c>
      <c r="Y29" s="10">
        <v>135.15</v>
      </c>
      <c r="Z29" s="10">
        <v>133.37</v>
      </c>
      <c r="AA29" s="10">
        <v>133.94999999999999</v>
      </c>
      <c r="AB29" s="95">
        <v>3331500</v>
      </c>
      <c r="AC29" s="10">
        <v>133.94999999999999</v>
      </c>
      <c r="AD29" s="2">
        <f t="shared" si="0"/>
        <v>1.7800000000000011</v>
      </c>
      <c r="AE29" s="138">
        <f t="shared" si="1"/>
        <v>-1.1657935512432771E-2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42625</v>
      </c>
      <c r="X30" s="10">
        <v>132.71</v>
      </c>
      <c r="Y30" s="10">
        <v>135.72</v>
      </c>
      <c r="Z30" s="10">
        <v>132.38999999999999</v>
      </c>
      <c r="AA30" s="10">
        <v>135.53</v>
      </c>
      <c r="AB30" s="95">
        <v>3457400</v>
      </c>
      <c r="AC30" s="10">
        <v>135.53</v>
      </c>
      <c r="AD30" s="2">
        <f t="shared" si="0"/>
        <v>3.3300000000000125</v>
      </c>
      <c r="AE30" s="138">
        <f t="shared" si="1"/>
        <v>1.4294267325250631E-2</v>
      </c>
    </row>
    <row r="31" spans="1:31" x14ac:dyDescent="0.25">
      <c r="G31" s="3"/>
      <c r="H31" s="233"/>
      <c r="W31" s="133">
        <v>42622</v>
      </c>
      <c r="X31" s="10">
        <v>134.71</v>
      </c>
      <c r="Y31" s="10">
        <v>135.15</v>
      </c>
      <c r="Z31" s="10">
        <v>133.62</v>
      </c>
      <c r="AA31" s="10">
        <v>133.62</v>
      </c>
      <c r="AB31" s="95">
        <v>3322300</v>
      </c>
      <c r="AC31" s="10">
        <v>133.62</v>
      </c>
      <c r="AD31" s="2">
        <f t="shared" si="0"/>
        <v>1.5300000000000011</v>
      </c>
      <c r="AE31" s="138">
        <f t="shared" si="1"/>
        <v>-1.3437684583579412E-2</v>
      </c>
    </row>
    <row r="32" spans="1:31" x14ac:dyDescent="0.25">
      <c r="W32" s="133">
        <v>42621</v>
      </c>
      <c r="X32" s="10">
        <v>134.47</v>
      </c>
      <c r="Y32" s="10">
        <v>135.62</v>
      </c>
      <c r="Z32" s="10">
        <v>134.41</v>
      </c>
      <c r="AA32" s="10">
        <v>135.44</v>
      </c>
      <c r="AB32" s="95">
        <v>2826700</v>
      </c>
      <c r="AC32" s="10">
        <v>135.44</v>
      </c>
      <c r="AD32" s="2">
        <f t="shared" si="0"/>
        <v>1.210000000000008</v>
      </c>
      <c r="AE32" s="138">
        <f t="shared" si="1"/>
        <v>3.3335802652048052E-3</v>
      </c>
    </row>
    <row r="33" spans="1:31" x14ac:dyDescent="0.25">
      <c r="L33" t="s">
        <v>219</v>
      </c>
      <c r="M33" s="2">
        <f>M44+K44-F44</f>
        <v>176.70000000000073</v>
      </c>
      <c r="W33" s="133">
        <v>42620</v>
      </c>
      <c r="X33" s="10">
        <v>135</v>
      </c>
      <c r="Y33" s="10">
        <v>135.96</v>
      </c>
      <c r="Z33" s="10">
        <v>134.19999999999999</v>
      </c>
      <c r="AA33" s="10">
        <v>134.99</v>
      </c>
      <c r="AB33" s="95">
        <v>2816300</v>
      </c>
      <c r="AC33" s="10">
        <v>134.99</v>
      </c>
      <c r="AD33" s="2">
        <f t="shared" si="0"/>
        <v>1.7600000000000193</v>
      </c>
      <c r="AE33" s="138" t="e">
        <f t="shared" si="1"/>
        <v>#DIV/0!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42620</v>
      </c>
      <c r="X34" s="10" t="s">
        <v>241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42619</v>
      </c>
      <c r="X35" s="10">
        <v>136.62</v>
      </c>
      <c r="Y35" s="10">
        <v>136.85</v>
      </c>
      <c r="Z35" s="10">
        <v>135.63</v>
      </c>
      <c r="AA35" s="10">
        <v>135.97</v>
      </c>
      <c r="AB35" s="95">
        <v>2242400</v>
      </c>
      <c r="AC35" s="10">
        <v>135.35</v>
      </c>
      <c r="AD35" s="2">
        <f t="shared" si="0"/>
        <v>1.2199999999999989</v>
      </c>
      <c r="AE35" s="138">
        <f t="shared" si="1"/>
        <v>-4.633034269745484E-3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42615</v>
      </c>
      <c r="X36" s="10">
        <v>136.5</v>
      </c>
      <c r="Y36" s="10">
        <v>136.78</v>
      </c>
      <c r="Z36" s="10">
        <v>135.76</v>
      </c>
      <c r="AA36" s="10">
        <v>136.61000000000001</v>
      </c>
      <c r="AB36" s="95">
        <v>2390500</v>
      </c>
      <c r="AC36" s="10">
        <v>135.97999999999999</v>
      </c>
      <c r="AD36" s="2">
        <f t="shared" si="0"/>
        <v>1.0200000000000102</v>
      </c>
      <c r="AE36" s="138">
        <f t="shared" si="1"/>
        <v>6.3647128478387938E-3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42614</v>
      </c>
      <c r="X37" s="10">
        <v>136.82</v>
      </c>
      <c r="Y37" s="10">
        <v>136.97999999999999</v>
      </c>
      <c r="Z37" s="10">
        <v>135.35</v>
      </c>
      <c r="AA37" s="10">
        <v>135.74</v>
      </c>
      <c r="AB37" s="95">
        <v>2765400</v>
      </c>
      <c r="AC37" s="10">
        <v>135.12</v>
      </c>
      <c r="AD37" s="2">
        <f t="shared" si="0"/>
        <v>1.6299999999999955</v>
      </c>
      <c r="AE37" s="138">
        <f t="shared" si="1"/>
        <v>-2.2153300841823986E-3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42613</v>
      </c>
      <c r="X38" s="10">
        <v>136.55000000000001</v>
      </c>
      <c r="Y38" s="10">
        <v>136.82</v>
      </c>
      <c r="Z38" s="10">
        <v>135.55000000000001</v>
      </c>
      <c r="AA38" s="10">
        <v>136.05000000000001</v>
      </c>
      <c r="AB38" s="95">
        <v>2837300</v>
      </c>
      <c r="AC38" s="10">
        <v>135.41999999999999</v>
      </c>
      <c r="AD38" s="2">
        <f t="shared" si="0"/>
        <v>1.2699999999999818</v>
      </c>
      <c r="AE38" s="138">
        <f t="shared" si="1"/>
        <v>-6.0187903699355783E-3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42612</v>
      </c>
      <c r="X39" s="10">
        <v>137.27000000000001</v>
      </c>
      <c r="Y39" s="10">
        <v>137.69</v>
      </c>
      <c r="Z39" s="10">
        <v>136.24</v>
      </c>
      <c r="AA39" s="10">
        <v>136.87</v>
      </c>
      <c r="AB39" s="95">
        <v>2026600</v>
      </c>
      <c r="AC39" s="10">
        <v>136.24</v>
      </c>
      <c r="AD39" s="2">
        <f t="shared" si="0"/>
        <v>1.4499999999999886</v>
      </c>
      <c r="AE39" s="138">
        <f t="shared" si="1"/>
        <v>-2.9274004683839117E-3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42611</v>
      </c>
      <c r="X40" s="10">
        <v>137.19999999999999</v>
      </c>
      <c r="Y40" s="10">
        <v>138.04</v>
      </c>
      <c r="Z40" s="10">
        <v>136.47999999999999</v>
      </c>
      <c r="AA40" s="10">
        <v>137.27000000000001</v>
      </c>
      <c r="AB40" s="95">
        <v>2315900</v>
      </c>
      <c r="AC40" s="10">
        <v>136.63999999999999</v>
      </c>
      <c r="AD40" s="2">
        <f t="shared" si="0"/>
        <v>1.5600000000000023</v>
      </c>
      <c r="AE40" s="138">
        <f t="shared" si="1"/>
        <v>4.779763217883426E-3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6" t="s">
        <v>78</v>
      </c>
      <c r="P41" s="586"/>
      <c r="Q41" s="34"/>
      <c r="W41" s="133">
        <v>42608</v>
      </c>
      <c r="X41" s="10">
        <v>137.66999999999999</v>
      </c>
      <c r="Y41" s="10">
        <v>138.30000000000001</v>
      </c>
      <c r="Z41" s="10">
        <v>135.99</v>
      </c>
      <c r="AA41" s="10">
        <v>136.62</v>
      </c>
      <c r="AB41" s="95">
        <v>3082400</v>
      </c>
      <c r="AC41" s="10">
        <v>135.99</v>
      </c>
      <c r="AD41" s="2">
        <f t="shared" si="0"/>
        <v>2.3100000000000023</v>
      </c>
      <c r="AE41" s="138">
        <f t="shared" si="1"/>
        <v>-4.9754884027217727E-3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156.453</v>
      </c>
      <c r="Q42" s="34"/>
      <c r="T42" s="91" t="s">
        <v>113</v>
      </c>
      <c r="W42" s="133">
        <v>42607</v>
      </c>
      <c r="X42" s="10">
        <v>139.75</v>
      </c>
      <c r="Y42" s="10">
        <v>139.75</v>
      </c>
      <c r="Z42" s="10">
        <v>137.03</v>
      </c>
      <c r="AA42" s="10">
        <v>137.30000000000001</v>
      </c>
      <c r="AB42" s="95">
        <v>3891000</v>
      </c>
      <c r="AC42" s="10">
        <v>136.66999999999999</v>
      </c>
      <c r="AD42" s="2">
        <f t="shared" si="0"/>
        <v>2.7199999999999989</v>
      </c>
      <c r="AE42" s="138">
        <f t="shared" si="1"/>
        <v>-1.8386841916253727E-2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155.0307</v>
      </c>
      <c r="Q43" s="34"/>
      <c r="T43" s="128" t="s">
        <v>98</v>
      </c>
      <c r="U43" s="98">
        <v>144.37</v>
      </c>
      <c r="W43" s="133">
        <v>42606</v>
      </c>
      <c r="X43" s="10">
        <v>142</v>
      </c>
      <c r="Y43" s="10">
        <v>142.08000000000001</v>
      </c>
      <c r="Z43" s="10">
        <v>139.51</v>
      </c>
      <c r="AA43" s="10">
        <v>139.87</v>
      </c>
      <c r="AB43" s="95">
        <v>2529800</v>
      </c>
      <c r="AC43" s="10">
        <v>139.22999999999999</v>
      </c>
      <c r="AD43" s="2">
        <f t="shared" si="0"/>
        <v>2.5700000000000216</v>
      </c>
      <c r="AE43" s="138">
        <f t="shared" si="1"/>
        <v>-1.5067911714770954E-2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153.60839999999999</v>
      </c>
      <c r="Q44" s="34"/>
      <c r="T44" s="93" t="s">
        <v>99</v>
      </c>
      <c r="U44" s="88">
        <v>144.49</v>
      </c>
      <c r="W44" s="133">
        <v>42605</v>
      </c>
      <c r="X44" s="10">
        <v>142.72999999999999</v>
      </c>
      <c r="Y44" s="10">
        <v>142.87</v>
      </c>
      <c r="Z44" s="10">
        <v>141.75</v>
      </c>
      <c r="AA44" s="10">
        <v>142.01</v>
      </c>
      <c r="AB44" s="95">
        <v>2295500</v>
      </c>
      <c r="AC44" s="10">
        <v>141.36000000000001</v>
      </c>
      <c r="AD44" s="2">
        <f t="shared" si="0"/>
        <v>1.1200000000000045</v>
      </c>
      <c r="AE44" s="138">
        <f t="shared" si="1"/>
        <v>-5.6561085972839376E-4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152.18610000000001</v>
      </c>
      <c r="Q45" s="83"/>
      <c r="T45" s="93" t="s">
        <v>100</v>
      </c>
      <c r="U45" s="88" t="s">
        <v>571</v>
      </c>
      <c r="W45" s="133">
        <v>42604</v>
      </c>
      <c r="X45" s="10">
        <v>142.11000000000001</v>
      </c>
      <c r="Y45" s="10">
        <v>143</v>
      </c>
      <c r="Z45" s="10">
        <v>141.71</v>
      </c>
      <c r="AA45" s="10">
        <v>142.09</v>
      </c>
      <c r="AB45" s="95">
        <v>1587900</v>
      </c>
      <c r="AC45" s="10">
        <v>141.44</v>
      </c>
      <c r="AD45" s="2">
        <f t="shared" si="0"/>
        <v>1.289999999999992</v>
      </c>
      <c r="AE45" s="138">
        <f t="shared" si="1"/>
        <v>3.5363179857150762E-4</v>
      </c>
    </row>
    <row r="46" spans="1:31" x14ac:dyDescent="0.25">
      <c r="O46" s="83">
        <v>1.06</v>
      </c>
      <c r="P46" s="83">
        <f t="shared" si="5"/>
        <v>150.7638</v>
      </c>
      <c r="Q46" s="83"/>
      <c r="T46" s="93" t="s">
        <v>101</v>
      </c>
      <c r="U46" s="88" t="s">
        <v>572</v>
      </c>
      <c r="W46" s="133">
        <v>42601</v>
      </c>
      <c r="X46" s="10">
        <v>141.65</v>
      </c>
      <c r="Y46" s="10">
        <v>142.25</v>
      </c>
      <c r="Z46" s="10">
        <v>141.22</v>
      </c>
      <c r="AA46" s="10">
        <v>142.04</v>
      </c>
      <c r="AB46" s="95">
        <v>1950200</v>
      </c>
      <c r="AC46" s="10">
        <v>141.38999999999999</v>
      </c>
      <c r="AD46" s="2">
        <f t="shared" si="0"/>
        <v>1.0300000000000011</v>
      </c>
      <c r="AE46" s="138">
        <f t="shared" si="1"/>
        <v>-9.1859807801031312E-4</v>
      </c>
    </row>
    <row r="47" spans="1:31" x14ac:dyDescent="0.25">
      <c r="O47" s="83">
        <v>1.05</v>
      </c>
      <c r="P47" s="83">
        <f t="shared" si="5"/>
        <v>149.3415</v>
      </c>
      <c r="Q47" s="83"/>
      <c r="T47" s="93" t="s">
        <v>102</v>
      </c>
      <c r="U47" s="88">
        <v>164.67</v>
      </c>
      <c r="W47" s="133">
        <v>42600</v>
      </c>
      <c r="X47" s="10">
        <v>141.66999999999999</v>
      </c>
      <c r="Y47" s="10">
        <v>142.84</v>
      </c>
      <c r="Z47" s="10">
        <v>141.27000000000001</v>
      </c>
      <c r="AA47" s="10">
        <v>142.16999999999999</v>
      </c>
      <c r="AB47" s="95">
        <v>1572700</v>
      </c>
      <c r="AC47" s="10">
        <v>141.52000000000001</v>
      </c>
      <c r="AD47" s="2">
        <f t="shared" si="0"/>
        <v>1.5699999999999932</v>
      </c>
      <c r="AE47" s="138">
        <f t="shared" si="1"/>
        <v>3.2610236778676249E-3</v>
      </c>
    </row>
    <row r="48" spans="1:31" x14ac:dyDescent="0.25">
      <c r="O48" s="83">
        <v>1.04</v>
      </c>
      <c r="P48" s="83">
        <f t="shared" si="5"/>
        <v>147.91919999999999</v>
      </c>
      <c r="Q48" s="83"/>
      <c r="T48" s="93" t="s">
        <v>103</v>
      </c>
      <c r="U48" s="88">
        <v>0.56417300000000004</v>
      </c>
      <c r="W48" s="133">
        <v>42599</v>
      </c>
      <c r="X48" s="10">
        <v>141.29</v>
      </c>
      <c r="Y48" s="10">
        <v>141.91</v>
      </c>
      <c r="Z48" s="10">
        <v>140.66</v>
      </c>
      <c r="AA48" s="10">
        <v>141.71</v>
      </c>
      <c r="AB48" s="95">
        <v>1849100</v>
      </c>
      <c r="AC48" s="10">
        <v>141.06</v>
      </c>
      <c r="AD48" s="2">
        <f t="shared" si="0"/>
        <v>1.25</v>
      </c>
      <c r="AE48" s="138">
        <f t="shared" si="1"/>
        <v>4.4862208929714598E-3</v>
      </c>
    </row>
    <row r="49" spans="15:31" x14ac:dyDescent="0.25">
      <c r="O49" s="83">
        <v>1.03</v>
      </c>
      <c r="P49" s="83">
        <f t="shared" si="5"/>
        <v>146.49689999999998</v>
      </c>
      <c r="Q49" s="83"/>
      <c r="T49" s="93" t="s">
        <v>104</v>
      </c>
      <c r="U49" s="88" t="s">
        <v>129</v>
      </c>
      <c r="W49" s="133">
        <v>42598</v>
      </c>
      <c r="X49" s="10">
        <v>141.15</v>
      </c>
      <c r="Y49" s="10">
        <v>141.62</v>
      </c>
      <c r="Z49" s="10">
        <v>140.33000000000001</v>
      </c>
      <c r="AA49" s="10">
        <v>141.08000000000001</v>
      </c>
      <c r="AB49" s="95">
        <v>1688500</v>
      </c>
      <c r="AC49" s="10">
        <v>140.43</v>
      </c>
      <c r="AD49" s="2">
        <f t="shared" si="0"/>
        <v>1.289999999999992</v>
      </c>
      <c r="AE49" s="138">
        <f t="shared" si="1"/>
        <v>-3.8306022557990094E-3</v>
      </c>
    </row>
    <row r="50" spans="15:31" x14ac:dyDescent="0.25">
      <c r="O50" s="83">
        <v>1.02</v>
      </c>
      <c r="P50" s="83">
        <f t="shared" si="5"/>
        <v>145.0746</v>
      </c>
      <c r="Q50" s="83"/>
      <c r="T50" s="93"/>
      <c r="U50" s="88"/>
      <c r="W50" s="133">
        <v>42597</v>
      </c>
      <c r="X50" s="10">
        <v>142.96</v>
      </c>
      <c r="Y50" s="10">
        <v>143.11000000000001</v>
      </c>
      <c r="Z50" s="10">
        <v>141.49</v>
      </c>
      <c r="AA50" s="10">
        <v>141.62</v>
      </c>
      <c r="AB50" s="95">
        <v>2369600</v>
      </c>
      <c r="AC50" s="10">
        <v>140.97</v>
      </c>
      <c r="AD50" s="2">
        <f t="shared" si="0"/>
        <v>1.6200000000000045</v>
      </c>
      <c r="AE50" s="138">
        <f t="shared" si="1"/>
        <v>-8.789199831247374E-3</v>
      </c>
    </row>
    <row r="51" spans="15:31" x14ac:dyDescent="0.25">
      <c r="O51" s="83">
        <v>1.01</v>
      </c>
      <c r="P51" s="83">
        <f t="shared" si="5"/>
        <v>143.6523</v>
      </c>
      <c r="Q51" s="83"/>
      <c r="T51" s="93" t="s">
        <v>105</v>
      </c>
      <c r="U51" s="88" t="s">
        <v>573</v>
      </c>
      <c r="W51" s="133">
        <v>42594</v>
      </c>
      <c r="X51" s="10">
        <v>142.16</v>
      </c>
      <c r="Y51" s="10">
        <v>143.13999999999999</v>
      </c>
      <c r="Z51" s="10">
        <v>141.5</v>
      </c>
      <c r="AA51" s="10">
        <v>142.88</v>
      </c>
      <c r="AB51" s="95">
        <v>1787900</v>
      </c>
      <c r="AC51" s="10">
        <v>142.22</v>
      </c>
      <c r="AD51" s="2">
        <f t="shared" si="0"/>
        <v>1.6399999999999864</v>
      </c>
      <c r="AE51" s="138">
        <f t="shared" si="1"/>
        <v>1.7609354088892193E-3</v>
      </c>
    </row>
    <row r="52" spans="15:31" x14ac:dyDescent="0.25">
      <c r="O52" s="83">
        <v>1</v>
      </c>
      <c r="P52" s="83">
        <f t="shared" si="5"/>
        <v>142.22999999999999</v>
      </c>
      <c r="Q52" s="83"/>
      <c r="T52" s="93" t="s">
        <v>106</v>
      </c>
      <c r="U52" s="88" t="s">
        <v>459</v>
      </c>
      <c r="W52" s="133">
        <v>42593</v>
      </c>
      <c r="X52" s="10">
        <v>142.24</v>
      </c>
      <c r="Y52" s="10">
        <v>143.06</v>
      </c>
      <c r="Z52" s="10">
        <v>141.44</v>
      </c>
      <c r="AA52" s="10">
        <v>142.63</v>
      </c>
      <c r="AB52" s="95">
        <v>1857500</v>
      </c>
      <c r="AC52" s="10">
        <v>141.97</v>
      </c>
      <c r="AD52" s="2">
        <f t="shared" si="0"/>
        <v>1.6200000000000045</v>
      </c>
      <c r="AE52" s="138">
        <f t="shared" si="1"/>
        <v>3.0380104564080579E-3</v>
      </c>
    </row>
    <row r="53" spans="15:31" x14ac:dyDescent="0.25">
      <c r="O53" s="83">
        <v>0.99</v>
      </c>
      <c r="P53" s="83">
        <f t="shared" si="5"/>
        <v>140.80769999999998</v>
      </c>
      <c r="Q53" s="83"/>
      <c r="T53" s="93" t="s">
        <v>107</v>
      </c>
      <c r="U53" s="90">
        <v>5203669</v>
      </c>
      <c r="W53" s="133">
        <v>42592</v>
      </c>
      <c r="X53" s="10">
        <v>141.87</v>
      </c>
      <c r="Y53" s="10">
        <v>142.34</v>
      </c>
      <c r="Z53" s="10">
        <v>140.93</v>
      </c>
      <c r="AA53" s="10">
        <v>142.19</v>
      </c>
      <c r="AB53" s="95">
        <v>1866300</v>
      </c>
      <c r="AC53" s="10">
        <v>141.54</v>
      </c>
      <c r="AD53" s="2">
        <f t="shared" si="0"/>
        <v>1.4099999999999966</v>
      </c>
      <c r="AE53" s="138">
        <f t="shared" si="1"/>
        <v>2.6209534603669482E-3</v>
      </c>
    </row>
    <row r="54" spans="15:31" x14ac:dyDescent="0.25">
      <c r="O54" s="83">
        <v>0.98</v>
      </c>
      <c r="P54" s="83">
        <f t="shared" si="5"/>
        <v>139.38539999999998</v>
      </c>
      <c r="Q54" s="83"/>
      <c r="T54" s="93" t="s">
        <v>110</v>
      </c>
      <c r="U54" s="90">
        <v>3019660</v>
      </c>
      <c r="W54" s="133">
        <v>42591</v>
      </c>
      <c r="X54" s="10">
        <v>142.55000000000001</v>
      </c>
      <c r="Y54" s="10">
        <v>143.13</v>
      </c>
      <c r="Z54" s="10">
        <v>141.68</v>
      </c>
      <c r="AA54" s="10">
        <v>141.82</v>
      </c>
      <c r="AB54" s="95">
        <v>2140700</v>
      </c>
      <c r="AC54" s="10">
        <v>141.16999999999999</v>
      </c>
      <c r="AD54" s="2">
        <f t="shared" si="0"/>
        <v>1.4499999999999886</v>
      </c>
      <c r="AE54" s="138">
        <f t="shared" si="1"/>
        <v>-2.1911224201300872E-3</v>
      </c>
    </row>
    <row r="55" spans="15:31" x14ac:dyDescent="0.25">
      <c r="O55" s="83">
        <v>0.97</v>
      </c>
      <c r="P55" s="83">
        <f t="shared" si="5"/>
        <v>137.9631</v>
      </c>
      <c r="Q55" s="83"/>
      <c r="T55" s="93" t="s">
        <v>108</v>
      </c>
      <c r="U55" s="88" t="s">
        <v>574</v>
      </c>
      <c r="W55" s="133">
        <v>42590</v>
      </c>
      <c r="X55" s="10">
        <v>142.61000000000001</v>
      </c>
      <c r="Y55" s="10">
        <v>143.07</v>
      </c>
      <c r="Z55" s="10">
        <v>141.86000000000001</v>
      </c>
      <c r="AA55" s="10">
        <v>142.13</v>
      </c>
      <c r="AB55" s="95">
        <v>1846400</v>
      </c>
      <c r="AC55" s="10">
        <v>141.47999999999999</v>
      </c>
      <c r="AD55" s="2">
        <f t="shared" si="0"/>
        <v>1.2099999999999795</v>
      </c>
      <c r="AE55" s="138">
        <f t="shared" si="1"/>
        <v>-5.9720368158506787E-3</v>
      </c>
    </row>
    <row r="56" spans="15:31" x14ac:dyDescent="0.25">
      <c r="O56" s="83">
        <v>0.96</v>
      </c>
      <c r="P56" s="83">
        <f t="shared" si="5"/>
        <v>136.54079999999999</v>
      </c>
      <c r="Q56" s="83"/>
      <c r="T56" s="93" t="s">
        <v>111</v>
      </c>
      <c r="U56" s="88">
        <v>21.43</v>
      </c>
      <c r="W56" s="133">
        <v>42587</v>
      </c>
      <c r="X56" s="10">
        <v>143.33000000000001</v>
      </c>
      <c r="Y56" s="10">
        <v>143.54</v>
      </c>
      <c r="Z56" s="10">
        <v>142.4</v>
      </c>
      <c r="AA56" s="10">
        <v>142.99</v>
      </c>
      <c r="AB56" s="95">
        <v>2000100</v>
      </c>
      <c r="AC56" s="10">
        <v>142.33000000000001</v>
      </c>
      <c r="AD56" s="2">
        <f t="shared" si="0"/>
        <v>1.1399999999999864</v>
      </c>
      <c r="AE56" s="138">
        <f t="shared" si="1"/>
        <v>1.9711369236183884E-3</v>
      </c>
    </row>
    <row r="57" spans="15:31" x14ac:dyDescent="0.25">
      <c r="O57" s="83">
        <v>0.95</v>
      </c>
      <c r="P57" s="83">
        <f t="shared" si="5"/>
        <v>135.11849999999998</v>
      </c>
      <c r="Q57" s="83"/>
      <c r="T57" s="93" t="s">
        <v>112</v>
      </c>
      <c r="U57" s="88">
        <v>6.77</v>
      </c>
      <c r="W57" s="133">
        <v>42586</v>
      </c>
      <c r="X57" s="10">
        <v>143.1</v>
      </c>
      <c r="Y57" s="10">
        <v>143.47999999999999</v>
      </c>
      <c r="Z57" s="10">
        <v>142.26</v>
      </c>
      <c r="AA57" s="10">
        <v>142.71</v>
      </c>
      <c r="AB57" s="95">
        <v>1890900</v>
      </c>
      <c r="AC57" s="10">
        <v>142.05000000000001</v>
      </c>
      <c r="AD57" s="2">
        <f t="shared" si="0"/>
        <v>1.2199999999999989</v>
      </c>
      <c r="AE57" s="138">
        <f t="shared" si="1"/>
        <v>-1.1953311770495079E-3</v>
      </c>
    </row>
    <row r="58" spans="15:31" x14ac:dyDescent="0.25">
      <c r="O58" s="83">
        <v>0.94</v>
      </c>
      <c r="P58" s="83">
        <f t="shared" si="5"/>
        <v>133.69619999999998</v>
      </c>
      <c r="Q58" s="83"/>
      <c r="T58" s="93" t="s">
        <v>109</v>
      </c>
      <c r="U58" s="88" t="s">
        <v>575</v>
      </c>
      <c r="W58" s="133">
        <v>42585</v>
      </c>
      <c r="X58" s="10">
        <v>143.33000000000001</v>
      </c>
      <c r="Y58" s="10">
        <v>143.62</v>
      </c>
      <c r="Z58" s="10">
        <v>142.43</v>
      </c>
      <c r="AA58" s="10">
        <v>142.88</v>
      </c>
      <c r="AB58" s="95">
        <v>1963600</v>
      </c>
      <c r="AC58" s="10">
        <v>142.22</v>
      </c>
      <c r="AD58" s="2">
        <f t="shared" si="0"/>
        <v>1.1899999999999977</v>
      </c>
      <c r="AE58" s="138">
        <f t="shared" si="1"/>
        <v>-2.0349449161461974E-3</v>
      </c>
    </row>
    <row r="59" spans="15:31" x14ac:dyDescent="0.25">
      <c r="O59" s="83">
        <v>0.93</v>
      </c>
      <c r="P59" s="83">
        <f t="shared" si="5"/>
        <v>132.2739</v>
      </c>
      <c r="Q59" s="83"/>
      <c r="W59" s="133">
        <v>42584</v>
      </c>
      <c r="X59" s="10">
        <v>143.81</v>
      </c>
      <c r="Y59" s="10">
        <v>143.97</v>
      </c>
      <c r="Z59" s="10">
        <v>142.34</v>
      </c>
      <c r="AA59" s="10">
        <v>143.16999999999999</v>
      </c>
      <c r="AB59" s="95">
        <v>2679100</v>
      </c>
      <c r="AC59" s="10">
        <v>142.51</v>
      </c>
      <c r="AD59" s="2">
        <f t="shared" si="0"/>
        <v>1.6299999999999955</v>
      </c>
      <c r="AE59" s="138">
        <f t="shared" si="1"/>
        <v>-2.3801190059503652E-3</v>
      </c>
    </row>
    <row r="60" spans="15:31" x14ac:dyDescent="0.25">
      <c r="O60" s="83">
        <v>0.92</v>
      </c>
      <c r="P60" s="83">
        <f t="shared" si="5"/>
        <v>130.85159999999999</v>
      </c>
      <c r="Q60" s="83"/>
      <c r="W60" s="133">
        <v>42583</v>
      </c>
      <c r="X60" s="10">
        <v>143.41999999999999</v>
      </c>
      <c r="Y60" s="10">
        <v>144.16</v>
      </c>
      <c r="Z60" s="10">
        <v>143.04</v>
      </c>
      <c r="AA60" s="10">
        <v>143.51</v>
      </c>
      <c r="AB60" s="95">
        <v>2494900</v>
      </c>
      <c r="AC60" s="10">
        <v>142.85</v>
      </c>
      <c r="AD60" s="2">
        <f t="shared" si="0"/>
        <v>1.1200000000000045</v>
      </c>
      <c r="AE60" s="138">
        <f t="shared" si="1"/>
        <v>2.1748281184228446E-3</v>
      </c>
    </row>
    <row r="61" spans="15:31" x14ac:dyDescent="0.25">
      <c r="O61" s="83">
        <v>0.91</v>
      </c>
      <c r="P61" s="83">
        <f t="shared" si="5"/>
        <v>129.42929999999998</v>
      </c>
      <c r="Q61" s="83"/>
      <c r="W61" s="133">
        <v>42580</v>
      </c>
      <c r="X61" s="10">
        <v>141.85</v>
      </c>
      <c r="Y61" s="10">
        <v>143.9</v>
      </c>
      <c r="Z61" s="10">
        <v>141.6</v>
      </c>
      <c r="AA61" s="10">
        <v>143.19999999999999</v>
      </c>
      <c r="AB61" s="95">
        <v>3269700</v>
      </c>
      <c r="AC61" s="10">
        <v>142.54</v>
      </c>
      <c r="AD61" s="2">
        <f t="shared" si="0"/>
        <v>2.3000000000000114</v>
      </c>
      <c r="AE61" s="138">
        <f t="shared" si="1"/>
        <v>3.0964109781843607E-3</v>
      </c>
    </row>
    <row r="62" spans="15:31" x14ac:dyDescent="0.25">
      <c r="O62" s="83">
        <v>0.9</v>
      </c>
      <c r="P62" s="83">
        <f t="shared" si="5"/>
        <v>128.00700000000001</v>
      </c>
      <c r="Q62" s="83"/>
      <c r="W62" s="133">
        <v>42579</v>
      </c>
      <c r="X62" s="10">
        <v>141.36000000000001</v>
      </c>
      <c r="Y62" s="10">
        <v>143.03</v>
      </c>
      <c r="Z62" s="10">
        <v>141.19</v>
      </c>
      <c r="AA62" s="10">
        <v>142.76</v>
      </c>
      <c r="AB62" s="95">
        <v>2517000</v>
      </c>
      <c r="AC62" s="10">
        <v>142.1</v>
      </c>
      <c r="AD62" s="2">
        <f t="shared" si="0"/>
        <v>1.8400000000000034</v>
      </c>
      <c r="AE62" s="138">
        <f t="shared" si="1"/>
        <v>7.5870382188185648E-3</v>
      </c>
    </row>
    <row r="63" spans="15:31" x14ac:dyDescent="0.25">
      <c r="O63" s="34"/>
      <c r="W63" s="133">
        <v>42578</v>
      </c>
      <c r="X63" s="10">
        <v>141.16999999999999</v>
      </c>
      <c r="Y63" s="10">
        <v>142.34</v>
      </c>
      <c r="Z63" s="10">
        <v>139.91</v>
      </c>
      <c r="AA63" s="10">
        <v>141.68</v>
      </c>
      <c r="AB63" s="95">
        <v>2684100</v>
      </c>
      <c r="AC63" s="10">
        <v>141.03</v>
      </c>
      <c r="AD63" s="2">
        <f t="shared" si="0"/>
        <v>2.4300000000000068</v>
      </c>
      <c r="AE63" s="138">
        <f t="shared" si="1"/>
        <v>-1.4179369018085808E-4</v>
      </c>
    </row>
    <row r="64" spans="15:31" x14ac:dyDescent="0.25">
      <c r="O64" s="34"/>
      <c r="W64" s="133">
        <v>42577</v>
      </c>
      <c r="X64" s="10">
        <v>141.94</v>
      </c>
      <c r="Y64" s="10">
        <v>142.19</v>
      </c>
      <c r="Z64" s="10">
        <v>141.02000000000001</v>
      </c>
      <c r="AA64" s="10">
        <v>141.69999999999999</v>
      </c>
      <c r="AB64" s="95">
        <v>2668100</v>
      </c>
      <c r="AC64" s="10">
        <v>141.05000000000001</v>
      </c>
      <c r="AD64" s="2">
        <f t="shared" si="0"/>
        <v>1.1699999999999875</v>
      </c>
      <c r="AE64" s="138">
        <f t="shared" si="1"/>
        <v>-2.1264530762687972E-4</v>
      </c>
    </row>
    <row r="65" spans="23:31" x14ac:dyDescent="0.25">
      <c r="W65" s="133">
        <v>42576</v>
      </c>
      <c r="X65" s="10">
        <v>143.55000000000001</v>
      </c>
      <c r="Y65" s="10">
        <v>143.88999999999999</v>
      </c>
      <c r="Z65" s="10">
        <v>141.41</v>
      </c>
      <c r="AA65" s="10">
        <v>141.72999999999999</v>
      </c>
      <c r="AB65" s="95">
        <v>2725600</v>
      </c>
      <c r="AC65" s="10">
        <v>141.08000000000001</v>
      </c>
      <c r="AD65" s="2">
        <f t="shared" si="0"/>
        <v>2.4799999999999898</v>
      </c>
      <c r="AE65" s="138">
        <f t="shared" si="1"/>
        <v>-1.363350346081238E-2</v>
      </c>
    </row>
    <row r="66" spans="23:31" x14ac:dyDescent="0.25">
      <c r="W66" s="133">
        <v>42573</v>
      </c>
      <c r="X66" s="10">
        <v>143.69</v>
      </c>
      <c r="Y66" s="10">
        <v>144.05000000000001</v>
      </c>
      <c r="Z66" s="10">
        <v>142.91999999999999</v>
      </c>
      <c r="AA66" s="10">
        <v>143.69</v>
      </c>
      <c r="AB66" s="95">
        <v>2697500</v>
      </c>
      <c r="AC66" s="10">
        <v>143.03</v>
      </c>
      <c r="AD66" s="2">
        <f t="shared" si="0"/>
        <v>1.1300000000000239</v>
      </c>
      <c r="AE66" s="138">
        <f t="shared" si="1"/>
        <v>5.7661205259826875E-3</v>
      </c>
    </row>
    <row r="67" spans="23:31" x14ac:dyDescent="0.25">
      <c r="W67" s="133">
        <v>42572</v>
      </c>
      <c r="X67" s="10">
        <v>142.71</v>
      </c>
      <c r="Y67" s="10">
        <v>143.72999999999999</v>
      </c>
      <c r="Z67" s="10">
        <v>142.13</v>
      </c>
      <c r="AA67" s="10">
        <v>142.87</v>
      </c>
      <c r="AB67" s="95">
        <v>3475100</v>
      </c>
      <c r="AC67" s="10">
        <v>142.21</v>
      </c>
      <c r="AD67" s="2">
        <f>Y67-Z67</f>
        <v>1.5999999999999943</v>
      </c>
      <c r="AE67" s="138" t="e">
        <f>AC67/#REF!-1</f>
        <v>#REF!</v>
      </c>
    </row>
    <row r="68" spans="23:31" x14ac:dyDescent="0.25">
      <c r="W68" s="133">
        <v>42571</v>
      </c>
      <c r="X68" s="10">
        <v>143.47</v>
      </c>
      <c r="Y68" s="10">
        <v>144.47999999999999</v>
      </c>
      <c r="Z68" s="10">
        <v>142.81</v>
      </c>
      <c r="AA68" s="10">
        <v>143.02000000000001</v>
      </c>
      <c r="AB68" s="95">
        <v>5489800</v>
      </c>
      <c r="AC68" s="10">
        <v>142.36000000000001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BMY!q?s_AKAM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2016-10-27T11:44:44Z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