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6" i="105" l="1"/>
  <c r="H56" i="105"/>
  <c r="G56" i="105"/>
  <c r="K5" i="105"/>
  <c r="J26" i="94"/>
  <c r="J27" i="94"/>
  <c r="J28" i="94"/>
  <c r="J29" i="94"/>
  <c r="J30" i="94"/>
  <c r="J31" i="94"/>
  <c r="J32" i="94"/>
  <c r="J33" i="94"/>
  <c r="J34" i="94"/>
  <c r="J35" i="94"/>
  <c r="J36" i="94"/>
  <c r="J37" i="94"/>
  <c r="J38" i="94"/>
  <c r="J39" i="94"/>
  <c r="J40" i="94"/>
  <c r="J25" i="94"/>
  <c r="K6" i="94"/>
  <c r="K18" i="94" s="1"/>
  <c r="H18" i="94"/>
  <c r="F44" i="106"/>
  <c r="H44" i="106"/>
  <c r="G44" i="106"/>
  <c r="K4" i="106"/>
  <c r="A824" i="38"/>
  <c r="D824" i="38"/>
  <c r="E824" i="38"/>
  <c r="X824" i="38" s="1"/>
  <c r="G824" i="38"/>
  <c r="H824" i="38"/>
  <c r="K824" i="38"/>
  <c r="L824" i="38"/>
  <c r="P824" i="38" s="1"/>
  <c r="Q824" i="38" s="1"/>
  <c r="M824" i="38"/>
  <c r="N824" i="38" s="1"/>
  <c r="S824" i="38"/>
  <c r="V824" i="38"/>
  <c r="W824" i="38"/>
  <c r="A823" i="38"/>
  <c r="D823" i="38"/>
  <c r="E823" i="38"/>
  <c r="G823" i="38"/>
  <c r="H823" i="38"/>
  <c r="K823" i="38"/>
  <c r="L823" i="38" s="1"/>
  <c r="M823" i="38"/>
  <c r="N823" i="38" s="1"/>
  <c r="S823" i="38"/>
  <c r="V823" i="38"/>
  <c r="X823" i="38" s="1"/>
  <c r="F56" i="99"/>
  <c r="H56" i="99"/>
  <c r="G56" i="99"/>
  <c r="K10" i="99"/>
  <c r="K18" i="99"/>
  <c r="H18" i="99"/>
  <c r="O824" i="38" l="1"/>
  <c r="Y824" i="38" s="1"/>
  <c r="Z824" i="38"/>
  <c r="U824" i="38"/>
  <c r="P823" i="38"/>
  <c r="Q823" i="38" s="1"/>
  <c r="W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Y823" i="38" l="1"/>
  <c r="O822" i="38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7" i="9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H19" i="126"/>
  <c r="M85" i="126"/>
  <c r="F85" i="126"/>
  <c r="K19" i="126"/>
  <c r="K85" i="126"/>
  <c r="H85" i="126"/>
  <c r="C19" i="126"/>
  <c r="M19" i="126"/>
  <c r="C85" i="126"/>
  <c r="F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K19" i="125"/>
  <c r="F19" i="125"/>
  <c r="C19" i="125"/>
  <c r="H85" i="125"/>
  <c r="M85" i="125"/>
  <c r="F85" i="125"/>
  <c r="H19" i="125"/>
  <c r="C85" i="125"/>
  <c r="M19" i="125"/>
  <c r="K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19" i="124"/>
  <c r="H19" i="124"/>
  <c r="C85" i="124"/>
  <c r="C19" i="124"/>
  <c r="C85" i="123"/>
  <c r="K85" i="124"/>
  <c r="H19" i="123"/>
  <c r="M85" i="124"/>
  <c r="F19" i="124"/>
  <c r="M85" i="123"/>
  <c r="F19" i="123"/>
  <c r="H85" i="124"/>
  <c r="C19" i="123"/>
  <c r="F85" i="124"/>
  <c r="M19" i="124"/>
  <c r="F85" i="123"/>
  <c r="M19" i="123"/>
  <c r="K19" i="123"/>
  <c r="H85" i="123"/>
  <c r="K85" i="123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F85" i="122"/>
  <c r="F19" i="122"/>
  <c r="C85" i="122"/>
  <c r="K19" i="122"/>
  <c r="H19" i="122"/>
  <c r="H85" i="122"/>
  <c r="K85" i="122"/>
  <c r="M19" i="122"/>
  <c r="C19" i="122"/>
  <c r="M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K19" i="120"/>
  <c r="H85" i="121"/>
  <c r="C19" i="121"/>
  <c r="H85" i="120"/>
  <c r="K85" i="121"/>
  <c r="C85" i="120"/>
  <c r="H19" i="121"/>
  <c r="H19" i="120"/>
  <c r="F85" i="120"/>
  <c r="M85" i="121"/>
  <c r="K19" i="121"/>
  <c r="M19" i="121"/>
  <c r="M85" i="120"/>
  <c r="F19" i="120"/>
  <c r="M19" i="120"/>
  <c r="C85" i="121"/>
  <c r="F19" i="121"/>
  <c r="K85" i="120"/>
  <c r="C19" i="120"/>
  <c r="F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H85" i="119"/>
  <c r="C19" i="119"/>
  <c r="H19" i="119"/>
  <c r="M85" i="119"/>
  <c r="C85" i="119"/>
  <c r="K19" i="119"/>
  <c r="F85" i="119"/>
  <c r="M19" i="119"/>
  <c r="F19" i="119"/>
  <c r="K85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F19" i="118"/>
  <c r="M85" i="118"/>
  <c r="H19" i="118"/>
  <c r="C85" i="118"/>
  <c r="K85" i="118"/>
  <c r="H85" i="118"/>
  <c r="C19" i="118"/>
  <c r="F85" i="118"/>
  <c r="K19" i="118"/>
  <c r="M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M85" i="116"/>
  <c r="H19" i="117"/>
  <c r="F85" i="116"/>
  <c r="C85" i="117"/>
  <c r="C85" i="116"/>
  <c r="H85" i="117"/>
  <c r="M19" i="116"/>
  <c r="H19" i="116"/>
  <c r="F19" i="117"/>
  <c r="K19" i="117"/>
  <c r="K19" i="116"/>
  <c r="F19" i="116"/>
  <c r="C19" i="116"/>
  <c r="M85" i="117"/>
  <c r="C19" i="117"/>
  <c r="K85" i="117"/>
  <c r="M19" i="117"/>
  <c r="H85" i="116"/>
  <c r="F85" i="117"/>
  <c r="K85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F19" i="115"/>
  <c r="H85" i="115"/>
  <c r="K19" i="115"/>
  <c r="M85" i="115"/>
  <c r="M19" i="115"/>
  <c r="F85" i="115"/>
  <c r="C85" i="115"/>
  <c r="K85" i="115"/>
  <c r="C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85" i="114"/>
  <c r="K19" i="114"/>
  <c r="M19" i="114"/>
  <c r="F85" i="114"/>
  <c r="M85" i="114"/>
  <c r="H19" i="114"/>
  <c r="C19" i="114"/>
  <c r="C85" i="114"/>
  <c r="K85" i="114"/>
  <c r="F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H19" i="113"/>
  <c r="K85" i="112"/>
  <c r="M85" i="113"/>
  <c r="C85" i="113"/>
  <c r="F85" i="113"/>
  <c r="C19" i="112"/>
  <c r="M85" i="112"/>
  <c r="C85" i="112"/>
  <c r="H19" i="112"/>
  <c r="F19" i="113"/>
  <c r="M19" i="113"/>
  <c r="F85" i="112"/>
  <c r="K85" i="113"/>
  <c r="M19" i="112"/>
  <c r="K19" i="112"/>
  <c r="F19" i="112"/>
  <c r="H85" i="113"/>
  <c r="H85" i="112"/>
  <c r="C19" i="113"/>
  <c r="K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19" i="111"/>
  <c r="K85" i="111"/>
  <c r="H85" i="110"/>
  <c r="H19" i="110"/>
  <c r="K85" i="110"/>
  <c r="F85" i="111"/>
  <c r="H19" i="111"/>
  <c r="C85" i="111"/>
  <c r="F19" i="111"/>
  <c r="C85" i="110"/>
  <c r="C19" i="111"/>
  <c r="M19" i="111"/>
  <c r="K19" i="110"/>
  <c r="F19" i="110"/>
  <c r="M85" i="110"/>
  <c r="M19" i="110"/>
  <c r="F85" i="110"/>
  <c r="C19" i="110"/>
  <c r="M85" i="111"/>
  <c r="H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K85" i="109"/>
  <c r="K19" i="109"/>
  <c r="M19" i="109"/>
  <c r="H19" i="109"/>
  <c r="M85" i="109"/>
  <c r="C19" i="109"/>
  <c r="C85" i="109"/>
  <c r="H85" i="109"/>
  <c r="F19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85" i="108"/>
  <c r="H19" i="108"/>
  <c r="K19" i="108"/>
  <c r="K85" i="108"/>
  <c r="H85" i="108"/>
  <c r="C85" i="108"/>
  <c r="F85" i="108"/>
  <c r="C19" i="108"/>
  <c r="M19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F19" i="107"/>
  <c r="F85" i="107"/>
  <c r="C85" i="107"/>
  <c r="M19" i="107"/>
  <c r="C19" i="107"/>
  <c r="K19" i="107"/>
  <c r="K85" i="107"/>
  <c r="H85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F19" i="106"/>
  <c r="C19" i="106"/>
  <c r="K19" i="106"/>
  <c r="C85" i="106"/>
  <c r="M85" i="106"/>
  <c r="M19" i="106"/>
  <c r="H19" i="106"/>
  <c r="K85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H39" i="46"/>
  <c r="C39" i="46"/>
  <c r="H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C19" i="105"/>
  <c r="H19" i="105"/>
  <c r="M85" i="105"/>
  <c r="F19" i="105"/>
  <c r="F85" i="105"/>
  <c r="M19" i="105"/>
  <c r="C85" i="105"/>
  <c r="K19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K85" i="104"/>
  <c r="H85" i="104"/>
  <c r="M85" i="104"/>
  <c r="C85" i="104"/>
  <c r="F19" i="104"/>
  <c r="C19" i="104"/>
  <c r="K19" i="104"/>
  <c r="H19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C19" i="103"/>
  <c r="F19" i="103"/>
  <c r="K19" i="103"/>
  <c r="M91" i="103"/>
  <c r="K19" i="89"/>
  <c r="H19" i="103"/>
  <c r="F91" i="103"/>
  <c r="C91" i="103"/>
  <c r="H91" i="103"/>
  <c r="M19" i="103"/>
  <c r="K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C19" i="102"/>
  <c r="M85" i="102"/>
  <c r="K19" i="102"/>
  <c r="H19" i="102"/>
  <c r="F85" i="102"/>
  <c r="C85" i="102"/>
  <c r="K85" i="102"/>
  <c r="M19" i="102"/>
  <c r="H85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C19" i="100"/>
  <c r="F88" i="101"/>
  <c r="K85" i="100"/>
  <c r="M19" i="99"/>
  <c r="C85" i="100"/>
  <c r="H22" i="101"/>
  <c r="H19" i="100"/>
  <c r="K88" i="101"/>
  <c r="K22" i="101"/>
  <c r="H85" i="100"/>
  <c r="H88" i="101"/>
  <c r="C85" i="99"/>
  <c r="M22" i="101"/>
  <c r="C19" i="99"/>
  <c r="M19" i="100"/>
  <c r="H19" i="99"/>
  <c r="K85" i="99"/>
  <c r="K19" i="99"/>
  <c r="M85" i="99"/>
  <c r="F85" i="99"/>
  <c r="F19" i="99"/>
  <c r="C22" i="101"/>
  <c r="F85" i="100"/>
  <c r="F19" i="100"/>
  <c r="M88" i="101"/>
  <c r="C88" i="101"/>
  <c r="M85" i="100"/>
  <c r="K19" i="100"/>
  <c r="H85" i="99"/>
  <c r="F22" i="101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8"/>
  <c r="H85" i="98"/>
  <c r="M19" i="98"/>
  <c r="K85" i="97"/>
  <c r="M85" i="98"/>
  <c r="K25" i="88"/>
  <c r="K19" i="98"/>
  <c r="F19" i="98"/>
  <c r="C19" i="98"/>
  <c r="H19" i="98"/>
  <c r="C85" i="98"/>
  <c r="M85" i="97"/>
  <c r="F19" i="97"/>
  <c r="C85" i="97"/>
  <c r="F85" i="97"/>
  <c r="H19" i="97"/>
  <c r="F85" i="98"/>
  <c r="C19" i="97"/>
  <c r="H85" i="97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C19" i="96"/>
  <c r="F88" i="96"/>
  <c r="F19" i="96"/>
  <c r="K19" i="96"/>
  <c r="K88" i="96"/>
  <c r="C88" i="96"/>
  <c r="H88" i="96"/>
  <c r="H19" i="96"/>
  <c r="M88" i="96"/>
  <c r="M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H19" i="95"/>
  <c r="K19" i="95"/>
  <c r="C85" i="95"/>
  <c r="M19" i="95"/>
  <c r="H85" i="95"/>
  <c r="K85" i="95"/>
  <c r="M85" i="95"/>
  <c r="C19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F19" i="94"/>
  <c r="M19" i="94"/>
  <c r="H85" i="94"/>
  <c r="F85" i="94"/>
  <c r="K85" i="94"/>
  <c r="C19" i="94"/>
  <c r="K19" i="94"/>
  <c r="H19" i="94"/>
  <c r="M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07" i="93"/>
  <c r="K107" i="93"/>
  <c r="M107" i="93"/>
  <c r="H107" i="93"/>
  <c r="F26" i="93"/>
  <c r="M26" i="93"/>
  <c r="H26" i="93"/>
  <c r="C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0" i="92"/>
  <c r="K110" i="92"/>
  <c r="H110" i="92"/>
  <c r="F110" i="92"/>
  <c r="C110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9" i="91"/>
  <c r="H19" i="91"/>
  <c r="F19" i="91"/>
  <c r="F19" i="47"/>
  <c r="H111" i="92"/>
  <c r="C111" i="92"/>
  <c r="F28" i="92"/>
  <c r="H28" i="92"/>
  <c r="F111" i="92"/>
  <c r="M111" i="92"/>
  <c r="M28" i="92"/>
  <c r="K85" i="91"/>
  <c r="K28" i="92"/>
  <c r="C28" i="92"/>
  <c r="M85" i="91"/>
  <c r="C85" i="91"/>
  <c r="H85" i="91"/>
  <c r="M19" i="91"/>
  <c r="F85" i="91"/>
  <c r="K111" i="92"/>
  <c r="K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2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M19" i="90"/>
  <c r="H85" i="90"/>
  <c r="F19" i="90"/>
  <c r="M85" i="90"/>
  <c r="H19" i="90"/>
  <c r="K85" i="90"/>
  <c r="C19" i="90"/>
  <c r="F85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M85" i="89"/>
  <c r="K85" i="89"/>
  <c r="M19" i="89"/>
  <c r="H19" i="89"/>
  <c r="H60" i="51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F25" i="88"/>
  <c r="H107" i="88"/>
  <c r="H19" i="87"/>
  <c r="M107" i="88"/>
  <c r="F107" i="88"/>
  <c r="C107" i="88"/>
  <c r="C19" i="87"/>
  <c r="F19" i="87"/>
  <c r="K107" i="88"/>
  <c r="M19" i="87"/>
  <c r="F85" i="87"/>
  <c r="H85" i="87"/>
  <c r="C85" i="87"/>
  <c r="M85" i="87"/>
  <c r="K85" i="87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H85" i="86"/>
  <c r="C19" i="86"/>
  <c r="K85" i="86"/>
  <c r="F19" i="86"/>
  <c r="M85" i="86"/>
  <c r="C85" i="86"/>
  <c r="M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H85" i="85"/>
  <c r="C85" i="85"/>
  <c r="K85" i="85"/>
  <c r="M85" i="85"/>
  <c r="H19" i="85"/>
  <c r="M19" i="85"/>
  <c r="C19" i="85"/>
  <c r="F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25" i="84"/>
  <c r="H85" i="83"/>
  <c r="C110" i="84"/>
  <c r="M19" i="83"/>
  <c r="M85" i="83"/>
  <c r="H110" i="84"/>
  <c r="H25" i="84"/>
  <c r="K19" i="83"/>
  <c r="F19" i="83"/>
  <c r="F25" i="84"/>
  <c r="M110" i="84"/>
  <c r="K85" i="83"/>
  <c r="K110" i="84"/>
  <c r="C85" i="83"/>
  <c r="H19" i="83"/>
  <c r="M25" i="84"/>
  <c r="C19" i="83"/>
  <c r="F85" i="83"/>
  <c r="F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C19" i="82"/>
  <c r="F60" i="82"/>
  <c r="H18" i="74"/>
  <c r="K60" i="82"/>
  <c r="C60" i="82"/>
  <c r="C18" i="74"/>
  <c r="F19" i="82"/>
  <c r="H60" i="82"/>
  <c r="M18" i="74"/>
  <c r="M19" i="82"/>
  <c r="H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C78" i="75"/>
  <c r="K96" i="31"/>
  <c r="H96" i="31"/>
  <c r="K78" i="75"/>
  <c r="M96" i="31"/>
  <c r="F96" i="31"/>
  <c r="F78" i="75"/>
  <c r="H78" i="75"/>
  <c r="C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85" i="64"/>
  <c r="K85" i="64"/>
  <c r="H19" i="64"/>
  <c r="H85" i="64"/>
  <c r="M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H30" i="81"/>
  <c r="H110" i="81"/>
  <c r="K110" i="81"/>
  <c r="F110" i="81"/>
  <c r="F30" i="81"/>
  <c r="C11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H19" i="80"/>
  <c r="K19" i="80"/>
  <c r="H85" i="80"/>
  <c r="C85" i="80"/>
  <c r="F19" i="80"/>
  <c r="F85" i="80"/>
  <c r="K85" i="80"/>
  <c r="M19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65" i="79"/>
  <c r="M65" i="79"/>
  <c r="F19" i="79"/>
  <c r="F65" i="79"/>
  <c r="C19" i="79"/>
  <c r="C65" i="79"/>
  <c r="K65" i="79"/>
  <c r="H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C85" i="78"/>
  <c r="M19" i="78"/>
  <c r="H19" i="78"/>
  <c r="H85" i="78"/>
  <c r="M85" i="78"/>
  <c r="K85" i="78"/>
  <c r="F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89" i="77"/>
  <c r="C89" i="77"/>
  <c r="F89" i="77"/>
  <c r="M19" i="77"/>
  <c r="K89" i="77"/>
  <c r="F19" i="77"/>
  <c r="M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F77" i="69"/>
  <c r="K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H93" i="68"/>
  <c r="F93" i="68"/>
  <c r="K93" i="68"/>
  <c r="C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81" i="25"/>
  <c r="F881" i="25"/>
  <c r="C881" i="25"/>
  <c r="K881" i="25"/>
  <c r="M875" i="25"/>
  <c r="O364" i="38" l="1"/>
  <c r="Z364" i="38"/>
  <c r="N363" i="38"/>
  <c r="F880" i="25"/>
  <c r="K880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7" i="25" l="1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H19" i="41"/>
  <c r="M19" i="72"/>
  <c r="C19" i="75"/>
  <c r="K215" i="58"/>
  <c r="M19" i="66"/>
  <c r="M77" i="70"/>
  <c r="C19" i="55"/>
  <c r="F19" i="52"/>
  <c r="C19" i="63"/>
  <c r="F119" i="7"/>
  <c r="K19" i="59"/>
  <c r="C19" i="64"/>
  <c r="M60" i="51"/>
  <c r="C19" i="62"/>
  <c r="C81" i="61"/>
  <c r="K19" i="41"/>
  <c r="H30" i="40"/>
  <c r="M75" i="41"/>
  <c r="F19" i="62"/>
  <c r="H65" i="71"/>
  <c r="M55" i="50"/>
  <c r="M23" i="17"/>
  <c r="K19" i="75"/>
  <c r="F81" i="61"/>
  <c r="C30" i="49"/>
  <c r="H65" i="63"/>
  <c r="C75" i="41"/>
  <c r="C19" i="52"/>
  <c r="H25" i="31"/>
  <c r="K18" i="74"/>
  <c r="F25" i="31"/>
  <c r="M19" i="52"/>
  <c r="H43" i="58"/>
  <c r="F72" i="59"/>
  <c r="K90" i="72"/>
  <c r="C19" i="45"/>
  <c r="M108" i="45"/>
  <c r="F19" i="3"/>
  <c r="F19" i="60"/>
  <c r="F19" i="55"/>
  <c r="F19" i="73"/>
  <c r="C86" i="53"/>
  <c r="F55" i="50"/>
  <c r="F77" i="70"/>
  <c r="M65" i="71"/>
  <c r="F19" i="72"/>
  <c r="H19" i="54"/>
  <c r="C100" i="34"/>
  <c r="K19" i="62"/>
  <c r="K81" i="61"/>
  <c r="F60" i="51"/>
  <c r="F108" i="45"/>
  <c r="F19" i="54"/>
  <c r="M19" i="60"/>
  <c r="F90" i="72"/>
  <c r="C215" i="58"/>
  <c r="H19" i="68"/>
  <c r="F28" i="43"/>
  <c r="F86" i="53"/>
  <c r="M86" i="53"/>
  <c r="H19" i="3"/>
  <c r="C19" i="70"/>
  <c r="H213" i="57"/>
  <c r="M19" i="69"/>
  <c r="H125" i="25"/>
  <c r="F19" i="50"/>
  <c r="C65" i="63"/>
  <c r="K19" i="3"/>
  <c r="K19" i="66"/>
  <c r="H119" i="7"/>
  <c r="C43" i="58"/>
  <c r="M19" i="59"/>
  <c r="H86" i="53"/>
  <c r="H19" i="71"/>
  <c r="C23" i="57"/>
  <c r="M43" i="58"/>
  <c r="K19" i="53"/>
  <c r="H19" i="69"/>
  <c r="M81" i="61"/>
  <c r="M30" i="40"/>
  <c r="K156" i="49"/>
  <c r="M19" i="61"/>
  <c r="M19" i="41"/>
  <c r="F451" i="17"/>
  <c r="M19" i="68"/>
  <c r="C125" i="25"/>
  <c r="M94" i="52"/>
  <c r="H19" i="53"/>
  <c r="H81" i="61"/>
  <c r="H72" i="59"/>
  <c r="F19" i="45"/>
  <c r="F19" i="41"/>
  <c r="K67" i="60"/>
  <c r="F43" i="58"/>
  <c r="F67" i="60"/>
  <c r="M119" i="7"/>
  <c r="H77" i="70"/>
  <c r="F19" i="68"/>
  <c r="H90" i="72"/>
  <c r="F19" i="70"/>
  <c r="H451" i="17"/>
  <c r="F23" i="17"/>
  <c r="F19" i="71"/>
  <c r="M23" i="57"/>
  <c r="F85" i="64"/>
  <c r="M51" i="54"/>
  <c r="H67" i="60"/>
  <c r="M19" i="55"/>
  <c r="K19" i="50"/>
  <c r="H19" i="34"/>
  <c r="K55" i="50"/>
  <c r="M156" i="49"/>
  <c r="C19" i="50"/>
  <c r="H19" i="59"/>
  <c r="H100" i="34"/>
  <c r="F51" i="54"/>
  <c r="C67" i="60"/>
  <c r="F215" i="58"/>
  <c r="H19" i="75"/>
  <c r="H23" i="17"/>
  <c r="K43" i="58"/>
  <c r="K19" i="55"/>
  <c r="M19" i="62"/>
  <c r="M72" i="59"/>
  <c r="K19" i="63"/>
  <c r="M19" i="73"/>
  <c r="H19" i="50"/>
  <c r="M65" i="63"/>
  <c r="K19" i="72"/>
  <c r="K75" i="41"/>
  <c r="H108" i="45"/>
  <c r="C19" i="3"/>
  <c r="F75" i="41"/>
  <c r="F65" i="71"/>
  <c r="K19" i="34"/>
  <c r="C94" i="52"/>
  <c r="C19" i="72"/>
  <c r="C19" i="59"/>
  <c r="H63" i="66"/>
  <c r="K23" i="57"/>
  <c r="H156" i="49"/>
  <c r="K65" i="63"/>
  <c r="C19" i="66"/>
  <c r="K19" i="71"/>
  <c r="M19" i="34"/>
  <c r="M25" i="31"/>
  <c r="F19" i="63"/>
  <c r="C72" i="59"/>
  <c r="F30" i="40"/>
  <c r="K77" i="70"/>
  <c r="K19" i="73"/>
  <c r="C19" i="73"/>
  <c r="H94" i="52"/>
  <c r="F156" i="49"/>
  <c r="F19" i="61"/>
  <c r="F23" i="57"/>
  <c r="H19" i="72"/>
  <c r="F19" i="64"/>
  <c r="M19" i="45"/>
  <c r="F63" i="66"/>
  <c r="M19" i="63"/>
  <c r="K19" i="68"/>
  <c r="C108" i="45"/>
  <c r="F19" i="69"/>
  <c r="M63" i="66"/>
  <c r="H75" i="41"/>
  <c r="C213" i="57"/>
  <c r="K108" i="45"/>
  <c r="M451" i="17"/>
  <c r="M19" i="70"/>
  <c r="M90" i="72"/>
  <c r="F100" i="34"/>
  <c r="K19" i="52"/>
  <c r="F65" i="63"/>
  <c r="C19" i="34"/>
  <c r="C30" i="40"/>
  <c r="H19" i="70"/>
  <c r="H19" i="63"/>
  <c r="H51" i="54"/>
  <c r="C55" i="50"/>
  <c r="C23" i="17"/>
  <c r="K63" i="66"/>
  <c r="K119" i="7"/>
  <c r="H55" i="50"/>
  <c r="K94" i="52"/>
  <c r="H19" i="62"/>
  <c r="K30" i="40"/>
  <c r="K51" i="54"/>
  <c r="K213" i="57"/>
  <c r="M19" i="75"/>
  <c r="C19" i="54"/>
  <c r="K86" i="53"/>
  <c r="C119" i="7"/>
  <c r="F19" i="75"/>
  <c r="H19" i="73"/>
  <c r="C63" i="66"/>
  <c r="M19" i="53"/>
  <c r="C19" i="41"/>
  <c r="K19" i="70"/>
  <c r="F30" i="49"/>
  <c r="C65" i="71"/>
  <c r="K19" i="60"/>
  <c r="M213" i="57"/>
  <c r="K25" i="31"/>
  <c r="H19" i="61"/>
  <c r="F19" i="34"/>
  <c r="C156" i="49"/>
  <c r="M30" i="49"/>
  <c r="K19" i="54"/>
  <c r="F19" i="59"/>
  <c r="M19" i="3"/>
  <c r="C19" i="69"/>
  <c r="H215" i="58"/>
  <c r="C85" i="64"/>
  <c r="M100" i="34"/>
  <c r="K100" i="34"/>
  <c r="F125" i="25"/>
  <c r="C19" i="61"/>
  <c r="C51" i="54"/>
  <c r="M19" i="50"/>
  <c r="F19" i="53"/>
  <c r="C19" i="60"/>
  <c r="C19" i="53"/>
  <c r="K19" i="61"/>
  <c r="F213" i="57"/>
  <c r="M19" i="54"/>
  <c r="M19" i="71"/>
  <c r="H19" i="60"/>
  <c r="F19" i="66"/>
  <c r="C77" i="70"/>
  <c r="F94" i="52"/>
  <c r="F18" i="74"/>
  <c r="K19" i="69"/>
  <c r="M215" i="58"/>
  <c r="C25" i="31"/>
  <c r="H19" i="55"/>
  <c r="K23" i="17"/>
  <c r="C451" i="17"/>
  <c r="K451" i="17"/>
  <c r="H19" i="52"/>
  <c r="H19" i="66"/>
  <c r="K72" i="59"/>
  <c r="M67" i="60"/>
  <c r="C90" i="72"/>
  <c r="K60" i="51"/>
  <c r="C19" i="68"/>
  <c r="C19" i="71"/>
  <c r="V822" i="38" l="1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22" i="38" s="1"/>
  <c r="Y82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J57" i="74" l="1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2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J59" i="45" l="1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<sst xmlns="http://schemas.openxmlformats.org/spreadsheetml/2006/main" count="9368" uniqueCount="1379">
  <si>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</si>
  <si>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</si>
  <si>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</si>
  <si>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</si>
  <si>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</si>
  <si>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</si>
  <si>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</si>
  <si>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</si>
  <si>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</si>
  <si>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</si>
  <si>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</si>
  <si>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</si>
  <si>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</si>
  <si>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</si>
  <si>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</si>
  <si>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</si>
  <si>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</si>
  <si>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</si>
  <si>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</si>
  <si>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</si>
  <si>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</si>
  <si>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</si>
  <si>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</si>
  <si>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</si>
  <si>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</si>
  <si>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</si>
  <si>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</si>
  <si>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</si>
  <si>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</si>
  <si>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</si>
  <si>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</si>
  <si>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</si>
  <si>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</si>
  <si>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</si>
  <si>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</si>
  <si>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</si>
  <si>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</si>
  <si>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</si>
  <si>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</si>
  <si>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</si>
  <si>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</si>
  <si>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</si>
  <si>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</si>
  <si>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</si>
  <si>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</si>
  <si>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</si>
  <si>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</si>
  <si>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</si>
  <si>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</si>
  <si>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</si>
  <si>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</si>
  <si>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</si>
  <si>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</si>
  <si>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</si>
  <si>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</si>
  <si>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</si>
  <si>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</si>
  <si>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</si>
  <si>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</si>
  <si>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</si>
  <si>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</si>
  <si>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</si>
  <si>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</si>
  <si>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</si>
  <si>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</si>
  <si>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</si>
  <si>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</si>
  <si>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</si>
  <si>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</si>
  <si>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</si>
  <si>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</si>
  <si>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</si>
  <si>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</si>
  <si>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</si>
  <si>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</si>
  <si>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</si>
  <si>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</si>
  <si>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</si>
  <si>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</si>
  <si>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</si>
  <si>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</si>
  <si>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</si>
  <si>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</si>
  <si>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</si>
  <si>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</si>
  <si>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</si>
  <si>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</si>
  <si>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</si>
  <si>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</si>
  <si>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</si>
  <si>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</si>
  <si>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</si>
  <si>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</si>
  <si>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</si>
  <si>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</si>
  <si>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</si>
  <si>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</si>
  <si>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</si>
  <si>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</si>
  <si>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</si>
  <si>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</si>
  <si>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</si>
  <si>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</si>
  <si>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</si>
  <si>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</si>
  <si>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</si>
  <si>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</si>
  <si>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</si>
  <si>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</si>
  <si>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</si>
  <si>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</si>
  <si>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</si>
  <si>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</si>
  <si>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</si>
  <si>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</si>
  <si>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</si>
  <si>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</si>
  <si>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</si>
  <si>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</si>
  <si>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</si>
  <si>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</si>
  <si>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</si>
  <si>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</si>
  <si>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</si>
  <si>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</si>
  <si>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</si>
  <si>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</si>
  <si>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</si>
  <si>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</si>
  <si>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</si>
  <si>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</si>
  <si>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</si>
  <si>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</si>
  <si>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</si>
  <si>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</si>
  <si>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</si>
  <si>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</si>
  <si>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</si>
  <si>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</si>
  <si>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</si>
  <si>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</si>
  <si>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</si>
  <si>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</si>
  <si>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</si>
  <si>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</si>
  <si>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</si>
  <si>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</si>
  <si>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</si>
  <si>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</si>
  <si>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</si>
  <si>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</si>
  <si>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</si>
  <si>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</si>
  <si>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</si>
  <si>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</si>
  <si>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</si>
  <si>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</si>
  <si>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</si>
  <si>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</si>
  <si>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</si>
  <si>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</si>
  <si>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</si>
  <si>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</si>
  <si>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</si>
  <si>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</si>
  <si>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</si>
  <si>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</si>
  <si>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</si>
  <si>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</si>
  <si>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</si>
  <si>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</si>
  <si>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</si>
  <si>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</si>
  <si>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</si>
  <si>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</si>
  <si>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</si>
  <si>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</si>
  <si>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</si>
  <si>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</si>
  <si>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</si>
  <si>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</si>
  <si>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</si>
  <si>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</si>
  <si>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</si>
  <si>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</si>
  <si>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</si>
  <si>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</si>
  <si>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</si>
  <si>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</si>
  <si>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</si>
  <si>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</si>
  <si>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</si>
  <si>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</si>
  <si>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</si>
  <si>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</si>
  <si>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</si>
  <si>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</si>
  <si>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</si>
  <si>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</si>
  <si>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</si>
  <si>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</si>
  <si>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</si>
  <si>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</si>
  <si>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</si>
  <si>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</si>
  <si>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</si>
  <si>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</si>
  <si>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</si>
  <si>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</si>
  <si>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</si>
  <si>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</si>
  <si>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</si>
  <si>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</si>
  <si>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</si>
  <si>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</si>
  <si>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</si>
  <si>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</si>
  <si>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</si>
  <si>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</si>
  <si>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</si>
  <si>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</si>
  <si>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</si>
  <si>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</si>
  <si>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</si>
  <si>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</si>
  <si>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</si>
  <si>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</si>
  <si>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</si>
  <si>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</si>
  <si>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</si>
  <si>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</si>
  <si>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</si>
  <si>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</si>
  <si>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</si>
  <si>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</si>
  <si>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</si>
  <si>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</si>
  <si>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</si>
  <si>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</si>
  <si>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</si>
  <si>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</si>
  <si>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</si>
  <si>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</si>
  <si>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</si>
  <si>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</si>
  <si>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</si>
  <si>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</si>
  <si>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</si>
  <si>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</si>
  <si>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</si>
  <si>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</si>
  <si>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</si>
  <si>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</si>
  <si>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</si>
  <si>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</si>
  <si>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</si>
  <si>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</si>
  <si>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</si>
  <si>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</si>
  <si>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</si>
  <si>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</si>
  <si>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</si>
  <si>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</si>
  <si>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</si>
  <si>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</si>
  <si>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</si>
  <si>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</si>
  <si>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</si>
  <si>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</si>
  <si>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</si>
  <si>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</si>
  <si>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</si>
  <si>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</si>
  <si>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</si>
  <si>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</si>
  <si>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</si>
  <si>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</si>
  <si>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</si>
  <si>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</si>
  <si>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</si>
  <si>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</si>
  <si>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</si>
  <si>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</si>
  <si>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</si>
  <si>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</si>
  <si>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</si>
  <si>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</si>
  <si>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</si>
  <si>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</si>
  <si>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</si>
  <si>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</si>
  <si>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</si>
  <si>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</si>
  <si>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</si>
  <si>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</si>
  <si>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</si>
  <si>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</si>
  <si>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</si>
  <si>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</si>
  <si>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</si>
  <si>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</si>
  <si>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</si>
  <si>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</si>
  <si>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</si>
  <si>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</si>
  <si>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</si>
  <si>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</si>
  <si>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</si>
  <si>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</si>
  <si>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</si>
  <si>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</si>
  <si>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</si>
  <si>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</si>
  <si>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</si>
  <si>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</si>
  <si>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</si>
  <si>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</si>
  <si>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</si>
  <si>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</si>
  <si>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</si>
  <si>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</si>
  <si>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</si>
  <si>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</si>
  <si>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</si>
  <si>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</si>
  <si>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</si>
  <si>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</si>
  <si>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</si>
  <si>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</si>
  <si>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</si>
  <si>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</si>
  <si>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</si>
  <si>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</si>
  <si>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</si>
  <si>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</si>
  <si>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</si>
  <si>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</si>
  <si>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</si>
  <si>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</si>
  <si>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</si>
  <si>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</si>
  <si>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</si>
  <si>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</si>
  <si>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</si>
  <si>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</si>
  <si>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</si>
  <si>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</si>
  <si>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</si>
  <si>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</si>
  <si>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</si>
  <si>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</si>
  <si>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</si>
  <si>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</si>
  <si>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</si>
  <si>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</si>
  <si>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</si>
  <si>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</si>
  <si>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</si>
  <si>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</si>
  <si>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</si>
  <si>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</si>
  <si>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</si>
  <si>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</si>
  <si>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</si>
  <si>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</si>
  <si>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</si>
  <si>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</si>
  <si>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</si>
  <si>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</si>
  <si>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</si>
  <si>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</si>
  <si>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</si>
  <si>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</si>
  <si>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</si>
  <si>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</si>
  <si>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</si>
  <si>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</si>
  <si>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</si>
  <si>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</si>
  <si>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</si>
  <si>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</si>
  <si>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</si>
  <si>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</si>
  <si>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</si>
  <si>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</si>
  <si>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</si>
  <si>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</si>
  <si>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</si>
  <si>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</si>
  <si>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</si>
  <si>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</si>
  <si>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</si>
  <si>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</si>
  <si>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</si>
  <si>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</si>
  <si>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</si>
  <si>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</si>
  <si>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</si>
  <si>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</si>
  <si>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</si>
  <si>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</si>
  <si>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</si>
  <si>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</si>
  <si>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</si>
  <si>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</si>
  <si>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</si>
  <si>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</si>
  <si>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</si>
  <si>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</si>
  <si>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</si>
  <si>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</si>
  <si>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</si>
  <si>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</si>
  <si>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</si>
  <si>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</si>
  <si>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</si>
  <si>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</si>
  <si>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</si>
  <si>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</si>
  <si>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</si>
  <si>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</si>
  <si>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</si>
  <si>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</si>
  <si>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</si>
  <si>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</si>
  <si>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</si>
  <si>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</si>
  <si>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</si>
  <si>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</si>
  <si>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</si>
  <si>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</si>
  <si>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</si>
  <si>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</si>
  <si>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</si>
  <si>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</si>
  <si>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</si>
  <si>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</si>
  <si>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</si>
  <si>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</si>
  <si>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</si>
  <si>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</si>
  <si>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</si>
  <si>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</si>
  <si>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</si>
  <si>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</si>
  <si>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</si>
  <si>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</si>
  <si>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</si>
  <si>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</si>
  <si>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</si>
  <si>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</si>
  <si>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</si>
  <si>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</si>
  <si>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</si>
  <si>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</si>
  <si>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</si>
  <si>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</si>
  <si>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</si>
  <si>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</si>
  <si>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</si>
  <si>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</si>
  <si>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</si>
  <si>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</si>
  <si>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</si>
  <si>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</si>
  <si>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</si>
  <si>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</si>
  <si>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</si>
  <si>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</si>
  <si>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</si>
  <si>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</si>
  <si>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</si>
  <si>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</si>
  <si>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</si>
  <si>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</si>
  <si>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</si>
  <si>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</si>
  <si>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</si>
  <si>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</si>
  <si>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</si>
  <si>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</si>
  <si>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</si>
  <si>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</si>
  <si>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</si>
  <si>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</si>
  <si>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</si>
  <si>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</si>
  <si>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</si>
  <si>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</si>
  <si>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</si>
  <si>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</si>
  <si>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</si>
  <si>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</si>
  <si>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</si>
  <si>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</si>
  <si>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</si>
  <si>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</si>
  <si>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</si>
  <si>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</si>
  <si>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</si>
  <si>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</si>
  <si>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</si>
  <si>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</si>
  <si>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</si>
  <si>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</si>
  <si>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</si>
  <si>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</si>
  <si>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</si>
  <si>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</si>
  <si>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</si>
  <si>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</si>
  <si>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</si>
  <si>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</si>
  <si>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</si>
  <si>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</si>
  <si>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</si>
  <si>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</si>
  <si>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</si>
  <si>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</si>
  <si>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</si>
  <si>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</si>
  <si>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</si>
  <si>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</si>
  <si>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</si>
  <si>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</si>
  <si>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</si>
  <si>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</si>
  <si>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</si>
  <si>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</si>
  <si>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</si>
  <si>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</si>
  <si>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</si>
  <si>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</si>
  <si>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</si>
  <si>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</si>
  <si>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</si>
  <si>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</si>
  <si>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</si>
  <si>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</si>
  <si>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</si>
  <si>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</si>
  <si>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</si>
  <si>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</si>
  <si>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</si>
  <si>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</si>
  <si>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</si>
  <si>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</si>
  <si>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</si>
  <si>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</si>
  <si>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</si>
  <si>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</si>
  <si>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</si>
  <si>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</si>
  <si>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</si>
  <si>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</si>
  <si>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</si>
  <si>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</si>
  <si>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</si>
  <si>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</si>
  <si>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</si>
  <si>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</si>
  <si>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</si>
  <si>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</si>
  <si>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</si>
  <si>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</si>
  <si>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</si>
  <si>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</si>
  <si>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</si>
  <si>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</si>
  <si>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</si>
  <si>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</si>
  <si>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</si>
  <si>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</si>
  <si>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</si>
  <si>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</si>
  <si>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</si>
  <si>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</si>
  <si>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</si>
  <si>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</si>
  <si>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</si>
  <si>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</si>
  <si>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</si>
  <si>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</si>
  <si>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</si>
  <si>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</si>
  <si>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</si>
  <si>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</si>
  <si>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</si>
  <si>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</si>
  <si>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</si>
  <si>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</si>
  <si>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</si>
  <si>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</si>
  <si>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</si>
  <si>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</si>
  <si>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</si>
  <si>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</si>
  <si>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</si>
  <si>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</si>
  <si>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</si>
  <si>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</si>
  <si>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</si>
  <si>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</si>
  <si>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</si>
  <si>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</si>
  <si>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</si>
  <si>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</si>
  <si>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</si>
  <si>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</si>
  <si>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</si>
  <si>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</si>
  <si>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</si>
  <si>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</si>
  <si>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</si>
  <si>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</si>
  <si>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</si>
  <si>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</si>
  <si>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</si>
  <si>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</si>
  <si>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</si>
  <si>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</si>
  <si>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</si>
  <si>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</si>
  <si>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</si>
  <si>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</si>
  <si>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</si>
  <si>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</si>
  <si>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</si>
  <si>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</si>
  <si>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</si>
  <si>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</si>
  <si>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</si>
  <si>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</si>
  <si>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</si>
  <si>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</si>
  <si>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</si>
  <si>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</si>
  <si>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</si>
  <si>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</si>
  <si>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</si>
  <si>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</si>
  <si>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</si>
  <si>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</si>
  <si>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</si>
  <si>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</si>
  <si>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</si>
  <si>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</si>
  <si>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</si>
  <si>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</si>
  <si>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</si>
  <si>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</si>
  <si>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</si>
  <si>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</si>
  <si>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</si>
  <si>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</si>
  <si>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</si>
  <si>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</si>
  <si>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</si>
  <si>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</si>
  <si>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</si>
  <si>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</si>
  <si>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</si>
  <si>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</si>
  <si>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</si>
  <si>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</si>
  <si>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</si>
  <si>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</si>
  <si>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</si>
  <si>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</si>
  <si>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</si>
  <si>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</si>
  <si>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</si>
  <si>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</si>
  <si>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</si>
  <si>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</si>
  <si>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</si>
  <si>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</si>
  <si>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</si>
  <si>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</si>
  <si>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</si>
  <si>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</si>
  <si>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</si>
  <si>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</si>
  <si>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</si>
  <si>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</si>
  <si>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</si>
  <si>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</si>
  <si>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</si>
  <si>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</si>
  <si>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</si>
  <si>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</si>
  <si>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</si>
  <si>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</si>
  <si>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</si>
  <si>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</si>
  <si>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</si>
  <si>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</si>
  <si>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</si>
  <si>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</si>
  <si>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</si>
  <si>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</si>
  <si>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</si>
  <si>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</si>
  <si>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</si>
  <si>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</si>
  <si>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</si>
  <si>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</si>
  <si>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</si>
  <si>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</si>
  <si>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</si>
  <si>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</si>
  <si>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</si>
  <si>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</si>
  <si>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</si>
  <si>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</si>
  <si>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</si>
  <si>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</si>
  <si>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</si>
  <si>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</si>
  <si>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</si>
  <si>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</si>
  <si>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</si>
  <si>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</si>
  <si>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</si>
  <si>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</si>
  <si>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</si>
  <si>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</si>
  <si>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</si>
  <si>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</si>
  <si>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</si>
  <si>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</si>
  <si>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</si>
  <si>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</si>
  <si>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</si>
  <si>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</si>
  <si>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</si>
  <si>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</si>
  <si>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</si>
  <si>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</si>
  <si>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</si>
  <si>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</si>
  <si>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</si>
  <si>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</si>
  <si>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</si>
  <si>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</si>
  <si>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</si>
  <si>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</si>
  <si>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</si>
  <si>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</si>
  <si>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</si>
  <si>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</si>
  <si>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</si>
  <si>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</si>
  <si>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</si>
  <si>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</si>
  <si>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</si>
  <si>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</si>
  <si>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</si>
  <si>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</si>
  <si>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</si>
  <si>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</si>
  <si>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</si>
  <si>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</si>
  <si>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</si>
  <si>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</si>
  <si>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</si>
  <si>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</si>
  <si>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</si>
  <si>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</si>
  <si>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</si>
  <si>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</si>
  <si>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</si>
  <si>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</si>
  <si>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</si>
  <si>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</si>
  <si>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</si>
  <si>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</si>
  <si>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</si>
  <si>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</si>
  <si>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</si>
  <si>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</si>
  <si>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</si>
  <si>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</si>
  <si>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</si>
  <si>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</si>
  <si>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</si>
  <si>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</si>
  <si>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</si>
  <si>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</si>
  <si>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</si>
  <si>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</si>
  <si>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</si>
  <si>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</si>
  <si>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</si>
  <si>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</si>
  <si>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</si>
  <si>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</si>
  <si>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</si>
  <si>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</si>
  <si>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</si>
  <si>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</si>
  <si>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</si>
  <si>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</si>
  <si>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</si>
  <si>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</si>
  <si>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</si>
  <si>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</si>
  <si>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</si>
  <si>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</si>
  <si>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</si>
  <si>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</si>
  <si>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</si>
  <si>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</si>
  <si>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</si>
  <si>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</si>
  <si>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</si>
  <si>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</si>
  <si>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</si>
  <si>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</si>
  <si>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</si>
  <si>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</si>
  <si>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</si>
  <si>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</si>
  <si>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</si>
  <si>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</si>
  <si>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</si>
  <si>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</si>
  <si>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</si>
  <si>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</si>
  <si>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</si>
  <si>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</si>
  <si>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</si>
  <si>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</si>
  <si>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</si>
  <si>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</si>
  <si>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</si>
  <si>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</si>
  <si>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</si>
  <si>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</si>
  <si>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</si>
  <si>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</si>
  <si>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</si>
  <si>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</si>
  <si>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</si>
  <si>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</si>
  <si>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</si>
  <si>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</si>
  <si>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</si>
  <si>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</si>
  <si>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</si>
  <si>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</si>
  <si>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</si>
  <si>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</si>
  <si>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</si>
  <si>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</si>
  <si>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</si>
  <si>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</si>
  <si>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</si>
  <si>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</si>
  <si>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</si>
  <si>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</si>
  <si>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</si>
  <si>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</si>
  <si>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</si>
  <si>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</si>
  <si>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</si>
  <si>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</si>
  <si>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</si>
  <si>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</si>
  <si>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</si>
  <si>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</si>
  <si>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</si>
  <si>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</si>
  <si>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</si>
  <si>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</si>
  <si>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</si>
  <si>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</si>
  <si>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</si>
  <si>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</si>
  <si>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</si>
  <si>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</si>
  <si>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</si>
  <si>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</si>
  <si>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</si>
  <si>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</si>
  <si>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</si>
  <si>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</si>
  <si>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</si>
  <si>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</si>
  <si>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</si>
  <si>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</si>
  <si>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</si>
  <si>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</si>
  <si>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</si>
  <si>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</si>
  <si>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</si>
  <si>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</si>
  <si>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</si>
  <si>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</si>
  <si>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</si>
  <si>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</si>
  <si>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</si>
  <si>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</si>
  <si>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</si>
  <si>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</si>
  <si>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</si>
  <si>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</si>
  <si>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</si>
  <si>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</si>
  <si>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</si>
  <si>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</si>
  <si>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</si>
  <si>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</si>
  <si>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</si>
  <si>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</si>
  <si>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</si>
  <si>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</si>
  <si>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</si>
  <si>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</si>
  <si>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</si>
  <si>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</si>
  <si>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</si>
  <si>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</si>
  <si>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</si>
  <si>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</si>
  <si>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</si>
  <si>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</si>
  <si>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</si>
  <si>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</si>
  <si>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</si>
  <si>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</si>
  <si>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</si>
  <si>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</si>
  <si>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</si>
  <si>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</si>
  <si>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</si>
  <si>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</si>
  <si>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</si>
  <si>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</si>
  <si>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</si>
  <si>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</si>
  <si>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</si>
  <si>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</si>
  <si>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</si>
  <si>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</si>
  <si>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</si>
  <si>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</si>
  <si>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</si>
  <si>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</si>
  <si>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</si>
  <si>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</si>
  <si>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</si>
  <si>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</si>
  <si>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</si>
  <si>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</si>
  <si>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</si>
  <si>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</si>
  <si>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</si>
  <si>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</si>
  <si>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</si>
  <si>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</si>
  <si>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</si>
  <si>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</si>
  <si>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</si>
  <si>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</si>
  <si>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</si>
  <si>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</si>
  <si>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</si>
  <si>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</si>
  <si>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</si>
  <si>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</si>
  <si>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</si>
  <si>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</si>
  <si>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</si>
  <si>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</si>
  <si>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</si>
  <si>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</si>
  <si>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</si>
  <si>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</si>
  <si>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</si>
  <si>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</si>
  <si>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</si>
  <si>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</si>
  <si>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</si>
  <si>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</si>
  <si>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</si>
  <si>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</si>
  <si>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</si>
  <si>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</si>
  <si>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</si>
  <si>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</si>
  <si>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</si>
  <si>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</si>
  <si>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</si>
  <si>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</si>
  <si>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</si>
  <si>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</si>
  <si>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</si>
  <si>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</si>
  <si>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</si>
  <si>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</si>
  <si>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</si>
  <si>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</si>
  <si>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</si>
  <si>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</si>
  <si>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</si>
  <si>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</si>
  <si>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</si>
  <si>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</si>
  <si>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</si>
  <si>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</si>
  <si>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</si>
  <si>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</si>
  <si>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</si>
  <si>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</si>
  <si>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</si>
  <si>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</si>
  <si>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</si>
  <si>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</si>
  <si>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</si>
  <si>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</si>
  <si>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</si>
  <si>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</si>
  <si>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</si>
  <si>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</si>
  <si>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</si>
  <si>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</si>
  <si>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</si>
  <si>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</si>
  <si>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</si>
  <si>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</si>
  <si>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</si>
  <si>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</si>
  <si>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</si>
  <si>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</si>
  <si>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</si>
  <si>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</si>
  <si>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</si>
  <si>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</si>
  <si>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</si>
  <si>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</si>
  <si>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</si>
  <si>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</si>
  <si>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</si>
  <si>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</si>
  <si>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</si>
  <si>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</si>
  <si>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</si>
  <si>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</si>
  <si>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</si>
  <si>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</si>
  <si>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</si>
  <si>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</si>
  <si>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</si>
  <si>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</si>
  <si>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</si>
  <si>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</si>
  <si>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</si>
  <si>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</si>
  <si>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</si>
  <si>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</si>
  <si>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</si>
  <si>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</si>
  <si>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</si>
  <si>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</si>
  <si>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</si>
  <si>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</si>
  <si>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</si>
  <si>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</si>
  <si>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</si>
  <si>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</si>
  <si>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</si>
  <si>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</si>
  <si>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</si>
  <si>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</si>
  <si>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</si>
  <si>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</si>
  <si>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</si>
  <si>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</si>
  <si>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</si>
  <si>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</si>
  <si>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</si>
  <si>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</si>
  <si>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</si>
  <si>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</si>
  <si>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</si>
  <si>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</si>
  <si>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</si>
  <si>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</si>
  <si>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</si>
  <si>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</si>
  <si>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</si>
  <si>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</si>
  <si>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</si>
  <si>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</si>
  <si>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</si>
  <si>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</si>
  <si>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</si>
  <si>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</si>
  <si>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</si>
  <si>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</si>
  <si>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</si>
  <si>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</si>
  <si>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</si>
  <si>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</si>
  <si>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</si>
  <si>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</si>
  <si>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</si>
  <si>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</si>
  <si>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</si>
  <si>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</si>
  <si>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</si>
  <si>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</si>
  <si>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</si>
  <si>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</si>
  <si>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</si>
  <si>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</si>
  <si>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</si>
  <si>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</si>
  <si>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</si>
  <si>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</si>
  <si>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</si>
  <si>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</si>
  <si>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</si>
  <si>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</si>
  <si>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</si>
  <si>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</si>
  <si>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</si>
  <si>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</si>
  <si>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</si>
  <si>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</si>
  <si>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</si>
  <si>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</si>
  <si>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</si>
  <si>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</si>
  <si>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</si>
  <si>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</si>
  <si>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</si>
  <si>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</si>
  <si>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</si>
  <si>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</si>
  <si>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</si>
  <si>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</si>
  <si>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</si>
  <si>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</si>
  <si>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</si>
  <si>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</si>
  <si>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</si>
  <si>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</si>
  <si>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</si>
  <si>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</si>
  <si>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</si>
  <si>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</si>
  <si>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</si>
  <si>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</si>
  <si>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</si>
  <si>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</si>
  <si>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</si>
  <si>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</si>
  <si>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</si>
  <si>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</si>
  <si>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</si>
  <si>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</si>
  <si>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</si>
  <si>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</si>
  <si>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</si>
  <si>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</si>
  <si>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</si>
  <si>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</si>
  <si>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</si>
  <si>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</si>
  <si>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</si>
  <si>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</si>
  <si>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</si>
  <si>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</si>
  <si>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</si>
  <si>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</si>
  <si>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</si>
  <si>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</si>
  <si>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</si>
  <si>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</si>
  <si>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</si>
  <si>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</si>
  <si>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</si>
  <si>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</si>
  <si>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</si>
  <si>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</si>
  <si>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</si>
  <si>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</si>
  <si>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</si>
  <si>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</si>
  <si>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</si>
  <si>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</si>
  <si>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</si>
  <si>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</si>
  <si>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</si>
  <si>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</si>
  <si>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</si>
  <si>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</si>
  <si>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</si>
  <si>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</si>
  <si>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</si>
  <si>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</si>
  <si>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</si>
  <si>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</si>
  <si>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</si>
  <si>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</si>
  <si>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</si>
  <si>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</si>
  <si>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</si>
  <si>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</si>
  <si>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</si>
  <si>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</si>
  <si>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</si>
  <si>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</si>
  <si>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</si>
  <si>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</si>
  <si>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</si>
  <si>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</si>
  <si>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</si>
  <si>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</si>
  <si>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</si>
  <si>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</si>
  <si>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</si>
  <si>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</si>
  <si>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</si>
  <si>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</si>
  <si>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</si>
  <si>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</si>
  <si>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</si>
  <si>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</si>
  <si>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</si>
  <si>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</si>
  <si>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</si>
  <si>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</si>
  <si>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</si>
  <si>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</si>
  <si>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</si>
  <si>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</si>
  <si>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</si>
  <si>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</si>
  <si>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</si>
  <si>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</si>
  <si>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</si>
  <si>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</si>
  <si>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</si>
  <si>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</si>
  <si>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</si>
  <si>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</si>
  <si>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</si>
  <si>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</si>
  <si>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</si>
  <si>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</si>
  <si>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</si>
  <si>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</si>
  <si>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</si>
  <si>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</si>
  <si>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</si>
  <si>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</si>
  <si>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</si>
  <si>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</si>
  <si>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</si>
  <si>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</si>
  <si>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</si>
  <si>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</si>
  <si>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</si>
  <si>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</si>
  <si>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</si>
  <si>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</si>
  <si>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</si>
  <si>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</si>
  <si>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</si>
  <si>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</si>
  <si>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</si>
  <si>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</si>
  <si>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</si>
  <si>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</si>
  <si>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</si>
  <si>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</si>
  <si>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</si>
  <si>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</si>
  <si>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</si>
  <si>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</si>
  <si>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</si>
  <si>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</si>
  <si>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</si>
  <si>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</si>
  <si>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</si>
  <si>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</si>
  <si>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</si>
  <si>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</si>
  <si>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</si>
  <si>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</si>
  <si>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</si>
  <si>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</si>
  <si>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</si>
  <si>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</si>
  <si>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</si>
  <si>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</si>
  <si>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</si>
  <si>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</si>
  <si>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</si>
  <si>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</si>
  <si>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</si>
  <si>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</si>
  <si>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</si>
  <si>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</si>
  <si>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</si>
  <si>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</si>
  <si>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</si>
  <si>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</si>
  <si>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</si>
  <si>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</si>
  <si>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</si>
  <si>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</si>
  <si>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</si>
  <si>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</si>
  <si>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</si>
  <si>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</si>
  <si>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</si>
  <si>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</si>
  <si>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</si>
  <si>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</si>
  <si>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</si>
  <si>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</si>
  <si>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</si>
  <si>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</si>
  <si>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</si>
  <si>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</si>
  <si>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</si>
  <si>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</si>
  <si>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</si>
  <si>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</si>
  <si>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</si>
  <si>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</si>
  <si>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</si>
  <si>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</si>
  <si>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</si>
  <si>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</si>
  <si>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</si>
  <si>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</si>
  <si>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</si>
  <si>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</si>
  <si>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</si>
  <si>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</si>
  <si>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</si>
  <si>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</si>
  <si>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</si>
  <si>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</si>
  <si>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</si>
  <si>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</si>
  <si>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</si>
  <si>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</si>
  <si>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</si>
  <si>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</si>
  <si>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</si>
  <si>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</si>
  <si>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</si>
  <si>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</si>
  <si>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</si>
  <si>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</si>
  <si>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</si>
  <si>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</si>
  <si>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</si>
  <si>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</si>
  <si>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</si>
  <si>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2/12/2019 est</t>
  </si>
  <si>
    <t>3/1/2019 est</t>
  </si>
  <si>
    <t>2/7/2019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</si>
  <si>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</si>
  <si>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</si>
  <si>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</si>
  <si>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</si>
  <si>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</si>
  <si>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</si>
  <si>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</si>
  <si>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</si>
  <si>
    <t>4/23/2019 est</t>
  </si>
  <si>
    <t>49.00-&gt;46.00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</si>
</sst>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88"/>
      <tableStyleElement type="headerRow" dxfId="3887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6664"/>
        <c:axId val="453440192"/>
      </c:scatterChart>
      <c:valAx>
        <c:axId val="45343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40192"/>
        <c:crosses val="autoZero"/>
        <c:crossBetween val="midCat"/>
      </c:valAx>
      <c:valAx>
        <c:axId val="4534401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6272"/>
        <c:axId val="453441368"/>
      </c:scatterChart>
      <c:valAx>
        <c:axId val="45343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41368"/>
        <c:crosses val="autoZero"/>
        <c:crossBetween val="midCat"/>
      </c:valAx>
      <c:valAx>
        <c:axId val="45344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62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5880"/>
        <c:axId val="453438624"/>
      </c:scatterChart>
      <c:valAx>
        <c:axId val="453435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8624"/>
        <c:crosses val="autoZero"/>
        <c:crossBetween val="midCat"/>
      </c:valAx>
      <c:valAx>
        <c:axId val="4534386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9016"/>
        <c:axId val="453442152"/>
      </c:scatterChart>
      <c:valAx>
        <c:axId val="45343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42152"/>
        <c:crosses val="autoZero"/>
        <c:crossBetween val="midCat"/>
      </c:valAx>
      <c:valAx>
        <c:axId val="4534421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41440"/>
        <c:axId val="368440656"/>
      </c:scatterChart>
      <c:valAx>
        <c:axId val="36844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40656"/>
        <c:crosses val="autoZero"/>
        <c:crossBetween val="midCat"/>
      </c:valAx>
      <c:valAx>
        <c:axId val="36844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4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57120"/>
        <c:axId val="464557904"/>
      </c:scatterChart>
      <c:valAx>
        <c:axId val="46455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7904"/>
        <c:crosses val="autoZero"/>
        <c:crossBetween val="midCat"/>
      </c:valAx>
      <c:valAx>
        <c:axId val="4645579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7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53200"/>
        <c:axId val="464558296"/>
      </c:scatterChart>
      <c:valAx>
        <c:axId val="46455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8296"/>
        <c:crosses val="autoZero"/>
        <c:crossBetween val="midCat"/>
      </c:valAx>
      <c:valAx>
        <c:axId val="464558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32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55160"/>
        <c:axId val="464555944"/>
      </c:scatterChart>
      <c:valAx>
        <c:axId val="46455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5944"/>
        <c:crosses val="autoZero"/>
        <c:crossBetween val="midCat"/>
      </c:valAx>
      <c:valAx>
        <c:axId val="46455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5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81200"/>
        <c:axId val="466482768"/>
      </c:lineChart>
      <c:dateAx>
        <c:axId val="466481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2768"/>
        <c:crosses val="autoZero"/>
        <c:auto val="1"/>
        <c:lblOffset val="100"/>
        <c:baseTimeUnit val="days"/>
      </c:dateAx>
      <c:valAx>
        <c:axId val="46648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88256"/>
        <c:axId val="466487080"/>
      </c:lineChart>
      <c:dateAx>
        <c:axId val="46648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7080"/>
        <c:crosses val="autoZero"/>
        <c:auto val="1"/>
        <c:lblOffset val="100"/>
        <c:baseTimeUnit val="days"/>
      </c:dateAx>
      <c:valAx>
        <c:axId val="466487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484728"/>
        <c:axId val="466488648"/>
      </c:lineChart>
      <c:dateAx>
        <c:axId val="466484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8648"/>
        <c:crosses val="autoZero"/>
        <c:auto val="1"/>
        <c:lblOffset val="100"/>
        <c:baseTimeUnit val="days"/>
      </c:dateAx>
      <c:valAx>
        <c:axId val="46648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4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485512"/>
        <c:axId val="466485904"/>
      </c:lineChart>
      <c:dateAx>
        <c:axId val="466485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5904"/>
        <c:crosses val="autoZero"/>
        <c:auto val="1"/>
        <c:lblOffset val="100"/>
        <c:baseTimeUnit val="days"/>
      </c:dateAx>
      <c:valAx>
        <c:axId val="46648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437056"/>
        <c:axId val="368439480"/>
      </c:lineChart>
      <c:dateAx>
        <c:axId val="453437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9480"/>
        <c:crosses val="autoZero"/>
        <c:auto val="1"/>
        <c:lblOffset val="100"/>
        <c:baseTimeUnit val="days"/>
      </c:dateAx>
      <c:valAx>
        <c:axId val="36843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2416"/>
        <c:axId val="470373984"/>
      </c:lineChart>
      <c:dateAx>
        <c:axId val="470372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3984"/>
        <c:crosses val="autoZero"/>
        <c:auto val="1"/>
        <c:lblOffset val="100"/>
        <c:baseTimeUnit val="days"/>
      </c:dateAx>
      <c:valAx>
        <c:axId val="47037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76728"/>
        <c:axId val="470372808"/>
      </c:lineChart>
      <c:dateAx>
        <c:axId val="47037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2808"/>
        <c:crosses val="autoZero"/>
        <c:auto val="1"/>
        <c:lblOffset val="100"/>
        <c:baseTimeUnit val="days"/>
      </c:dateAx>
      <c:valAx>
        <c:axId val="4703728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76336"/>
        <c:axId val="470377120"/>
      </c:lineChart>
      <c:dateAx>
        <c:axId val="47037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7120"/>
        <c:crosses val="autoZero"/>
        <c:auto val="1"/>
        <c:lblOffset val="100"/>
        <c:baseTimeUnit val="days"/>
      </c:dateAx>
      <c:valAx>
        <c:axId val="47037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4768"/>
        <c:axId val="470377904"/>
      </c:lineChart>
      <c:dateAx>
        <c:axId val="470374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7904"/>
        <c:crosses val="autoZero"/>
        <c:auto val="1"/>
        <c:lblOffset val="100"/>
        <c:baseTimeUnit val="days"/>
      </c:dateAx>
      <c:valAx>
        <c:axId val="47037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5552"/>
        <c:axId val="470378688"/>
      </c:lineChart>
      <c:dateAx>
        <c:axId val="470375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8688"/>
        <c:crosses val="autoZero"/>
        <c:auto val="1"/>
        <c:lblOffset val="100"/>
        <c:baseTimeUnit val="days"/>
      </c:dateAx>
      <c:valAx>
        <c:axId val="47037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5944"/>
        <c:axId val="470379472"/>
      </c:lineChart>
      <c:dateAx>
        <c:axId val="470375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9472"/>
        <c:crosses val="autoZero"/>
        <c:auto val="1"/>
        <c:lblOffset val="100"/>
        <c:baseTimeUnit val="days"/>
      </c:dateAx>
      <c:valAx>
        <c:axId val="47037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3592"/>
        <c:axId val="482515352"/>
      </c:lineChart>
      <c:dateAx>
        <c:axId val="470373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5352"/>
        <c:crosses val="autoZero"/>
        <c:auto val="1"/>
        <c:lblOffset val="100"/>
        <c:baseTimeUnit val="days"/>
      </c:dateAx>
      <c:valAx>
        <c:axId val="48251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3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9664"/>
        <c:axId val="482518488"/>
      </c:lineChart>
      <c:dateAx>
        <c:axId val="48251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8488"/>
        <c:crosses val="autoZero"/>
        <c:auto val="1"/>
        <c:lblOffset val="100"/>
        <c:baseTimeUnit val="days"/>
      </c:dateAx>
      <c:valAx>
        <c:axId val="482518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5744"/>
        <c:axId val="482514568"/>
      </c:lineChart>
      <c:dateAx>
        <c:axId val="482515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4568"/>
        <c:crosses val="autoZero"/>
        <c:auto val="1"/>
        <c:lblOffset val="100"/>
        <c:baseTimeUnit val="days"/>
      </c:dateAx>
      <c:valAx>
        <c:axId val="48251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6920"/>
        <c:axId val="482516136"/>
      </c:lineChart>
      <c:dateAx>
        <c:axId val="482516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6136"/>
        <c:crosses val="autoZero"/>
        <c:auto val="1"/>
        <c:lblOffset val="100"/>
        <c:baseTimeUnit val="days"/>
      </c:dateAx>
      <c:valAx>
        <c:axId val="48251613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69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9272"/>
        <c:axId val="482517312"/>
      </c:lineChart>
      <c:dateAx>
        <c:axId val="482519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7312"/>
        <c:crosses val="autoZero"/>
        <c:auto val="1"/>
        <c:lblOffset val="100"/>
        <c:baseTimeUnit val="days"/>
      </c:dateAx>
      <c:valAx>
        <c:axId val="4825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92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513000"/>
        <c:axId val="482513784"/>
      </c:lineChart>
      <c:dateAx>
        <c:axId val="482513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3784"/>
        <c:crosses val="autoZero"/>
        <c:auto val="1"/>
        <c:lblOffset val="100"/>
        <c:baseTimeUnit val="days"/>
      </c:dateAx>
      <c:valAx>
        <c:axId val="48251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3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56416"/>
        <c:axId val="484055240"/>
      </c:lineChart>
      <c:dateAx>
        <c:axId val="48405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5240"/>
        <c:crosses val="autoZero"/>
        <c:auto val="1"/>
        <c:lblOffset val="100"/>
        <c:baseTimeUnit val="days"/>
      </c:dateAx>
      <c:valAx>
        <c:axId val="48405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5632"/>
        <c:axId val="484054456"/>
      </c:lineChart>
      <c:dateAx>
        <c:axId val="484055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456"/>
        <c:crosses val="autoZero"/>
        <c:auto val="1"/>
        <c:lblOffset val="100"/>
        <c:baseTimeUnit val="days"/>
      </c:dateAx>
      <c:valAx>
        <c:axId val="48405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2888"/>
        <c:axId val="484048968"/>
      </c:lineChart>
      <c:dateAx>
        <c:axId val="484052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48968"/>
        <c:crosses val="autoZero"/>
        <c:auto val="1"/>
        <c:lblOffset val="100"/>
        <c:baseTimeUnit val="days"/>
      </c:dateAx>
      <c:valAx>
        <c:axId val="48404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0144"/>
        <c:axId val="484053672"/>
      </c:lineChart>
      <c:dateAx>
        <c:axId val="484050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3672"/>
        <c:crosses val="autoZero"/>
        <c:auto val="1"/>
        <c:lblOffset val="100"/>
        <c:baseTimeUnit val="days"/>
      </c:dateAx>
      <c:valAx>
        <c:axId val="48405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0536"/>
        <c:axId val="484054848"/>
      </c:lineChart>
      <c:dateAx>
        <c:axId val="48405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848"/>
        <c:crosses val="autoZero"/>
        <c:auto val="1"/>
        <c:lblOffset val="100"/>
        <c:baseTimeUnit val="days"/>
      </c:dateAx>
      <c:valAx>
        <c:axId val="484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2496"/>
        <c:axId val="484051320"/>
      </c:lineChart>
      <c:dateAx>
        <c:axId val="484052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1320"/>
        <c:crosses val="autoZero"/>
        <c:auto val="1"/>
        <c:lblOffset val="100"/>
        <c:baseTimeUnit val="days"/>
      </c:dateAx>
      <c:valAx>
        <c:axId val="48405132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4064"/>
        <c:axId val="487443024"/>
      </c:lineChart>
      <c:dateAx>
        <c:axId val="484054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3024"/>
        <c:crosses val="autoZero"/>
        <c:auto val="1"/>
        <c:lblOffset val="100"/>
        <c:baseTimeUnit val="days"/>
      </c:dateAx>
      <c:valAx>
        <c:axId val="4874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39888"/>
        <c:axId val="487438320"/>
      </c:lineChart>
      <c:dateAx>
        <c:axId val="487439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8320"/>
        <c:crosses val="autoZero"/>
        <c:auto val="1"/>
        <c:lblOffset val="100"/>
        <c:baseTimeUnit val="days"/>
      </c:dateAx>
      <c:valAx>
        <c:axId val="48743832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40672"/>
        <c:axId val="487443416"/>
      </c:lineChart>
      <c:dateAx>
        <c:axId val="487440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3416"/>
        <c:crosses val="autoZero"/>
        <c:auto val="1"/>
        <c:lblOffset val="100"/>
        <c:baseTimeUnit val="days"/>
      </c:dateAx>
      <c:valAx>
        <c:axId val="48744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36360"/>
        <c:axId val="487437536"/>
      </c:lineChart>
      <c:dateAx>
        <c:axId val="487436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7536"/>
        <c:crosses val="autoZero"/>
        <c:auto val="1"/>
        <c:lblOffset val="100"/>
        <c:baseTimeUnit val="days"/>
      </c:dateAx>
      <c:valAx>
        <c:axId val="487437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43808"/>
        <c:axId val="487436752"/>
      </c:lineChart>
      <c:dateAx>
        <c:axId val="487443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6752"/>
        <c:crosses val="autoZero"/>
        <c:auto val="1"/>
        <c:lblOffset val="100"/>
        <c:baseTimeUnit val="days"/>
      </c:dateAx>
      <c:valAx>
        <c:axId val="48743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22120"/>
        <c:axId val="484017024"/>
      </c:lineChart>
      <c:dateAx>
        <c:axId val="484022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7024"/>
        <c:crosses val="autoZero"/>
        <c:auto val="1"/>
        <c:lblOffset val="100"/>
        <c:baseTimeUnit val="days"/>
      </c:dateAx>
      <c:valAx>
        <c:axId val="48401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18592"/>
        <c:axId val="484022512"/>
      </c:lineChart>
      <c:dateAx>
        <c:axId val="484018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2512"/>
        <c:crosses val="autoZero"/>
        <c:auto val="1"/>
        <c:lblOffset val="100"/>
        <c:baseTimeUnit val="days"/>
      </c:dateAx>
      <c:valAx>
        <c:axId val="484022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22904"/>
        <c:axId val="484023688"/>
      </c:lineChart>
      <c:dateAx>
        <c:axId val="484022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3688"/>
        <c:crosses val="autoZero"/>
        <c:auto val="1"/>
        <c:lblOffset val="100"/>
        <c:baseTimeUnit val="days"/>
      </c:dateAx>
      <c:valAx>
        <c:axId val="48402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AYI!$E$34:$E$88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AYI!$D$34:$D$90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23296"/>
        <c:axId val="484021728"/>
      </c:lineChart>
      <c:dateAx>
        <c:axId val="484023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1728"/>
        <c:crosses val="autoZero"/>
        <c:auto val="1"/>
        <c:lblOffset val="100"/>
        <c:baseTimeUnit val="days"/>
      </c:dateAx>
      <c:valAx>
        <c:axId val="48402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AYI!$F$34:$F$88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19768"/>
        <c:axId val="484016240"/>
      </c:lineChart>
      <c:dateAx>
        <c:axId val="484019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6240"/>
        <c:crosses val="autoZero"/>
        <c:auto val="1"/>
        <c:lblOffset val="100"/>
        <c:baseTimeUnit val="days"/>
      </c:dateAx>
      <c:valAx>
        <c:axId val="4840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9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42232"/>
        <c:axId val="502440664"/>
      </c:lineChart>
      <c:dateAx>
        <c:axId val="502442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0664"/>
        <c:crosses val="autoZero"/>
        <c:auto val="1"/>
        <c:lblOffset val="100"/>
        <c:baseTimeUnit val="days"/>
      </c:dateAx>
      <c:valAx>
        <c:axId val="50244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41056"/>
        <c:axId val="502442624"/>
      </c:lineChart>
      <c:dateAx>
        <c:axId val="502441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2624"/>
        <c:crosses val="autoZero"/>
        <c:auto val="1"/>
        <c:lblOffset val="100"/>
        <c:baseTimeUnit val="days"/>
      </c:dateAx>
      <c:valAx>
        <c:axId val="50244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31256"/>
        <c:axId val="502431648"/>
      </c:scatterChart>
      <c:valAx>
        <c:axId val="502431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1648"/>
        <c:crosses val="autoZero"/>
        <c:crossBetween val="midCat"/>
      </c:valAx>
      <c:valAx>
        <c:axId val="5024316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29688"/>
        <c:axId val="502432824"/>
      </c:scatterChart>
      <c:valAx>
        <c:axId val="502429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2824"/>
        <c:crosses val="autoZero"/>
        <c:crossBetween val="midCat"/>
      </c:valAx>
      <c:valAx>
        <c:axId val="50243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29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8704"/>
        <c:axId val="502437136"/>
      </c:lineChart>
      <c:catAx>
        <c:axId val="50243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7136"/>
        <c:crosses val="autoZero"/>
        <c:auto val="1"/>
        <c:lblAlgn val="ctr"/>
        <c:lblOffset val="100"/>
        <c:noMultiLvlLbl val="0"/>
      </c:catAx>
      <c:valAx>
        <c:axId val="502437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9096"/>
        <c:axId val="502437528"/>
      </c:lineChart>
      <c:dateAx>
        <c:axId val="502439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7528"/>
        <c:crosses val="autoZero"/>
        <c:auto val="1"/>
        <c:lblOffset val="100"/>
        <c:baseTimeUnit val="days"/>
      </c:dateAx>
      <c:valAx>
        <c:axId val="502437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5176"/>
        <c:axId val="502427728"/>
      </c:lineChart>
      <c:dateAx>
        <c:axId val="50243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27728"/>
        <c:crosses val="autoZero"/>
        <c:auto val="1"/>
        <c:lblOffset val="100"/>
        <c:baseTimeUnit val="days"/>
      </c:dateAx>
      <c:valAx>
        <c:axId val="5024277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69016"/>
        <c:axId val="511575288"/>
      </c:lineChart>
      <c:dateAx>
        <c:axId val="51156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5288"/>
        <c:crosses val="autoZero"/>
        <c:auto val="1"/>
        <c:lblOffset val="100"/>
        <c:baseTimeUnit val="days"/>
      </c:dateAx>
      <c:valAx>
        <c:axId val="511575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72152"/>
        <c:axId val="511572544"/>
      </c:lineChart>
      <c:dateAx>
        <c:axId val="511572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2544"/>
        <c:crosses val="autoZero"/>
        <c:auto val="1"/>
        <c:lblOffset val="100"/>
        <c:baseTimeUnit val="days"/>
      </c:dateAx>
      <c:valAx>
        <c:axId val="51157254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2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72936"/>
        <c:axId val="511573720"/>
      </c:lineChart>
      <c:dateAx>
        <c:axId val="511572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3720"/>
        <c:crosses val="autoZero"/>
        <c:auto val="1"/>
        <c:lblOffset val="100"/>
        <c:baseTimeUnit val="days"/>
      </c:dateAx>
      <c:valAx>
        <c:axId val="51157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65880"/>
        <c:axId val="511568624"/>
      </c:lineChart>
      <c:dateAx>
        <c:axId val="511565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8624"/>
        <c:crosses val="autoZero"/>
        <c:auto val="1"/>
        <c:lblOffset val="100"/>
        <c:baseTimeUnit val="days"/>
      </c:dateAx>
      <c:valAx>
        <c:axId val="511568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67840"/>
        <c:axId val="511569800"/>
      </c:lineChart>
      <c:catAx>
        <c:axId val="511567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9800"/>
        <c:crosses val="autoZero"/>
        <c:auto val="1"/>
        <c:lblAlgn val="ctr"/>
        <c:lblOffset val="100"/>
        <c:noMultiLvlLbl val="0"/>
      </c:catAx>
      <c:valAx>
        <c:axId val="511569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79992"/>
        <c:axId val="511578816"/>
      </c:lineChart>
      <c:catAx>
        <c:axId val="511579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8816"/>
        <c:crosses val="autoZero"/>
        <c:auto val="1"/>
        <c:lblAlgn val="ctr"/>
        <c:lblOffset val="100"/>
        <c:noMultiLvlLbl val="0"/>
      </c:catAx>
      <c:valAx>
        <c:axId val="5115788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578424"/>
        <c:axId val="511581168"/>
      </c:lineChart>
      <c:dateAx>
        <c:axId val="511578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81168"/>
        <c:crosses val="autoZero"/>
        <c:auto val="1"/>
        <c:lblOffset val="100"/>
        <c:baseTimeUnit val="days"/>
      </c:dateAx>
      <c:valAx>
        <c:axId val="51158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789896"/>
        <c:axId val="563793032"/>
      </c:lineChart>
      <c:dateAx>
        <c:axId val="563789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3032"/>
        <c:crosses val="autoZero"/>
        <c:auto val="1"/>
        <c:lblOffset val="100"/>
        <c:baseTimeUnit val="days"/>
      </c:dateAx>
      <c:valAx>
        <c:axId val="56379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89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796168"/>
        <c:axId val="563797344"/>
      </c:lineChart>
      <c:dateAx>
        <c:axId val="563796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7344"/>
        <c:crosses val="autoZero"/>
        <c:auto val="1"/>
        <c:lblOffset val="100"/>
        <c:baseTimeUnit val="days"/>
      </c:dateAx>
      <c:valAx>
        <c:axId val="56379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4992"/>
        <c:axId val="563794208"/>
      </c:lineChart>
      <c:dateAx>
        <c:axId val="563794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4208"/>
        <c:crosses val="autoZero"/>
        <c:auto val="1"/>
        <c:lblOffset val="100"/>
        <c:baseTimeUnit val="days"/>
      </c:dateAx>
      <c:valAx>
        <c:axId val="56379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3424"/>
        <c:axId val="563795776"/>
      </c:lineChart>
      <c:dateAx>
        <c:axId val="56379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5776"/>
        <c:crosses val="autoZero"/>
        <c:auto val="1"/>
        <c:lblOffset val="100"/>
        <c:baseTimeUnit val="days"/>
      </c:dateAx>
      <c:valAx>
        <c:axId val="563795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0680"/>
        <c:axId val="563797736"/>
      </c:lineChart>
      <c:dateAx>
        <c:axId val="56379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7736"/>
        <c:crosses val="autoZero"/>
        <c:auto val="1"/>
        <c:lblOffset val="100"/>
        <c:baseTimeUnit val="days"/>
      </c:dateAx>
      <c:valAx>
        <c:axId val="5637977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1072"/>
        <c:axId val="563799304"/>
      </c:lineChart>
      <c:dateAx>
        <c:axId val="563791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9304"/>
        <c:crosses val="autoZero"/>
        <c:auto val="1"/>
        <c:lblOffset val="100"/>
        <c:baseTimeUnit val="days"/>
      </c:dateAx>
      <c:valAx>
        <c:axId val="5637993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9696"/>
        <c:axId val="563791856"/>
      </c:lineChart>
      <c:dateAx>
        <c:axId val="563799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1856"/>
        <c:crosses val="autoZero"/>
        <c:auto val="1"/>
        <c:lblOffset val="100"/>
        <c:baseTimeUnit val="days"/>
      </c:dateAx>
      <c:valAx>
        <c:axId val="56379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803224"/>
        <c:axId val="563803616"/>
      </c:lineChart>
      <c:catAx>
        <c:axId val="563803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803616"/>
        <c:crosses val="autoZero"/>
        <c:auto val="1"/>
        <c:lblAlgn val="ctr"/>
        <c:lblOffset val="100"/>
        <c:noMultiLvlLbl val="0"/>
      </c:catAx>
      <c:valAx>
        <c:axId val="5638036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80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11040"/>
        <c:axId val="566307904"/>
      </c:lineChart>
      <c:dateAx>
        <c:axId val="566311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7904"/>
        <c:crosses val="autoZero"/>
        <c:auto val="1"/>
        <c:lblOffset val="100"/>
        <c:baseTimeUnit val="days"/>
      </c:dateAx>
      <c:valAx>
        <c:axId val="5663079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86" dataDxfId="3885">
  <autoFilter ref="O15:W26"/>
  <tableColumns count="9">
    <tableColumn id="1" name="Date" dataDxfId="3884"/>
    <tableColumn id="2" name="Quarter" dataDxfId="3883"/>
    <tableColumn id="3" name="Time" dataDxfId="3882"/>
    <tableColumn id="4" name="EPS estimate" dataDxfId="3881"/>
    <tableColumn id="5" name="EPS Actual" dataDxfId="3880"/>
    <tableColumn id="6" name="Sales Estiamte (B)" dataDxfId="3879"/>
    <tableColumn id="7" name="Sales Actual (B)" dataDxfId="3878"/>
    <tableColumn id="8" name="Guidance" dataDxfId="3877"/>
    <tableColumn id="9" name="Reaction" dataDxfId="387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Normal="100" workbookViewId="0">
      <pane ySplit="1" topLeftCell="A2" activePane="bottomLeft" state="frozen"/>
      <selection pane="bottomLeft" activeCell="V5" sqref="V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221</v>
      </c>
      <c r="F2" s="2">
        <v>31.91</v>
      </c>
      <c r="G2" s="78">
        <v>16.773979999999924</v>
      </c>
      <c r="H2">
        <v>500</v>
      </c>
      <c r="I2" s="2">
        <v>15955</v>
      </c>
      <c r="J2" s="2">
        <v>8386.9899999999616</v>
      </c>
      <c r="K2" s="2">
        <v>7568.0100000000384</v>
      </c>
      <c r="L2" s="660">
        <v>0.9023511414703097</v>
      </c>
      <c r="M2" s="2">
        <v>9020.2700000000368</v>
      </c>
      <c r="N2">
        <v>500</v>
      </c>
      <c r="O2" t="s">
        <v>1376</v>
      </c>
      <c r="P2" s="660">
        <v>3.1338138514572238E-3</v>
      </c>
      <c r="Q2" s="878">
        <v>4.1000000000000003E-3</v>
      </c>
      <c r="R2" s="2">
        <v>16.794736842105262</v>
      </c>
      <c r="S2" s="782">
        <v>43421</v>
      </c>
      <c r="T2" s="48"/>
      <c r="U2" s="790"/>
      <c r="V2" s="790"/>
      <c r="W2" s="790"/>
      <c r="X2" s="790"/>
      <c r="Y2" s="762"/>
      <c r="Z2" s="762"/>
    </row>
    <row r="3" spans="1:33" ht="21.95" customHeight="1" x14ac:dyDescent="0.25">
      <c r="A3" s="50"/>
      <c r="B3" s="51"/>
      <c r="C3" s="51"/>
      <c r="D3" s="709"/>
      <c r="E3" s="22" t="s">
        <v>1326</v>
      </c>
      <c r="F3" s="2">
        <v>46.34</v>
      </c>
      <c r="G3" s="78">
        <v>46.34</v>
      </c>
      <c r="H3">
        <v>0</v>
      </c>
      <c r="I3" s="2">
        <v>0</v>
      </c>
      <c r="J3" s="2">
        <v>0</v>
      </c>
      <c r="K3" s="2">
        <v>229.9399999999996</v>
      </c>
      <c r="L3" s="660">
        <v>0</v>
      </c>
      <c r="M3" s="2">
        <v>229.9399999999996</v>
      </c>
      <c r="N3">
        <v>0</v>
      </c>
      <c r="O3" t="s">
        <v>1351</v>
      </c>
      <c r="P3" s="660">
        <v>2.4928787224859732E-2</v>
      </c>
      <c r="Q3" s="878">
        <v>2.4500000000000001E-2</v>
      </c>
      <c r="R3" s="2"/>
      <c r="V3" s="762"/>
      <c r="W3" s="790"/>
      <c r="X3" s="790"/>
      <c r="Y3" s="762"/>
    </row>
    <row r="4" spans="1:33" ht="21.95" customHeight="1" x14ac:dyDescent="0.25">
      <c r="A4" s="50"/>
      <c r="B4" s="50"/>
      <c r="C4" s="51"/>
      <c r="D4" s="709"/>
      <c r="E4" s="22" t="s">
        <v>895</v>
      </c>
      <c r="F4" s="2">
        <v>29.369900000000001</v>
      </c>
      <c r="G4" s="78">
        <v>27.654850000000014</v>
      </c>
      <c r="H4">
        <v>800</v>
      </c>
      <c r="I4" s="2">
        <v>23495.920000000002</v>
      </c>
      <c r="J4" s="2">
        <v>22123.880000000012</v>
      </c>
      <c r="K4" s="2">
        <v>1372.03999999999</v>
      </c>
      <c r="L4" s="660">
        <v>6.2016246698137448E-2</v>
      </c>
      <c r="M4" s="2">
        <v>1372.03999999999</v>
      </c>
      <c r="N4">
        <v>600</v>
      </c>
      <c r="O4" t="s">
        <v>1338</v>
      </c>
      <c r="P4" s="660">
        <v>6.8096929168979123E-2</v>
      </c>
      <c r="Q4" s="878">
        <v>-4.3299999999999998E-2</v>
      </c>
      <c r="R4" s="2">
        <v>8.3914000000000009</v>
      </c>
      <c r="S4" s="782">
        <v>43429</v>
      </c>
      <c r="U4" s="789"/>
      <c r="W4" s="790"/>
      <c r="X4" s="790"/>
      <c r="Y4" s="762"/>
      <c r="Z4" s="660"/>
    </row>
    <row r="5" spans="1:33" ht="21.95" customHeight="1" x14ac:dyDescent="0.25">
      <c r="A5" s="50"/>
      <c r="B5" s="50"/>
      <c r="C5" s="51"/>
      <c r="D5" s="709"/>
      <c r="E5" s="22" t="s">
        <v>1237</v>
      </c>
      <c r="F5" s="2">
        <v>41.459899999999998</v>
      </c>
      <c r="G5" s="78">
        <v>51.623533333333334</v>
      </c>
      <c r="H5">
        <v>300</v>
      </c>
      <c r="I5" s="2">
        <v>12437.97</v>
      </c>
      <c r="J5" s="2">
        <v>15487.06</v>
      </c>
      <c r="K5" s="2">
        <v>-3049.090000000002</v>
      </c>
      <c r="L5" s="660">
        <v>-0.19687984678822198</v>
      </c>
      <c r="M5" s="2">
        <v>-3049.090000000002</v>
      </c>
      <c r="N5">
        <v>300</v>
      </c>
      <c r="O5" t="s">
        <v>1347</v>
      </c>
      <c r="P5" s="660">
        <v>4.3897838634439544E-2</v>
      </c>
      <c r="Q5" s="878">
        <v>2.0000000000000001E-4</v>
      </c>
      <c r="R5" s="2">
        <v>9.0130217391304353</v>
      </c>
      <c r="S5" s="782">
        <v>43423</v>
      </c>
    </row>
    <row r="6" spans="1:33" ht="21.95" customHeight="1" x14ac:dyDescent="0.25">
      <c r="A6" s="51"/>
      <c r="B6" s="51"/>
      <c r="C6" s="51"/>
      <c r="D6" s="709"/>
      <c r="E6" s="22" t="s">
        <v>1274</v>
      </c>
      <c r="F6" s="2">
        <v>59.279899999999998</v>
      </c>
      <c r="G6" s="78">
        <v>58.46</v>
      </c>
      <c r="H6">
        <v>200</v>
      </c>
      <c r="I6" s="2">
        <v>11855.98</v>
      </c>
      <c r="J6" s="2">
        <v>11692</v>
      </c>
      <c r="K6" s="2">
        <v>163.97999999999956</v>
      </c>
      <c r="L6" s="660">
        <v>1.4024974341429986E-2</v>
      </c>
      <c r="M6" s="2">
        <v>163.97999999999956</v>
      </c>
      <c r="N6">
        <v>200</v>
      </c>
      <c r="O6" t="s">
        <v>1347</v>
      </c>
      <c r="P6" s="660">
        <v>2.6990598837042575E-2</v>
      </c>
      <c r="Q6" s="878">
        <v>1.2999999999999999E-2</v>
      </c>
      <c r="R6" s="2">
        <v>14.24997596153846</v>
      </c>
      <c r="S6" s="782">
        <v>43436</v>
      </c>
      <c r="T6" s="48"/>
      <c r="U6" s="790"/>
      <c r="V6" s="2"/>
      <c r="W6" s="789"/>
      <c r="X6" s="789"/>
      <c r="Y6" s="2"/>
    </row>
    <row r="7" spans="1:33" ht="21.95" customHeight="1" x14ac:dyDescent="0.25">
      <c r="A7" s="50"/>
      <c r="B7" s="50"/>
      <c r="C7" s="51"/>
      <c r="E7" s="22" t="s">
        <v>14</v>
      </c>
      <c r="F7" s="2">
        <v>47.799900000000001</v>
      </c>
      <c r="G7" s="78">
        <v>47.935299999999991</v>
      </c>
      <c r="H7">
        <v>200</v>
      </c>
      <c r="I7" s="2">
        <v>9559.98</v>
      </c>
      <c r="J7" s="2">
        <v>9587.0599999999977</v>
      </c>
      <c r="K7" s="2">
        <v>-27.079999999998108</v>
      </c>
      <c r="L7" s="660">
        <v>-2.8246407136283697E-3</v>
      </c>
      <c r="M7" s="2">
        <v>-27.079999999998108</v>
      </c>
      <c r="N7">
        <v>100</v>
      </c>
      <c r="O7" t="s">
        <v>1347</v>
      </c>
      <c r="P7" s="660">
        <v>5.8577528404871133E-2</v>
      </c>
      <c r="Q7" s="878">
        <v>4.1200000000000001E-2</v>
      </c>
      <c r="R7" s="2">
        <v>11.994956085319949</v>
      </c>
      <c r="S7" s="782">
        <v>43426</v>
      </c>
      <c r="T7" s="48"/>
      <c r="W7" s="790"/>
      <c r="X7" s="790"/>
      <c r="Y7" s="762"/>
      <c r="Z7" s="762"/>
    </row>
    <row r="8" spans="1:33" ht="21.95" customHeight="1" x14ac:dyDescent="0.25">
      <c r="A8" s="50"/>
      <c r="B8" s="50"/>
      <c r="C8" s="51"/>
      <c r="D8" s="709"/>
      <c r="E8" s="22" t="s">
        <v>1196</v>
      </c>
      <c r="F8" s="2">
        <v>78.53</v>
      </c>
      <c r="G8" s="78">
        <v>76.951800000000006</v>
      </c>
      <c r="H8">
        <v>100</v>
      </c>
      <c r="I8" s="2">
        <v>7853</v>
      </c>
      <c r="J8" s="2">
        <v>7695.18</v>
      </c>
      <c r="K8" s="2">
        <v>157.81999999999971</v>
      </c>
      <c r="L8" s="660">
        <v>2.0508941961071673E-2</v>
      </c>
      <c r="M8" s="2">
        <v>157.81999999999971</v>
      </c>
      <c r="N8">
        <v>100</v>
      </c>
      <c r="O8" t="s">
        <v>1347</v>
      </c>
      <c r="P8" s="660">
        <v>1.9355660257226539E-2</v>
      </c>
      <c r="Q8" s="878">
        <v>-1.2699999999999999E-2</v>
      </c>
      <c r="R8" s="2">
        <v>12.100154083204931</v>
      </c>
      <c r="S8" s="782">
        <v>43359</v>
      </c>
      <c r="V8" s="790"/>
      <c r="W8" s="790"/>
      <c r="X8" s="790"/>
      <c r="Y8" s="762"/>
      <c r="Z8" s="762"/>
    </row>
    <row r="9" spans="1:33" ht="21.95" customHeight="1" x14ac:dyDescent="0.25">
      <c r="A9" s="51"/>
      <c r="B9" s="152"/>
      <c r="C9" s="272"/>
      <c r="D9" s="709"/>
      <c r="E9" s="22" t="s">
        <v>711</v>
      </c>
      <c r="F9" s="2">
        <v>71.709999999999994</v>
      </c>
      <c r="G9" s="78">
        <v>71.709999999999994</v>
      </c>
      <c r="H9">
        <v>0</v>
      </c>
      <c r="I9" s="2">
        <v>0</v>
      </c>
      <c r="J9" s="2">
        <v>0</v>
      </c>
      <c r="K9" s="2">
        <v>2113.4099999999889</v>
      </c>
      <c r="L9" s="660">
        <v>0</v>
      </c>
      <c r="M9" s="2">
        <v>2113.4099999999889</v>
      </c>
      <c r="N9">
        <v>0</v>
      </c>
      <c r="O9" t="s">
        <v>1276</v>
      </c>
      <c r="P9" s="660">
        <v>2.2312090363965979E-2</v>
      </c>
      <c r="Q9" s="878">
        <v>4.1000000000000003E-3</v>
      </c>
      <c r="R9" s="2">
        <v>12.001673640167363</v>
      </c>
      <c r="S9" s="782">
        <v>43317</v>
      </c>
      <c r="T9" s="48"/>
      <c r="U9" s="790"/>
      <c r="V9" s="762"/>
      <c r="W9" s="790"/>
      <c r="X9" s="790"/>
      <c r="Y9" s="762"/>
      <c r="Z9" s="762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0"/>
      <c r="C10" s="51"/>
      <c r="D10" s="709"/>
      <c r="E10" s="22" t="s">
        <v>920</v>
      </c>
      <c r="F10" s="2">
        <v>56.5</v>
      </c>
      <c r="G10" s="78">
        <v>56.5</v>
      </c>
      <c r="H10">
        <v>0</v>
      </c>
      <c r="I10" s="2">
        <v>0</v>
      </c>
      <c r="J10" s="2">
        <v>0</v>
      </c>
      <c r="K10" s="2">
        <v>2227.6699999999946</v>
      </c>
      <c r="L10" s="660">
        <v>0</v>
      </c>
      <c r="M10" s="2">
        <v>2227.6699999999946</v>
      </c>
      <c r="N10">
        <v>0</v>
      </c>
      <c r="O10" t="s">
        <v>1252</v>
      </c>
      <c r="P10" s="660">
        <v>2.4424778761061944E-2</v>
      </c>
      <c r="Q10" s="878">
        <v>1.7600000000000001E-2</v>
      </c>
      <c r="R10" s="2">
        <v>12.84090909090909</v>
      </c>
      <c r="S10" s="782">
        <v>43314</v>
      </c>
      <c r="W10" s="790"/>
      <c r="X10" s="790"/>
      <c r="Y10" s="762"/>
      <c r="Z10" s="790"/>
    </row>
    <row r="11" spans="1:33" ht="21.95" customHeight="1" x14ac:dyDescent="0.25">
      <c r="A11" s="50"/>
      <c r="B11" s="51"/>
      <c r="C11" s="51"/>
      <c r="E11" s="22" t="s">
        <v>193</v>
      </c>
      <c r="F11" s="2">
        <v>28.43</v>
      </c>
      <c r="G11" s="78">
        <v>28.43</v>
      </c>
      <c r="H11">
        <v>0</v>
      </c>
      <c r="I11" s="2">
        <v>0</v>
      </c>
      <c r="J11" s="2">
        <v>0</v>
      </c>
      <c r="K11" s="2">
        <v>5325.3000000001048</v>
      </c>
      <c r="L11" s="660">
        <v>0</v>
      </c>
      <c r="M11" s="2">
        <v>7073.2700000000987</v>
      </c>
      <c r="N11">
        <v>0</v>
      </c>
      <c r="O11" t="s">
        <v>1286</v>
      </c>
      <c r="P11" s="660">
        <v>1.969750263805839E-2</v>
      </c>
      <c r="Q11" s="878">
        <v>-3.3E-3</v>
      </c>
      <c r="R11" s="2">
        <v>13.701204819277107</v>
      </c>
      <c r="S11" s="782">
        <v>43358</v>
      </c>
      <c r="T11" s="48"/>
      <c r="U11"/>
      <c r="V11" s="790"/>
      <c r="W11" s="790"/>
      <c r="X11" s="790"/>
      <c r="Y11" s="762"/>
    </row>
    <row r="12" spans="1:33" ht="21.95" customHeight="1" x14ac:dyDescent="0.25">
      <c r="A12" s="50"/>
      <c r="B12" s="51"/>
      <c r="C12" s="51"/>
      <c r="D12" s="709"/>
      <c r="E12" s="22" t="s">
        <v>919</v>
      </c>
      <c r="F12" s="2">
        <v>178.53</v>
      </c>
      <c r="G12" s="78">
        <v>184.43700000000004</v>
      </c>
      <c r="H12">
        <v>60</v>
      </c>
      <c r="I12" s="2">
        <v>10711.8</v>
      </c>
      <c r="J12" s="2">
        <v>11066.220000000003</v>
      </c>
      <c r="K12" s="2">
        <v>-354.42000000000189</v>
      </c>
      <c r="L12" s="660">
        <v>-3.202719627840421E-2</v>
      </c>
      <c r="M12" s="2">
        <v>-354.42000000000189</v>
      </c>
      <c r="N12">
        <v>60</v>
      </c>
      <c r="O12" t="s">
        <v>1366</v>
      </c>
      <c r="P12" s="660">
        <v>1.075449504284994E-2</v>
      </c>
      <c r="Q12" s="878">
        <v>-9.7000000000000003E-3</v>
      </c>
      <c r="R12" s="2">
        <v>20.711136890951277</v>
      </c>
      <c r="S12" s="782">
        <v>43426</v>
      </c>
      <c r="V12" s="762"/>
      <c r="W12" s="790"/>
      <c r="X12" s="790"/>
      <c r="Y12" s="762"/>
      <c r="Z12" s="762"/>
      <c r="AA12" s="2"/>
      <c r="AB12"/>
      <c r="AC12"/>
      <c r="AD12"/>
      <c r="AE12"/>
      <c r="AF12"/>
      <c r="AG12"/>
    </row>
    <row r="13" spans="1:33" ht="21.95" customHeight="1" x14ac:dyDescent="0.25">
      <c r="A13" s="51"/>
      <c r="B13" s="51"/>
      <c r="C13" s="51"/>
      <c r="D13" s="709"/>
      <c r="E13" s="22" t="s">
        <v>50</v>
      </c>
      <c r="F13" s="78">
        <v>16.02</v>
      </c>
      <c r="G13" s="78">
        <v>4.0691055555556277</v>
      </c>
      <c r="H13">
        <v>1800</v>
      </c>
      <c r="I13" s="2">
        <v>28836</v>
      </c>
      <c r="J13" s="2">
        <v>7324.3900000001295</v>
      </c>
      <c r="K13" s="2">
        <v>21511.60999999987</v>
      </c>
      <c r="L13" s="660">
        <v>2.9369831480846171</v>
      </c>
      <c r="M13" s="2">
        <v>36127.181000001496</v>
      </c>
      <c r="N13">
        <v>1000</v>
      </c>
      <c r="O13" t="s">
        <v>1343</v>
      </c>
      <c r="P13" s="660">
        <v>1.2484394506866418E-2</v>
      </c>
      <c r="Q13" s="878">
        <v>6.8999999999999999E-3</v>
      </c>
      <c r="R13" s="2">
        <v>25.428571428571427</v>
      </c>
      <c r="S13" s="782">
        <v>43471</v>
      </c>
      <c r="T13" s="48"/>
      <c r="W13" s="790"/>
      <c r="X13" s="790"/>
      <c r="Y13" s="762"/>
      <c r="Z13" s="762"/>
    </row>
    <row r="14" spans="1:33" ht="21.95" customHeight="1" x14ac:dyDescent="0.25">
      <c r="A14" s="50"/>
      <c r="B14" s="50"/>
      <c r="C14" s="50"/>
      <c r="D14" s="709"/>
      <c r="E14" s="22" t="s">
        <v>1324</v>
      </c>
      <c r="F14" s="2">
        <v>141.51</v>
      </c>
      <c r="G14" s="78">
        <v>146.65</v>
      </c>
      <c r="H14">
        <v>25</v>
      </c>
      <c r="I14" s="2">
        <v>3537.75</v>
      </c>
      <c r="J14" s="2">
        <v>3666.25</v>
      </c>
      <c r="K14" s="2">
        <v>-128.5</v>
      </c>
      <c r="L14" s="660">
        <v>-3.5049437436072382E-2</v>
      </c>
      <c r="M14" s="2">
        <v>-128.5</v>
      </c>
      <c r="N14">
        <v>25</v>
      </c>
      <c r="O14" t="s">
        <v>1343</v>
      </c>
      <c r="P14" s="660">
        <v>6.2186417920994984E-3</v>
      </c>
      <c r="Q14" s="878">
        <v>9.2999999999999992E-3</v>
      </c>
      <c r="R14" s="2">
        <v>32.161363636363632</v>
      </c>
      <c r="T14" s="48"/>
      <c r="V14" s="762"/>
      <c r="W14" s="790"/>
      <c r="X14" s="790"/>
      <c r="Y14" s="762"/>
    </row>
    <row r="15" spans="1:33" ht="21.95" customHeight="1" x14ac:dyDescent="0.25">
      <c r="A15" s="50"/>
      <c r="B15" s="50"/>
      <c r="C15" s="51"/>
      <c r="D15" s="709"/>
      <c r="E15" s="22" t="s">
        <v>321</v>
      </c>
      <c r="F15" s="2">
        <v>20.009899999999998</v>
      </c>
      <c r="G15" s="78">
        <v>16.808475000000016</v>
      </c>
      <c r="H15">
        <v>400</v>
      </c>
      <c r="I15" s="2">
        <v>8003.9599999999991</v>
      </c>
      <c r="J15" s="2">
        <v>6723.3900000000067</v>
      </c>
      <c r="K15" s="2">
        <v>1280.5699999999924</v>
      </c>
      <c r="L15" s="660">
        <v>0.19046492915032326</v>
      </c>
      <c r="M15" s="2">
        <v>1565.5399999999972</v>
      </c>
      <c r="N15">
        <v>400</v>
      </c>
      <c r="O15" s="29" t="s">
        <v>1369</v>
      </c>
      <c r="P15" s="660">
        <v>0</v>
      </c>
      <c r="Q15" s="878">
        <v>1.32E-2</v>
      </c>
      <c r="R15" s="2">
        <v>8.1673061224489789</v>
      </c>
      <c r="S15" s="782">
        <v>43345</v>
      </c>
      <c r="T15" s="48"/>
      <c r="W15" s="790"/>
      <c r="X15" s="790"/>
      <c r="Y15" s="762"/>
      <c r="Z15" s="660"/>
    </row>
    <row r="16" spans="1:33" ht="21.95" customHeight="1" x14ac:dyDescent="0.25">
      <c r="A16" s="50"/>
      <c r="B16" s="50"/>
      <c r="C16" s="51"/>
      <c r="D16" s="709"/>
      <c r="E16" s="22" t="s">
        <v>916</v>
      </c>
      <c r="F16" s="2">
        <v>46.75</v>
      </c>
      <c r="G16" s="78">
        <v>55.814819999999997</v>
      </c>
      <c r="H16">
        <v>500</v>
      </c>
      <c r="I16" s="2">
        <v>23375</v>
      </c>
      <c r="J16" s="2">
        <v>27907.41</v>
      </c>
      <c r="K16" s="2">
        <v>-4532.41</v>
      </c>
      <c r="L16" s="660">
        <v>-0.16240883693613986</v>
      </c>
      <c r="M16" s="2">
        <v>-4532.41</v>
      </c>
      <c r="N16">
        <v>500</v>
      </c>
      <c r="O16" t="s">
        <v>1346</v>
      </c>
      <c r="P16" s="660">
        <v>5.3475935828877004E-2</v>
      </c>
      <c r="Q16" s="878">
        <v>-2.8E-3</v>
      </c>
      <c r="R16" s="2">
        <v>12.808219178082192</v>
      </c>
      <c r="S16" s="782">
        <v>43471</v>
      </c>
      <c r="V16" s="790"/>
      <c r="W16" s="790"/>
      <c r="X16" s="790"/>
      <c r="Y16" s="762"/>
      <c r="Z16" s="762"/>
    </row>
    <row r="17" spans="1:33" ht="21.95" customHeight="1" x14ac:dyDescent="0.25">
      <c r="A17" s="50"/>
      <c r="B17" s="51"/>
      <c r="C17" s="51"/>
      <c r="D17" s="709"/>
      <c r="E17" s="22" t="s">
        <v>1325</v>
      </c>
      <c r="F17" s="78">
        <v>133.25</v>
      </c>
      <c r="G17" s="78">
        <v>125.92139999999999</v>
      </c>
      <c r="H17">
        <v>50</v>
      </c>
      <c r="I17" s="2">
        <v>6662.5</v>
      </c>
      <c r="J17" s="2">
        <v>6296.07</v>
      </c>
      <c r="K17" s="2">
        <v>366.43000000000029</v>
      </c>
      <c r="L17" s="660">
        <v>5.8199797651550964E-2</v>
      </c>
      <c r="M17" s="2">
        <v>366.43000000000029</v>
      </c>
      <c r="N17" s="29">
        <v>43500</v>
      </c>
      <c r="O17" t="s">
        <v>1346</v>
      </c>
      <c r="P17" s="660">
        <v>8.6694183864915574E-3</v>
      </c>
      <c r="Q17" s="878">
        <v>1.35E-2</v>
      </c>
      <c r="R17" s="2"/>
      <c r="V17" s="2"/>
      <c r="W17" s="789"/>
      <c r="X17" s="789"/>
      <c r="Y17" s="2"/>
      <c r="Z17" s="762"/>
    </row>
    <row r="18" spans="1:33" ht="21.95" customHeight="1" x14ac:dyDescent="0.25">
      <c r="A18" s="50"/>
      <c r="B18" s="50"/>
      <c r="C18" s="51"/>
      <c r="D18" s="709"/>
      <c r="E18" s="22" t="s">
        <v>173</v>
      </c>
      <c r="F18" s="78">
        <v>20.919899999999998</v>
      </c>
      <c r="G18" s="78">
        <v>32.094899999999988</v>
      </c>
      <c r="H18">
        <v>300</v>
      </c>
      <c r="I18" s="2">
        <v>6275.9699999999993</v>
      </c>
      <c r="J18" s="2">
        <v>9628.4699999999957</v>
      </c>
      <c r="K18" s="2">
        <v>-3352.5000000000018</v>
      </c>
      <c r="L18" s="660">
        <v>-0.34818616041801015</v>
      </c>
      <c r="M18" s="2">
        <v>-3277.4800000000018</v>
      </c>
      <c r="N18">
        <v>300</v>
      </c>
      <c r="O18" t="s">
        <v>1346</v>
      </c>
      <c r="P18" s="660">
        <v>4.3977265665705867E-2</v>
      </c>
      <c r="Q18" s="878">
        <v>-9.9000000000000008E-3</v>
      </c>
      <c r="R18" s="2">
        <v>10.459949999999999</v>
      </c>
      <c r="S18" s="782">
        <v>43417</v>
      </c>
      <c r="W18" s="790"/>
      <c r="X18" s="790"/>
      <c r="Y18" s="762"/>
      <c r="Z18" s="660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1"/>
      <c r="C19" s="51"/>
      <c r="D19" s="709"/>
      <c r="E19" s="22" t="s">
        <v>1317</v>
      </c>
      <c r="F19" s="78">
        <v>27.669899999999998</v>
      </c>
      <c r="G19" s="78">
        <v>25.261700000000019</v>
      </c>
      <c r="H19">
        <v>100</v>
      </c>
      <c r="I19" s="2">
        <v>2766.99</v>
      </c>
      <c r="J19" s="2">
        <v>2526.1700000000019</v>
      </c>
      <c r="K19" s="2">
        <v>240.81999999999789</v>
      </c>
      <c r="L19" s="660">
        <v>9.533008467363549E-2</v>
      </c>
      <c r="M19" s="2">
        <v>240.81999999999789</v>
      </c>
      <c r="N19">
        <v>100</v>
      </c>
      <c r="O19" t="s">
        <v>1363</v>
      </c>
      <c r="P19" s="660">
        <v>1.1564913498061071E-2</v>
      </c>
      <c r="Q19" s="878">
        <v>3.0499999999999999E-2</v>
      </c>
      <c r="R19" s="2"/>
      <c r="T19" s="48"/>
      <c r="U19" s="789"/>
      <c r="W19" s="790"/>
      <c r="X19" s="790"/>
      <c r="Y19" s="762"/>
      <c r="Z19" s="762"/>
    </row>
    <row r="20" spans="1:33" ht="21.95" customHeight="1" x14ac:dyDescent="0.25">
      <c r="A20" s="50"/>
      <c r="B20" s="51"/>
      <c r="C20" s="51"/>
      <c r="D20" s="709"/>
      <c r="E20" s="22" t="s">
        <v>1330</v>
      </c>
      <c r="F20" s="2">
        <v>14.6699</v>
      </c>
      <c r="G20" s="78">
        <v>13.68</v>
      </c>
      <c r="H20">
        <v>200</v>
      </c>
      <c r="I20" s="2">
        <v>2933.98</v>
      </c>
      <c r="J20" s="2">
        <v>2736</v>
      </c>
      <c r="K20" s="2">
        <v>197.98000000000002</v>
      </c>
      <c r="L20" s="660">
        <v>7.236111111111114E-2</v>
      </c>
      <c r="M20" s="2">
        <v>197.98000000000002</v>
      </c>
      <c r="N20">
        <v>200</v>
      </c>
      <c r="O20" t="s">
        <v>1364</v>
      </c>
      <c r="P20" s="660">
        <v>7.8746276389068767E-2</v>
      </c>
      <c r="Q20" s="878">
        <v>2.7300000000000001E-2</v>
      </c>
      <c r="R20" s="2"/>
      <c r="V20" s="48"/>
      <c r="W20" s="790"/>
      <c r="X20" s="790"/>
      <c r="Y20" s="762"/>
      <c r="Z20" s="762"/>
    </row>
    <row r="21" spans="1:33" ht="21.95" customHeight="1" x14ac:dyDescent="0.25">
      <c r="A21" s="50"/>
      <c r="B21" s="50"/>
      <c r="C21" s="50"/>
      <c r="D21" s="709"/>
      <c r="E21" s="22" t="s">
        <v>46</v>
      </c>
      <c r="F21" s="2">
        <v>14.04</v>
      </c>
      <c r="G21" s="78">
        <v>14.04</v>
      </c>
      <c r="H21">
        <v>0</v>
      </c>
      <c r="I21" s="2">
        <v>0</v>
      </c>
      <c r="J21" s="2">
        <v>0</v>
      </c>
      <c r="K21" s="2">
        <v>470.39999999999964</v>
      </c>
      <c r="L21" s="660">
        <v>0</v>
      </c>
      <c r="M21" s="2">
        <v>470.39999999999964</v>
      </c>
      <c r="N21">
        <v>0</v>
      </c>
      <c r="O21" t="s">
        <v>1364</v>
      </c>
      <c r="P21" s="660">
        <v>1.7806267806267807E-2</v>
      </c>
      <c r="Q21" s="878">
        <v>4.7E-2</v>
      </c>
      <c r="R21" s="2">
        <v>10.399999999999999</v>
      </c>
      <c r="S21" s="782">
        <v>43461</v>
      </c>
      <c r="T21" s="48"/>
      <c r="V21" s="2"/>
      <c r="W21" s="789"/>
      <c r="X21" s="789"/>
      <c r="Y21" s="2"/>
      <c r="AA21" s="2"/>
      <c r="AB21"/>
      <c r="AC21"/>
      <c r="AD21"/>
      <c r="AE21"/>
      <c r="AF21"/>
      <c r="AG21"/>
    </row>
    <row r="22" spans="1:33" ht="21.95" customHeight="1" x14ac:dyDescent="0.25">
      <c r="A22" s="50"/>
      <c r="B22" s="50"/>
      <c r="C22" s="51"/>
      <c r="E22" s="22" t="s">
        <v>269</v>
      </c>
      <c r="F22" s="2">
        <v>65.959999999999994</v>
      </c>
      <c r="G22" s="78">
        <v>46.467900000000007</v>
      </c>
      <c r="H22">
        <v>100</v>
      </c>
      <c r="I22" s="2">
        <v>6595.9999999999991</v>
      </c>
      <c r="J22" s="2">
        <v>4646.7900000000009</v>
      </c>
      <c r="K22" s="2">
        <v>1949.2099999999982</v>
      </c>
      <c r="L22" s="660">
        <v>0.41947451896900834</v>
      </c>
      <c r="M22" s="2">
        <v>2146.4199999999937</v>
      </c>
      <c r="N22">
        <v>50</v>
      </c>
      <c r="O22" t="s">
        <v>1349</v>
      </c>
      <c r="P22" s="660">
        <v>3.032140691328078E-2</v>
      </c>
      <c r="Q22" s="878">
        <v>6.4000000000000003E-3</v>
      </c>
      <c r="R22" s="2">
        <v>9.456630824372759</v>
      </c>
      <c r="S22" s="782">
        <v>43324</v>
      </c>
      <c r="W22" s="790"/>
      <c r="X22" s="790"/>
      <c r="Y22" s="762"/>
      <c r="Z22" s="762"/>
    </row>
    <row r="23" spans="1:33" ht="21.95" customHeight="1" x14ac:dyDescent="0.25">
      <c r="A23" s="152"/>
      <c r="B23" s="50"/>
      <c r="C23" s="51"/>
      <c r="D23" s="709"/>
      <c r="E23" s="22" t="s">
        <v>1318</v>
      </c>
      <c r="F23" s="2">
        <v>99.45</v>
      </c>
      <c r="G23" s="78">
        <v>98.09620000000001</v>
      </c>
      <c r="H23">
        <v>50</v>
      </c>
      <c r="I23" s="2">
        <v>4972.5</v>
      </c>
      <c r="J23" s="2">
        <v>4904.8100000000004</v>
      </c>
      <c r="K23" s="2">
        <v>67.6899999999996</v>
      </c>
      <c r="L23" s="660">
        <v>1.3800738458778142E-2</v>
      </c>
      <c r="M23" s="2">
        <v>67.6899999999996</v>
      </c>
      <c r="N23">
        <v>50</v>
      </c>
      <c r="O23" t="s">
        <v>1358</v>
      </c>
      <c r="P23" s="660">
        <v>8.8486676721970838E-3</v>
      </c>
      <c r="Q23" s="878">
        <v>5.8999999999999999E-3</v>
      </c>
      <c r="R23" s="2">
        <v>22.602272727272727</v>
      </c>
      <c r="S23" s="782">
        <v>43436</v>
      </c>
      <c r="T23" s="48"/>
      <c r="V23" s="762"/>
      <c r="W23" s="790"/>
      <c r="X23" s="790"/>
      <c r="Y23" s="762"/>
      <c r="AA23" s="2"/>
      <c r="AB23"/>
      <c r="AC23"/>
      <c r="AD23"/>
      <c r="AE23"/>
      <c r="AF23"/>
      <c r="AG23"/>
    </row>
    <row r="24" spans="1:33" ht="21.95" customHeight="1" x14ac:dyDescent="0.25">
      <c r="A24" s="50"/>
      <c r="B24" s="50"/>
      <c r="C24" s="51"/>
      <c r="D24" s="709"/>
      <c r="E24" s="22" t="s">
        <v>1298</v>
      </c>
      <c r="F24" s="2">
        <v>84.72</v>
      </c>
      <c r="G24" s="78">
        <v>91.35</v>
      </c>
      <c r="H24">
        <v>60</v>
      </c>
      <c r="I24" s="2">
        <v>5083.2</v>
      </c>
      <c r="J24" s="2">
        <v>5481</v>
      </c>
      <c r="K24" s="2">
        <v>-397.80000000000018</v>
      </c>
      <c r="L24" s="660">
        <v>-7.2577996715927712E-2</v>
      </c>
      <c r="M24" s="2">
        <v>-397.80000000000018</v>
      </c>
      <c r="N24">
        <v>60</v>
      </c>
      <c r="O24" t="s">
        <v>1362</v>
      </c>
      <c r="P24" s="660">
        <v>2.1246458923512748E-2</v>
      </c>
      <c r="Q24" s="878">
        <v>9.4000000000000004E-3</v>
      </c>
      <c r="R24" s="2"/>
      <c r="V24" s="762"/>
      <c r="W24" s="790"/>
      <c r="X24" s="790"/>
      <c r="Y24" s="762"/>
      <c r="Z24" s="762"/>
    </row>
    <row r="25" spans="1:33" ht="21.95" customHeight="1" x14ac:dyDescent="0.25">
      <c r="A25" s="50"/>
      <c r="B25" s="50"/>
      <c r="C25" s="51"/>
      <c r="D25" s="709"/>
      <c r="E25" s="22" t="s">
        <v>938</v>
      </c>
      <c r="F25" s="2">
        <v>41.57</v>
      </c>
      <c r="G25" s="78">
        <v>46.424399999999999</v>
      </c>
      <c r="H25">
        <v>150</v>
      </c>
      <c r="I25" s="2">
        <v>6235.5</v>
      </c>
      <c r="J25" s="2">
        <v>6963.66</v>
      </c>
      <c r="K25" s="2">
        <v>-728.15999999999985</v>
      </c>
      <c r="L25" s="660">
        <v>-0.10456570251850317</v>
      </c>
      <c r="M25" s="2">
        <v>-728.15999999999985</v>
      </c>
      <c r="N25">
        <v>150</v>
      </c>
      <c r="O25" t="s">
        <v>1371</v>
      </c>
      <c r="P25" s="660">
        <v>8.4195333172961268E-3</v>
      </c>
      <c r="Q25" s="878">
        <v>1.1900000000000001E-2</v>
      </c>
      <c r="R25" s="2">
        <v>20.033734939759036</v>
      </c>
      <c r="S25" s="782">
        <v>43425</v>
      </c>
      <c r="T25" s="48"/>
      <c r="U25" s="790"/>
      <c r="W25" s="790"/>
      <c r="X25" s="790"/>
      <c r="Y25" s="762"/>
      <c r="Z25" s="660"/>
      <c r="AA25" s="2"/>
      <c r="AB25"/>
      <c r="AC25"/>
      <c r="AD25"/>
      <c r="AE25"/>
      <c r="AF25"/>
      <c r="AG25"/>
    </row>
    <row r="26" spans="1:33" ht="21.95" customHeight="1" x14ac:dyDescent="0.25">
      <c r="A26" s="50"/>
      <c r="B26" s="50"/>
      <c r="C26" s="51"/>
      <c r="D26" s="709"/>
      <c r="E26" s="22" t="s">
        <v>1312</v>
      </c>
      <c r="F26" s="2">
        <v>27.29</v>
      </c>
      <c r="G26" s="78">
        <v>24.060300000000002</v>
      </c>
      <c r="H26">
        <v>100</v>
      </c>
      <c r="I26" s="2">
        <v>2729</v>
      </c>
      <c r="J26" s="2">
        <v>2406.0300000000002</v>
      </c>
      <c r="K26" s="2">
        <v>322.9699999999998</v>
      </c>
      <c r="L26" s="660">
        <v>0.13423357148497722</v>
      </c>
      <c r="M26" s="2">
        <v>322.9699999999998</v>
      </c>
      <c r="N26">
        <v>100</v>
      </c>
      <c r="O26" t="s">
        <v>1368</v>
      </c>
      <c r="P26" s="660">
        <v>0</v>
      </c>
      <c r="Q26" s="878">
        <v>2.5600000000000001E-2</v>
      </c>
      <c r="R26" s="2">
        <v>6.2022727272727263</v>
      </c>
      <c r="T26" s="48"/>
      <c r="U26" s="790"/>
      <c r="V26" s="762"/>
      <c r="W26" s="790"/>
      <c r="X26" s="790"/>
      <c r="Y26" s="762"/>
      <c r="Z26" s="762"/>
    </row>
    <row r="27" spans="1:33" ht="21.95" customHeight="1" x14ac:dyDescent="0.25">
      <c r="A27" s="50"/>
      <c r="B27" s="50"/>
      <c r="C27" s="51"/>
      <c r="D27" s="709"/>
      <c r="E27" s="22" t="s">
        <v>52</v>
      </c>
      <c r="F27" s="2">
        <v>48.76</v>
      </c>
      <c r="G27" s="78">
        <v>37.936999999999991</v>
      </c>
      <c r="H27">
        <v>100</v>
      </c>
      <c r="I27" s="2">
        <v>4876</v>
      </c>
      <c r="J27" s="2">
        <v>3793.6999999999989</v>
      </c>
      <c r="K27" s="2">
        <v>1082.3000000000029</v>
      </c>
      <c r="L27" s="660">
        <v>0.28528876822099825</v>
      </c>
      <c r="M27" s="2">
        <v>2139.0400000000009</v>
      </c>
      <c r="N27">
        <v>100</v>
      </c>
      <c r="O27" t="s">
        <v>1357</v>
      </c>
      <c r="P27" s="660">
        <v>3.9048400328137819E-2</v>
      </c>
      <c r="Q27" s="878">
        <v>-1.18E-2</v>
      </c>
      <c r="R27" s="2">
        <v>9.9510204081632647</v>
      </c>
      <c r="S27" s="782">
        <v>43323</v>
      </c>
      <c r="T27" s="48"/>
      <c r="V27" s="790"/>
      <c r="W27" s="790"/>
      <c r="X27" s="790"/>
      <c r="Y27" s="762"/>
      <c r="Z27" s="790"/>
    </row>
    <row r="28" spans="1:33" ht="21.95" customHeight="1" x14ac:dyDescent="0.25">
      <c r="A28" s="50"/>
      <c r="B28" s="51"/>
      <c r="C28" s="51"/>
      <c r="D28" s="709"/>
      <c r="E28" s="22" t="s">
        <v>824</v>
      </c>
      <c r="F28" s="2">
        <v>91.049899999999994</v>
      </c>
      <c r="G28" s="78">
        <v>67.203250000000025</v>
      </c>
      <c r="H28">
        <v>40</v>
      </c>
      <c r="I28" s="2">
        <v>3641.9959999999996</v>
      </c>
      <c r="J28" s="2">
        <v>2688.130000000001</v>
      </c>
      <c r="K28" s="2">
        <v>953.86599999999862</v>
      </c>
      <c r="L28" s="660">
        <v>0.35484370175549484</v>
      </c>
      <c r="M28" s="2">
        <v>953.86599999999862</v>
      </c>
      <c r="N28">
        <v>40</v>
      </c>
      <c r="O28" t="s">
        <v>1374</v>
      </c>
      <c r="P28" s="660">
        <v>2.5041213664155588E-2</v>
      </c>
      <c r="Q28" s="878">
        <v>4.5999999999999999E-3</v>
      </c>
      <c r="R28" s="2">
        <v>19.128130252100839</v>
      </c>
      <c r="W28" s="790"/>
      <c r="X28" s="790"/>
      <c r="Y28" s="762"/>
      <c r="Z28"/>
    </row>
    <row r="29" spans="1:33" ht="21.95" customHeight="1" x14ac:dyDescent="0.25">
      <c r="A29" s="50"/>
      <c r="B29" s="50"/>
      <c r="C29" s="51"/>
      <c r="D29" s="709"/>
      <c r="E29" s="22" t="s">
        <v>799</v>
      </c>
      <c r="F29" s="2">
        <v>22.22</v>
      </c>
      <c r="G29" s="78">
        <v>29.412966666666641</v>
      </c>
      <c r="H29">
        <v>300</v>
      </c>
      <c r="I29" s="2">
        <v>6666</v>
      </c>
      <c r="J29" s="2">
        <v>8823.8899999999921</v>
      </c>
      <c r="K29" s="2">
        <v>-2157.8899999999921</v>
      </c>
      <c r="L29" s="660">
        <v>-0.24455087268766887</v>
      </c>
      <c r="M29" s="2">
        <v>-2157.8899999999921</v>
      </c>
      <c r="N29">
        <v>300</v>
      </c>
      <c r="O29" t="s">
        <v>1367</v>
      </c>
      <c r="P29" s="660">
        <v>4.6804680468046811E-2</v>
      </c>
      <c r="Q29" s="878">
        <v>3.5999999999999999E-3</v>
      </c>
      <c r="R29" s="2">
        <v>13.070588235294117</v>
      </c>
      <c r="S29" s="782">
        <v>43324</v>
      </c>
      <c r="T29" s="48"/>
      <c r="U29" s="790"/>
      <c r="W29" s="790"/>
      <c r="X29" s="790"/>
      <c r="Y29" s="762"/>
    </row>
    <row r="30" spans="1:33" ht="21.95" customHeight="1" x14ac:dyDescent="0.25">
      <c r="A30" s="50"/>
      <c r="B30" s="50"/>
      <c r="C30" s="51"/>
      <c r="D30" s="709"/>
      <c r="E30" s="22" t="s">
        <v>1283</v>
      </c>
      <c r="F30" s="2">
        <v>177.4699</v>
      </c>
      <c r="G30" s="78">
        <v>193.31733333333335</v>
      </c>
      <c r="H30">
        <v>30</v>
      </c>
      <c r="I30" s="2">
        <v>5324.0969999999998</v>
      </c>
      <c r="J30" s="2">
        <v>5799.52</v>
      </c>
      <c r="K30" s="2">
        <v>-475.42300000000068</v>
      </c>
      <c r="L30" s="660">
        <v>-8.197626700140713E-2</v>
      </c>
      <c r="M30" s="2">
        <v>-475.42300000000068</v>
      </c>
      <c r="N30">
        <v>30</v>
      </c>
      <c r="O30" t="s">
        <v>1350</v>
      </c>
      <c r="P30" s="660">
        <v>0</v>
      </c>
      <c r="Q30" s="878">
        <v>2.24E-2</v>
      </c>
      <c r="R30" s="2"/>
      <c r="W30" s="790"/>
      <c r="X30" s="790"/>
      <c r="Y30" s="762"/>
      <c r="Z30" s="762"/>
      <c r="AA30" s="2"/>
      <c r="AB30"/>
      <c r="AC30"/>
      <c r="AD30"/>
      <c r="AE30"/>
      <c r="AF30"/>
      <c r="AG30"/>
    </row>
    <row r="31" spans="1:33" ht="21.95" customHeight="1" x14ac:dyDescent="0.25">
      <c r="A31" s="50"/>
      <c r="B31" s="50"/>
      <c r="C31" s="51"/>
      <c r="D31" s="709"/>
      <c r="E31" s="22" t="s">
        <v>170</v>
      </c>
      <c r="F31" s="2">
        <v>43.709899999999998</v>
      </c>
      <c r="G31" s="78">
        <v>45.936149999999991</v>
      </c>
      <c r="H31">
        <v>200</v>
      </c>
      <c r="I31" s="2">
        <v>8741.98</v>
      </c>
      <c r="J31" s="2">
        <v>9187.2299999999977</v>
      </c>
      <c r="K31" s="2">
        <v>-445.24999999999636</v>
      </c>
      <c r="L31" s="660">
        <v>-4.8464009282449524E-2</v>
      </c>
      <c r="M31" s="2">
        <v>-395.29999999999654</v>
      </c>
      <c r="N31">
        <v>200</v>
      </c>
      <c r="O31" t="s">
        <v>1365</v>
      </c>
      <c r="P31" s="660">
        <v>4.4841100071150934E-2</v>
      </c>
      <c r="Q31" s="878">
        <v>3.0000000000000001E-3</v>
      </c>
      <c r="R31" s="2">
        <v>14.473476821192053</v>
      </c>
      <c r="S31" s="782">
        <v>43320</v>
      </c>
      <c r="T31" s="48"/>
      <c r="V31" s="2"/>
      <c r="W31" s="789"/>
      <c r="X31" s="789"/>
      <c r="Y31" s="2"/>
    </row>
    <row r="32" spans="1:33" ht="21.95" customHeight="1" x14ac:dyDescent="0.25">
      <c r="A32" s="50"/>
      <c r="B32" s="50"/>
      <c r="C32" s="51"/>
      <c r="D32" s="709"/>
      <c r="E32" s="22" t="s">
        <v>1322</v>
      </c>
      <c r="F32" s="2">
        <v>87.979900000000001</v>
      </c>
      <c r="G32" s="78">
        <v>88.58120000000001</v>
      </c>
      <c r="H32">
        <v>50</v>
      </c>
      <c r="I32" s="2">
        <v>4398.9949999999999</v>
      </c>
      <c r="J32" s="2">
        <v>4429.0600000000004</v>
      </c>
      <c r="K32" s="2">
        <v>-30.065000000000509</v>
      </c>
      <c r="L32" s="660">
        <v>-6.7881220845959298E-3</v>
      </c>
      <c r="M32" s="2">
        <v>-30.065000000000509</v>
      </c>
      <c r="N32">
        <v>50</v>
      </c>
      <c r="O32" t="s">
        <v>1370</v>
      </c>
      <c r="P32" s="660">
        <v>1.3130271800718119E-2</v>
      </c>
      <c r="Q32" s="878">
        <v>4.3E-3</v>
      </c>
      <c r="R32" s="2"/>
      <c r="U32" s="790"/>
      <c r="V32" s="790"/>
      <c r="W32" s="790"/>
      <c r="X32" s="790"/>
      <c r="Y32" s="762"/>
      <c r="Z32" s="762"/>
    </row>
    <row r="33" spans="1:33" ht="21.95" customHeight="1" x14ac:dyDescent="0.25">
      <c r="A33" s="50"/>
      <c r="B33" s="50"/>
      <c r="C33" s="51"/>
      <c r="D33" s="709"/>
      <c r="E33" s="22" t="s">
        <v>658</v>
      </c>
      <c r="F33" s="2">
        <v>211.34989999999999</v>
      </c>
      <c r="G33" s="78">
        <v>139.4129999999999</v>
      </c>
      <c r="H33">
        <v>20</v>
      </c>
      <c r="I33" s="2">
        <v>4226.9979999999996</v>
      </c>
      <c r="J33" s="2">
        <v>2788.2599999999979</v>
      </c>
      <c r="K33" s="2">
        <v>1438.7380000000012</v>
      </c>
      <c r="L33" s="660">
        <v>0.51599850803009872</v>
      </c>
      <c r="M33" s="2">
        <v>1581.7680000000014</v>
      </c>
      <c r="N33">
        <v>20</v>
      </c>
      <c r="O33" t="s">
        <v>1352</v>
      </c>
      <c r="P33" s="660">
        <v>2.3657451458458227E-3</v>
      </c>
      <c r="Q33" s="878">
        <v>4.8999999999999998E-3</v>
      </c>
      <c r="R33" s="2">
        <v>30.809023323615158</v>
      </c>
      <c r="U33"/>
      <c r="W33" s="790"/>
      <c r="X33" s="790"/>
      <c r="Y33" s="762"/>
      <c r="Z33" s="762"/>
    </row>
    <row r="34" spans="1:33" ht="21.95" customHeight="1" x14ac:dyDescent="0.25">
      <c r="A34" s="50"/>
      <c r="B34" s="50"/>
      <c r="C34" s="51"/>
      <c r="D34" s="709"/>
      <c r="E34" s="22" t="s">
        <v>803</v>
      </c>
      <c r="F34" s="2">
        <v>97.049899999999994</v>
      </c>
      <c r="G34" s="78">
        <v>92.057000000000002</v>
      </c>
      <c r="H34">
        <v>100</v>
      </c>
      <c r="I34" s="2">
        <v>9704.99</v>
      </c>
      <c r="J34" s="2">
        <v>9205.7000000000007</v>
      </c>
      <c r="K34" s="2">
        <v>499.28999999999905</v>
      </c>
      <c r="L34" s="660">
        <v>5.4237048784991818E-2</v>
      </c>
      <c r="M34" s="2">
        <v>499.28999999999905</v>
      </c>
      <c r="N34">
        <v>100</v>
      </c>
      <c r="O34" t="s">
        <v>1360</v>
      </c>
      <c r="P34" s="660">
        <v>7.0067047982532707E-3</v>
      </c>
      <c r="Q34" s="878">
        <v>1.03E-2</v>
      </c>
      <c r="R34" s="2">
        <v>20.431557894736841</v>
      </c>
      <c r="T34" s="48"/>
      <c r="V34" s="762"/>
      <c r="W34" s="790"/>
      <c r="X34" s="790"/>
      <c r="Y34" s="762"/>
      <c r="Z34" s="762"/>
    </row>
    <row r="35" spans="1:33" ht="21.95" customHeight="1" x14ac:dyDescent="0.25">
      <c r="A35" s="50"/>
      <c r="B35" s="50"/>
      <c r="C35" s="51"/>
      <c r="D35" s="709"/>
      <c r="E35" s="22" t="s">
        <v>172</v>
      </c>
      <c r="F35" s="2">
        <v>50.0899</v>
      </c>
      <c r="G35" s="78">
        <v>44.889000000000038</v>
      </c>
      <c r="H35">
        <v>120</v>
      </c>
      <c r="I35" s="2">
        <v>6010.7880000000005</v>
      </c>
      <c r="J35" s="2">
        <v>5386.6800000000048</v>
      </c>
      <c r="K35" s="2">
        <v>624.10799999999654</v>
      </c>
      <c r="L35" s="660">
        <v>0.11586134687785331</v>
      </c>
      <c r="M35" s="2">
        <v>2228.6879999999983</v>
      </c>
      <c r="N35">
        <v>120</v>
      </c>
      <c r="O35" t="s">
        <v>1360</v>
      </c>
      <c r="P35" s="660">
        <v>3.433825980886366E-2</v>
      </c>
      <c r="Q35" s="878">
        <v>4.7999999999999996E-3</v>
      </c>
      <c r="R35" s="2">
        <v>11.081836283185842</v>
      </c>
      <c r="W35" s="790"/>
      <c r="X35" s="790"/>
      <c r="Y35" s="762"/>
      <c r="Z35" s="762"/>
      <c r="AA35" s="2"/>
      <c r="AB35"/>
      <c r="AC35"/>
      <c r="AD35"/>
      <c r="AE35"/>
      <c r="AF35"/>
      <c r="AG35"/>
    </row>
    <row r="36" spans="1:33" ht="21.95" customHeight="1" x14ac:dyDescent="0.25">
      <c r="A36" s="50"/>
      <c r="B36" s="50"/>
      <c r="C36" s="51"/>
      <c r="D36" s="709"/>
      <c r="E36" s="22" t="s">
        <v>932</v>
      </c>
      <c r="F36" s="2">
        <v>35.429900000000004</v>
      </c>
      <c r="G36" s="78">
        <v>19.713899999999995</v>
      </c>
      <c r="H36">
        <v>100</v>
      </c>
      <c r="I36" s="2">
        <v>3542.9900000000002</v>
      </c>
      <c r="J36" s="2">
        <v>1971.3899999999994</v>
      </c>
      <c r="K36" s="2">
        <v>1571.6000000000008</v>
      </c>
      <c r="L36" s="660">
        <v>0.79720400326673113</v>
      </c>
      <c r="M36" s="2">
        <v>1571.6000000000008</v>
      </c>
      <c r="N36" s="29">
        <v>43523</v>
      </c>
      <c r="O36" t="s">
        <v>1377</v>
      </c>
      <c r="P36" s="660">
        <v>2.1450808497907134E-2</v>
      </c>
      <c r="Q36" s="878">
        <v>-1.7999999999999999E-2</v>
      </c>
      <c r="R36" s="2">
        <v>14.171960000000002</v>
      </c>
      <c r="S36" s="782">
        <v>43366</v>
      </c>
      <c r="T36" s="48"/>
      <c r="W36" s="790"/>
      <c r="X36" s="790"/>
      <c r="Y36" s="762"/>
      <c r="Z36" s="762"/>
    </row>
    <row r="37" spans="1:33" ht="21.95" customHeight="1" x14ac:dyDescent="0.25">
      <c r="A37" s="51"/>
      <c r="B37" s="51"/>
      <c r="C37" s="51"/>
      <c r="D37" s="709"/>
      <c r="E37" s="22" t="s">
        <v>1184</v>
      </c>
      <c r="F37" s="2">
        <v>2649.7694999999999</v>
      </c>
      <c r="G37" s="78">
        <v>2181.0399999999991</v>
      </c>
      <c r="H37">
        <v>2</v>
      </c>
      <c r="I37" s="2">
        <v>5299.5389999999998</v>
      </c>
      <c r="J37" s="2">
        <v>4362.0799999999981</v>
      </c>
      <c r="K37" s="2">
        <v>937.45900000000165</v>
      </c>
      <c r="L37" s="660">
        <v>0.21491100575872107</v>
      </c>
      <c r="M37" s="2">
        <v>937.45900000000165</v>
      </c>
      <c r="N37" s="29">
        <v>43514</v>
      </c>
      <c r="O37" t="s">
        <v>1375</v>
      </c>
      <c r="P37" s="660">
        <v>0</v>
      </c>
      <c r="Q37" s="878">
        <v>9.2999999999999992E-3</v>
      </c>
      <c r="R37" s="2">
        <v>13.658605670103093</v>
      </c>
      <c r="S37" s="782">
        <v>43422</v>
      </c>
      <c r="T37" s="281"/>
      <c r="V37" s="2"/>
      <c r="W37" s="789"/>
      <c r="X37" s="789"/>
      <c r="Y37" s="2"/>
      <c r="Z37" s="762"/>
    </row>
    <row r="38" spans="1:33" ht="21.95" customHeight="1" x14ac:dyDescent="0.25">
      <c r="A38" s="50"/>
      <c r="B38" s="50"/>
      <c r="C38" s="51"/>
      <c r="D38" s="709"/>
      <c r="E38" s="22" t="s">
        <v>893</v>
      </c>
      <c r="F38" s="78">
        <v>118.48990000000001</v>
      </c>
      <c r="G38" s="78">
        <v>109.1900000000001</v>
      </c>
      <c r="H38">
        <v>100</v>
      </c>
      <c r="I38" s="2">
        <v>11848.99</v>
      </c>
      <c r="J38" s="2">
        <v>10919.000000000009</v>
      </c>
      <c r="K38" s="2">
        <v>929.98999999999251</v>
      </c>
      <c r="L38" s="660">
        <v>8.517171902188754E-2</v>
      </c>
      <c r="M38" s="2">
        <v>929.98999999999251</v>
      </c>
      <c r="N38">
        <v>80</v>
      </c>
      <c r="O38" t="s">
        <v>1356</v>
      </c>
      <c r="P38" s="660">
        <v>4.388559700025065E-3</v>
      </c>
      <c r="Q38" s="878">
        <v>-2.3999999999999998E-3</v>
      </c>
      <c r="R38" s="2">
        <v>13.745928074245942</v>
      </c>
      <c r="S38" s="782">
        <v>43324</v>
      </c>
      <c r="W38" s="790"/>
      <c r="X38" s="790"/>
      <c r="Y38" s="762"/>
      <c r="Z38" s="762"/>
    </row>
    <row r="39" spans="1:33" ht="21.95" customHeight="1" x14ac:dyDescent="0.25">
      <c r="A39" s="50"/>
      <c r="B39" s="50"/>
      <c r="C39" s="51"/>
      <c r="E39" s="22" t="s">
        <v>55</v>
      </c>
      <c r="F39" s="2">
        <v>68.16</v>
      </c>
      <c r="G39" s="78">
        <v>68.16</v>
      </c>
      <c r="H39">
        <v>0</v>
      </c>
      <c r="I39" s="2">
        <v>0</v>
      </c>
      <c r="J39" s="2">
        <v>0</v>
      </c>
      <c r="K39" s="2">
        <v>113.94999999999982</v>
      </c>
      <c r="L39" s="660">
        <v>0</v>
      </c>
      <c r="M39" s="2">
        <v>924.07999999998992</v>
      </c>
      <c r="N39">
        <v>0</v>
      </c>
      <c r="O39" t="s">
        <v>1169</v>
      </c>
      <c r="P39" s="660">
        <v>3.0516431924882632E-2</v>
      </c>
      <c r="Q39" s="878">
        <v>1.0800000000000001E-2</v>
      </c>
      <c r="R39" s="2">
        <v>10.551083591331269</v>
      </c>
      <c r="V39" s="790"/>
      <c r="W39" s="790"/>
      <c r="X39" s="790"/>
      <c r="Y39" s="762"/>
      <c r="Z39" s="762"/>
    </row>
    <row r="40" spans="1:33" ht="21.95" customHeight="1" x14ac:dyDescent="0.25">
      <c r="A40" s="50"/>
      <c r="B40" s="51"/>
      <c r="C40" s="51"/>
      <c r="E40" s="22" t="s">
        <v>218</v>
      </c>
      <c r="F40" s="2">
        <v>44.4</v>
      </c>
      <c r="G40" s="78">
        <v>44.4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4376.9599999999991</v>
      </c>
      <c r="N40">
        <v>0</v>
      </c>
      <c r="O40" t="s">
        <v>1170</v>
      </c>
      <c r="P40" s="660">
        <v>4.0899999999999999E-2</v>
      </c>
      <c r="Q40" s="878">
        <v>2.69E-2</v>
      </c>
      <c r="R40" s="2"/>
      <c r="T40" s="48"/>
      <c r="U40" s="790"/>
      <c r="V40" s="790"/>
      <c r="W40" s="790"/>
      <c r="X40" s="790"/>
      <c r="Y40" s="762"/>
      <c r="Z40" s="762"/>
    </row>
    <row r="41" spans="1:33" ht="21.95" customHeight="1" x14ac:dyDescent="0.25">
      <c r="A41" s="50"/>
      <c r="B41" s="51"/>
      <c r="C41" s="51"/>
      <c r="E41" s="22" t="s">
        <v>671</v>
      </c>
      <c r="F41" s="2">
        <v>284.11</v>
      </c>
      <c r="G41" s="78">
        <v>284.11</v>
      </c>
      <c r="H41">
        <v>0</v>
      </c>
      <c r="I41" s="2">
        <v>0</v>
      </c>
      <c r="J41" s="2">
        <v>0</v>
      </c>
      <c r="K41" s="2">
        <v>4854.3499999999767</v>
      </c>
      <c r="L41" s="660">
        <v>0</v>
      </c>
      <c r="M41" s="2">
        <v>5079.1199999999772</v>
      </c>
      <c r="N41">
        <v>0</v>
      </c>
      <c r="O41" t="s">
        <v>1132</v>
      </c>
      <c r="P41" s="660">
        <v>0</v>
      </c>
      <c r="Q41" s="878">
        <v>2.2499999999999999E-2</v>
      </c>
      <c r="R41" s="2">
        <v>29.014501633986931</v>
      </c>
      <c r="S41" s="782">
        <v>43324</v>
      </c>
      <c r="V41" s="2"/>
      <c r="W41" s="789"/>
      <c r="X41" s="789"/>
      <c r="Y41" s="2"/>
      <c r="Z41" s="762"/>
    </row>
    <row r="42" spans="1:33" ht="21.95" customHeight="1" x14ac:dyDescent="0.25">
      <c r="A42" s="50"/>
      <c r="B42" s="50"/>
      <c r="C42" s="51"/>
      <c r="D42" s="709"/>
      <c r="E42" s="22" t="s">
        <v>709</v>
      </c>
      <c r="F42" s="2">
        <v>79.760000000000005</v>
      </c>
      <c r="G42" s="78">
        <v>79.760000000000005</v>
      </c>
      <c r="H42">
        <v>0</v>
      </c>
      <c r="I42" s="2">
        <v>0</v>
      </c>
      <c r="J42" s="2">
        <v>0</v>
      </c>
      <c r="K42" s="2">
        <v>581.39999999999964</v>
      </c>
      <c r="L42" s="660">
        <v>0</v>
      </c>
      <c r="M42" s="2">
        <v>1040.7199999999993</v>
      </c>
      <c r="N42">
        <v>0</v>
      </c>
      <c r="O42" t="s">
        <v>1182</v>
      </c>
      <c r="P42" s="660">
        <v>0</v>
      </c>
      <c r="Q42" s="878">
        <v>7.7000000000000002E-3</v>
      </c>
      <c r="R42" s="2">
        <v>19.525091799265606</v>
      </c>
      <c r="W42" s="790"/>
      <c r="X42" s="790"/>
      <c r="Y42" s="762"/>
      <c r="Z42" s="660"/>
    </row>
    <row r="43" spans="1:33" ht="21.95" customHeight="1" x14ac:dyDescent="0.25">
      <c r="A43" s="50"/>
      <c r="B43" s="50"/>
      <c r="C43" s="51"/>
      <c r="D43" s="709"/>
      <c r="E43" s="22" t="s">
        <v>1114</v>
      </c>
      <c r="F43" s="78">
        <v>51.33</v>
      </c>
      <c r="G43" s="78">
        <v>46.591649999999987</v>
      </c>
      <c r="H43">
        <v>200</v>
      </c>
      <c r="I43" s="2">
        <v>10266</v>
      </c>
      <c r="J43" s="2">
        <v>9318.3299999999981</v>
      </c>
      <c r="K43" s="2">
        <v>947.67000000000189</v>
      </c>
      <c r="L43" s="660">
        <v>0.10169955346075987</v>
      </c>
      <c r="M43" s="2">
        <v>947.67000000000189</v>
      </c>
      <c r="N43">
        <v>200</v>
      </c>
      <c r="O43"/>
      <c r="P43" s="660">
        <v>2.5326319890902008E-2</v>
      </c>
      <c r="Q43" s="878">
        <v>2.1899999999999999E-2</v>
      </c>
      <c r="R43" s="2"/>
      <c r="S43" s="782">
        <v>43421</v>
      </c>
      <c r="T43" s="48"/>
      <c r="W43" s="790"/>
      <c r="X43" s="790"/>
      <c r="Y43" s="762"/>
      <c r="Z43" s="762"/>
    </row>
    <row r="44" spans="1:33" ht="21.95" customHeight="1" x14ac:dyDescent="0.25">
      <c r="A44" s="50"/>
      <c r="B44" s="50"/>
      <c r="C44" s="51"/>
      <c r="E44" s="22" t="s">
        <v>934</v>
      </c>
      <c r="F44" s="2">
        <v>165.68</v>
      </c>
      <c r="G44" s="78">
        <v>149.63633333333343</v>
      </c>
      <c r="H44">
        <v>60</v>
      </c>
      <c r="I44" s="2">
        <v>9940.8000000000011</v>
      </c>
      <c r="J44" s="2">
        <v>8978.1800000000057</v>
      </c>
      <c r="K44" s="2">
        <v>962.61999999999352</v>
      </c>
      <c r="L44" s="660">
        <v>0.10721772118625315</v>
      </c>
      <c r="M44" s="2">
        <v>962.61999999999352</v>
      </c>
      <c r="N44">
        <v>60</v>
      </c>
      <c r="O44"/>
      <c r="P44" s="660">
        <v>7.7257363592467404E-3</v>
      </c>
      <c r="Q44" s="878">
        <v>2.5399999999999999E-2</v>
      </c>
      <c r="R44" s="2">
        <v>19.68</v>
      </c>
      <c r="T44" s="48"/>
      <c r="W44" s="790"/>
      <c r="X44" s="790"/>
      <c r="Y44" s="762"/>
    </row>
    <row r="45" spans="1:33" ht="21.95" customHeight="1" x14ac:dyDescent="0.25">
      <c r="A45" s="50"/>
      <c r="B45" s="51"/>
      <c r="C45" s="51"/>
      <c r="D45" s="709"/>
      <c r="E45" s="22" t="s">
        <v>1277</v>
      </c>
      <c r="F45" s="2">
        <v>54.16</v>
      </c>
      <c r="G45" s="78">
        <v>54.281400000000005</v>
      </c>
      <c r="H45">
        <v>100</v>
      </c>
      <c r="I45" s="2">
        <v>5416</v>
      </c>
      <c r="J45" s="2">
        <v>5428.14</v>
      </c>
      <c r="K45" s="2">
        <v>-12.140000000000327</v>
      </c>
      <c r="L45" s="660">
        <v>-2.2364935318545279E-3</v>
      </c>
      <c r="M45" s="2">
        <v>-12.140000000000327</v>
      </c>
      <c r="N45">
        <v>100</v>
      </c>
      <c r="O45"/>
      <c r="P45" s="660">
        <v>2.1329394387001478E-2</v>
      </c>
      <c r="Q45" s="878">
        <v>1.06E-2</v>
      </c>
      <c r="R45" s="2"/>
      <c r="T45" s="48"/>
      <c r="U45" s="790"/>
      <c r="V45" s="2"/>
      <c r="W45" s="789"/>
      <c r="X45" s="789"/>
      <c r="Y45" s="2"/>
      <c r="Z45" s="660"/>
    </row>
    <row r="46" spans="1:33" ht="21.95" customHeight="1" x14ac:dyDescent="0.25">
      <c r="A46" s="50"/>
      <c r="B46" s="50"/>
      <c r="C46" s="51"/>
      <c r="D46" s="709"/>
      <c r="E46" s="22" t="s">
        <v>174</v>
      </c>
      <c r="F46" s="2">
        <v>267.58</v>
      </c>
      <c r="G46" s="78">
        <v>216.70049999999986</v>
      </c>
      <c r="H46">
        <v>20</v>
      </c>
      <c r="I46" s="2">
        <v>5351.5999999999995</v>
      </c>
      <c r="J46" s="2">
        <v>4334.0099999999975</v>
      </c>
      <c r="K46" s="2">
        <v>1017.5900000000047</v>
      </c>
      <c r="L46" s="660">
        <v>0.23479179789617538</v>
      </c>
      <c r="M46" s="2">
        <v>1178.4200000000046</v>
      </c>
      <c r="N46">
        <v>20</v>
      </c>
      <c r="O46"/>
      <c r="P46" s="660">
        <v>1.84E-2</v>
      </c>
      <c r="Q46" s="878">
        <v>1.5800000000000002E-2</v>
      </c>
      <c r="R46" s="2">
        <v>20.583076923076923</v>
      </c>
      <c r="T46" s="48"/>
      <c r="W46" s="790"/>
      <c r="X46" s="790"/>
      <c r="Y46" s="762"/>
      <c r="Z46" s="762"/>
      <c r="AA46" s="2"/>
      <c r="AB46"/>
      <c r="AC46"/>
      <c r="AD46"/>
      <c r="AE46"/>
      <c r="AF46"/>
      <c r="AG46"/>
    </row>
    <row r="47" spans="1:33" ht="21.95" customHeight="1" x14ac:dyDescent="0.25">
      <c r="A47" s="51"/>
      <c r="B47" s="51"/>
      <c r="C47" s="51"/>
      <c r="D47" s="709"/>
      <c r="E47" s="22" t="s">
        <v>62</v>
      </c>
      <c r="F47" s="2">
        <v>333.21</v>
      </c>
      <c r="G47" s="78">
        <v>333.21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1659.3600000000079</v>
      </c>
      <c r="N47">
        <v>0</v>
      </c>
      <c r="O47"/>
      <c r="P47" s="660">
        <v>0</v>
      </c>
      <c r="Q47" s="878">
        <v>2.52E-2</v>
      </c>
      <c r="R47" s="2"/>
      <c r="T47" s="48"/>
      <c r="U47" s="48"/>
      <c r="V47" s="762"/>
      <c r="W47" s="790"/>
      <c r="X47" s="790"/>
      <c r="Y47" s="762"/>
      <c r="Z47" s="762"/>
      <c r="AA47" s="2"/>
      <c r="AB47"/>
      <c r="AC47"/>
      <c r="AD47"/>
      <c r="AE47"/>
      <c r="AF47"/>
      <c r="AG47"/>
    </row>
    <row r="48" spans="1:33" ht="21.95" customHeight="1" x14ac:dyDescent="0.25">
      <c r="A48" s="50"/>
      <c r="B48" s="50"/>
      <c r="C48" s="51"/>
      <c r="D48" s="709"/>
      <c r="E48" s="22" t="s">
        <v>200</v>
      </c>
      <c r="F48" s="2">
        <v>29.55</v>
      </c>
      <c r="G48" s="78">
        <v>29.55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555.54</v>
      </c>
      <c r="N48">
        <v>0</v>
      </c>
      <c r="O48"/>
      <c r="P48" s="660">
        <v>0</v>
      </c>
      <c r="Q48" s="878">
        <v>4.7999999999999996E-3</v>
      </c>
      <c r="R48" s="2"/>
      <c r="T48" s="48"/>
      <c r="U48"/>
      <c r="V48" s="762"/>
      <c r="W48" s="790"/>
      <c r="X48" s="790"/>
      <c r="Y48" s="762"/>
      <c r="Z48" s="762"/>
    </row>
    <row r="49" spans="1:33" ht="21.95" customHeight="1" x14ac:dyDescent="0.25">
      <c r="A49" s="51"/>
      <c r="B49" s="51"/>
      <c r="C49" s="51"/>
      <c r="D49" s="709"/>
      <c r="E49" s="22" t="s">
        <v>209</v>
      </c>
      <c r="F49" s="2">
        <v>35.549999999999997</v>
      </c>
      <c r="G49" s="78">
        <v>35.549999999999997</v>
      </c>
      <c r="H49">
        <v>0</v>
      </c>
      <c r="I49" s="2">
        <v>0</v>
      </c>
      <c r="J49" s="2">
        <v>0</v>
      </c>
      <c r="K49" s="2">
        <v>973.83000000000175</v>
      </c>
      <c r="L49" s="660">
        <v>0</v>
      </c>
      <c r="M49" s="2">
        <v>2131.6999999999971</v>
      </c>
      <c r="N49">
        <v>0</v>
      </c>
      <c r="O49"/>
      <c r="P49" s="660">
        <v>4.1631504922644169E-2</v>
      </c>
      <c r="Q49" s="878">
        <v>1.47E-2</v>
      </c>
      <c r="R49" s="2">
        <v>8.8874999999999993</v>
      </c>
      <c r="T49" s="48"/>
      <c r="W49" s="790"/>
      <c r="X49" s="790"/>
      <c r="Y49" s="762"/>
      <c r="Z49" s="762"/>
    </row>
    <row r="50" spans="1:33" ht="21.95" customHeight="1" x14ac:dyDescent="0.25">
      <c r="A50" s="50"/>
      <c r="B50" s="51"/>
      <c r="C50" s="51"/>
      <c r="D50" s="709"/>
      <c r="E50" s="22" t="s">
        <v>199</v>
      </c>
      <c r="F50" s="2">
        <v>152.29</v>
      </c>
      <c r="G50" s="78">
        <v>152.29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363.09999999999945</v>
      </c>
      <c r="N50">
        <v>0</v>
      </c>
      <c r="O50"/>
      <c r="P50" s="660">
        <v>0</v>
      </c>
      <c r="Q50" s="878">
        <v>9.7000000000000003E-3</v>
      </c>
      <c r="R50" s="2"/>
      <c r="T50" s="48"/>
      <c r="W50" s="790"/>
      <c r="X50" s="790"/>
      <c r="Y50" s="762"/>
    </row>
    <row r="51" spans="1:33" ht="21.95" customHeight="1" x14ac:dyDescent="0.25">
      <c r="A51" s="50"/>
      <c r="B51" s="50"/>
      <c r="C51" s="50"/>
      <c r="D51" s="709"/>
      <c r="E51" s="22" t="s">
        <v>220</v>
      </c>
      <c r="F51" s="2">
        <v>98.55</v>
      </c>
      <c r="G51" s="78">
        <v>98.55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231.53999999999996</v>
      </c>
      <c r="N51">
        <v>0</v>
      </c>
      <c r="O51"/>
      <c r="P51" s="660">
        <v>1.6199999999999999E-2</v>
      </c>
      <c r="Q51" s="878">
        <v>9.4999999999999998E-3</v>
      </c>
      <c r="R51" s="2"/>
      <c r="V51" s="790"/>
      <c r="W51" s="790"/>
      <c r="X51" s="790"/>
      <c r="Y51" s="762"/>
      <c r="Z51" s="762"/>
    </row>
    <row r="52" spans="1:33" ht="21.95" customHeight="1" x14ac:dyDescent="0.25">
      <c r="A52" s="50"/>
      <c r="B52" s="51"/>
      <c r="C52" s="51"/>
      <c r="D52" s="709"/>
      <c r="E52" s="22" t="s">
        <v>260</v>
      </c>
      <c r="F52" s="2">
        <v>116.06</v>
      </c>
      <c r="G52" s="78">
        <v>116.06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1857.7799999999988</v>
      </c>
      <c r="N52">
        <v>0</v>
      </c>
      <c r="O52"/>
      <c r="P52" s="660">
        <v>1.49E-2</v>
      </c>
      <c r="Q52" s="878">
        <v>9.4000000000000004E-3</v>
      </c>
      <c r="R52" s="2"/>
      <c r="T52" s="48"/>
      <c r="W52" s="790"/>
      <c r="X52" s="790"/>
      <c r="Y52" s="762"/>
      <c r="Z52" s="762"/>
    </row>
    <row r="53" spans="1:33" ht="21.95" customHeight="1" x14ac:dyDescent="0.25">
      <c r="A53" s="50"/>
      <c r="B53" s="50"/>
      <c r="C53" s="51"/>
      <c r="D53" s="709"/>
      <c r="E53" s="22" t="s">
        <v>23</v>
      </c>
      <c r="F53" s="2">
        <v>39.18</v>
      </c>
      <c r="G53" s="78">
        <v>39.18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171.89999999999964</v>
      </c>
      <c r="N53">
        <v>0</v>
      </c>
      <c r="O53"/>
      <c r="P53" s="660">
        <v>0</v>
      </c>
      <c r="Q53" s="878">
        <v>1.14E-2</v>
      </c>
      <c r="R53" s="2"/>
      <c r="W53" s="790"/>
      <c r="X53" s="790"/>
      <c r="Y53" s="762"/>
      <c r="Z53" s="762"/>
    </row>
    <row r="54" spans="1:33" ht="21.95" customHeight="1" x14ac:dyDescent="0.25">
      <c r="A54" s="51"/>
      <c r="B54" s="152"/>
      <c r="C54" s="272"/>
      <c r="D54" s="709"/>
      <c r="E54" s="22" t="s">
        <v>261</v>
      </c>
      <c r="F54" s="2">
        <v>48.75</v>
      </c>
      <c r="G54" s="78">
        <v>48.75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98.449999999999818</v>
      </c>
      <c r="N54">
        <v>0</v>
      </c>
      <c r="O54"/>
      <c r="P54" s="660">
        <v>1.11E-2</v>
      </c>
      <c r="Q54" s="878">
        <v>3.0999999999999999E-3</v>
      </c>
      <c r="R54" s="2"/>
      <c r="V54" s="790"/>
      <c r="W54" s="790"/>
      <c r="X54" s="790"/>
      <c r="Y54" s="762"/>
      <c r="Z54" s="660"/>
      <c r="AA54" s="2"/>
      <c r="AB54"/>
      <c r="AC54"/>
      <c r="AD54"/>
      <c r="AE54" s="2"/>
      <c r="AF54"/>
      <c r="AG54"/>
    </row>
    <row r="55" spans="1:33" ht="21.95" customHeight="1" x14ac:dyDescent="0.25">
      <c r="A55" s="50"/>
      <c r="B55" s="50"/>
      <c r="C55" s="51"/>
      <c r="D55" s="709"/>
      <c r="E55" s="22" t="s">
        <v>318</v>
      </c>
      <c r="F55" s="2">
        <v>13.58</v>
      </c>
      <c r="G55" s="78">
        <v>13.58</v>
      </c>
      <c r="H55">
        <v>0</v>
      </c>
      <c r="I55" s="2">
        <v>0</v>
      </c>
      <c r="J55" s="2">
        <v>0</v>
      </c>
      <c r="K55" s="2">
        <v>-1184.9399999999987</v>
      </c>
      <c r="L55" s="660">
        <v>0</v>
      </c>
      <c r="M55" s="2">
        <v>98.479999999995925</v>
      </c>
      <c r="N55">
        <v>0</v>
      </c>
      <c r="O55"/>
      <c r="P55" s="660">
        <v>0</v>
      </c>
      <c r="Q55" s="879">
        <v>2.06E-2</v>
      </c>
      <c r="R55" s="2">
        <v>42.4375</v>
      </c>
      <c r="T55" s="48"/>
      <c r="W55" s="790"/>
      <c r="X55" s="790"/>
      <c r="Y55" s="762"/>
      <c r="Z55" s="789"/>
    </row>
    <row r="56" spans="1:33" ht="21.95" customHeight="1" x14ac:dyDescent="0.25">
      <c r="A56" s="50"/>
      <c r="B56" s="51"/>
      <c r="C56" s="51"/>
      <c r="E56" s="22" t="s">
        <v>36</v>
      </c>
      <c r="F56" s="2">
        <v>48.52</v>
      </c>
      <c r="G56" s="78">
        <v>48.52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117.73999999999978</v>
      </c>
      <c r="N56">
        <v>0</v>
      </c>
      <c r="O56"/>
      <c r="P56" s="660">
        <v>0</v>
      </c>
      <c r="Q56" s="878">
        <v>-6.7999999999999996E-3</v>
      </c>
      <c r="R56" s="2"/>
      <c r="W56" s="790"/>
      <c r="X56" s="790"/>
      <c r="Y56" s="762"/>
      <c r="Z56" s="762"/>
    </row>
    <row r="57" spans="1:33" ht="21.95" customHeight="1" x14ac:dyDescent="0.25">
      <c r="A57" s="51"/>
      <c r="B57" s="51"/>
      <c r="C57" s="51"/>
      <c r="D57" s="709"/>
      <c r="E57" s="22" t="s">
        <v>1353</v>
      </c>
      <c r="F57" s="2">
        <v>47.34</v>
      </c>
      <c r="G57" s="78">
        <v>47.34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264.92000000000007</v>
      </c>
      <c r="N57">
        <v>0</v>
      </c>
      <c r="O57"/>
      <c r="P57" s="660">
        <v>3.4200000000000001E-2</v>
      </c>
      <c r="Q57" s="878">
        <v>0</v>
      </c>
      <c r="R57" s="2"/>
      <c r="T57" s="48"/>
      <c r="Z57" s="762"/>
    </row>
    <row r="58" spans="1:33" ht="21.95" customHeight="1" x14ac:dyDescent="0.25">
      <c r="A58" s="50"/>
      <c r="B58" s="50"/>
      <c r="C58" s="51"/>
      <c r="D58" s="709"/>
      <c r="E58" s="22" t="s">
        <v>292</v>
      </c>
      <c r="F58" s="2">
        <v>47.99</v>
      </c>
      <c r="G58" s="78">
        <v>47.99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910.79999999999927</v>
      </c>
      <c r="N58">
        <v>0</v>
      </c>
      <c r="O58"/>
      <c r="P58" s="660">
        <v>2.87E-2</v>
      </c>
      <c r="Q58" s="879">
        <v>2.0400000000000001E-2</v>
      </c>
      <c r="R58" s="2"/>
      <c r="U58" s="790"/>
      <c r="W58" s="790"/>
      <c r="X58" s="790"/>
      <c r="Y58" s="762"/>
    </row>
    <row r="59" spans="1:33" ht="21.95" customHeight="1" x14ac:dyDescent="0.25">
      <c r="A59" s="50"/>
      <c r="B59" s="50"/>
      <c r="C59" s="51"/>
      <c r="D59" s="709"/>
      <c r="E59" s="22" t="s">
        <v>670</v>
      </c>
      <c r="F59" s="2">
        <v>25.24</v>
      </c>
      <c r="G59" s="78">
        <v>25.24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557.94000000000005</v>
      </c>
      <c r="N59">
        <v>0</v>
      </c>
      <c r="O59"/>
      <c r="P59" s="660">
        <v>4.0599999999999997E-2</v>
      </c>
      <c r="Q59" s="878">
        <v>5.4999999999999997E-3</v>
      </c>
      <c r="R59" s="2"/>
      <c r="V59" s="2"/>
      <c r="W59" s="789"/>
      <c r="X59" s="789"/>
      <c r="Y59" s="2"/>
      <c r="Z59" s="762"/>
      <c r="AA59" s="2"/>
      <c r="AB59"/>
      <c r="AC59"/>
      <c r="AD59"/>
      <c r="AE59" s="2"/>
      <c r="AF59"/>
      <c r="AG59"/>
    </row>
    <row r="60" spans="1:33" ht="21.95" customHeight="1" x14ac:dyDescent="0.25">
      <c r="A60" s="50"/>
      <c r="B60" s="51"/>
      <c r="C60" s="51"/>
      <c r="D60" s="709"/>
      <c r="E60" s="22" t="s">
        <v>242</v>
      </c>
      <c r="F60" s="2">
        <v>63.1</v>
      </c>
      <c r="G60" s="78">
        <v>63.1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329.74000000000069</v>
      </c>
      <c r="N60">
        <v>0</v>
      </c>
      <c r="O60"/>
      <c r="P60" s="660">
        <v>0</v>
      </c>
      <c r="Q60" s="878">
        <v>5.0000000000000001E-4</v>
      </c>
      <c r="R60" s="2"/>
      <c r="U60" s="790"/>
      <c r="V60" s="790"/>
      <c r="W60" s="790"/>
      <c r="X60" s="790"/>
      <c r="Y60" s="762"/>
      <c r="Z60" s="660"/>
    </row>
    <row r="61" spans="1:33" ht="21.95" customHeight="1" x14ac:dyDescent="0.25">
      <c r="A61" s="50"/>
      <c r="B61" s="50"/>
      <c r="C61" s="51"/>
      <c r="D61" s="709"/>
      <c r="E61" s="22" t="s">
        <v>649</v>
      </c>
      <c r="F61" s="2">
        <v>19.68</v>
      </c>
      <c r="G61" s="78">
        <v>19.68</v>
      </c>
      <c r="H61">
        <v>0</v>
      </c>
      <c r="I61" s="2">
        <v>0</v>
      </c>
      <c r="J61" s="2">
        <v>0</v>
      </c>
      <c r="K61" s="2">
        <v>0</v>
      </c>
      <c r="L61" s="660">
        <v>0</v>
      </c>
      <c r="M61" s="2">
        <v>309.26000000000022</v>
      </c>
      <c r="N61">
        <v>0</v>
      </c>
      <c r="O61"/>
      <c r="P61" s="660">
        <v>8.8000000000000005E-3</v>
      </c>
      <c r="Q61" s="878">
        <v>6.0000000000000001E-3</v>
      </c>
      <c r="R61" s="2"/>
      <c r="V61" s="790"/>
      <c r="W61" s="790"/>
      <c r="X61" s="790"/>
      <c r="Y61" s="762"/>
      <c r="Z61" s="762"/>
    </row>
    <row r="62" spans="1:33" ht="21.95" customHeight="1" x14ac:dyDescent="0.25">
      <c r="A62" s="50"/>
      <c r="B62" s="50"/>
      <c r="C62" s="51"/>
      <c r="E62" s="22" t="s">
        <v>712</v>
      </c>
      <c r="F62" s="2">
        <v>237.55</v>
      </c>
      <c r="G62" s="78">
        <v>237.55</v>
      </c>
      <c r="H62">
        <v>0</v>
      </c>
      <c r="I62" s="2">
        <v>0</v>
      </c>
      <c r="J62" s="2">
        <v>0</v>
      </c>
      <c r="K62" s="2">
        <v>0</v>
      </c>
      <c r="L62" s="660">
        <v>0</v>
      </c>
      <c r="M62" s="2">
        <v>843.18000000000029</v>
      </c>
      <c r="N62">
        <v>0</v>
      </c>
      <c r="O62"/>
      <c r="P62" s="660">
        <v>2.8E-3</v>
      </c>
      <c r="Q62" s="878">
        <v>1.3899999999999999E-2</v>
      </c>
      <c r="R62" s="2"/>
      <c r="U62" s="790"/>
      <c r="W62" s="790"/>
      <c r="X62" s="790"/>
      <c r="Y62" s="762"/>
      <c r="Z62" s="762"/>
    </row>
    <row r="63" spans="1:33" ht="21.95" customHeight="1" x14ac:dyDescent="0.25">
      <c r="A63" s="152"/>
      <c r="B63" s="50"/>
      <c r="C63" s="51"/>
      <c r="D63" s="709"/>
      <c r="E63" s="22" t="s">
        <v>1282</v>
      </c>
      <c r="F63" s="2">
        <v>17.54</v>
      </c>
      <c r="G63" s="78">
        <v>17.54</v>
      </c>
      <c r="H63">
        <v>0</v>
      </c>
      <c r="I63" s="2">
        <v>0</v>
      </c>
      <c r="J63" s="2">
        <v>0</v>
      </c>
      <c r="K63" s="2">
        <v>863.92000000000007</v>
      </c>
      <c r="L63" s="660">
        <v>0</v>
      </c>
      <c r="M63" s="2">
        <v>863.92000000000007</v>
      </c>
      <c r="N63">
        <v>0</v>
      </c>
      <c r="O63"/>
      <c r="P63" s="660">
        <v>0</v>
      </c>
      <c r="Q63" s="878">
        <v>-5.1000000000000004E-3</v>
      </c>
      <c r="R63" s="2"/>
      <c r="W63" s="790"/>
      <c r="X63" s="790"/>
      <c r="Y63" s="762"/>
      <c r="Z63" s="762"/>
    </row>
    <row r="64" spans="1:33" ht="21.95" customHeight="1" x14ac:dyDescent="0.25">
      <c r="A64" s="50"/>
      <c r="B64" s="50"/>
      <c r="C64" s="51"/>
      <c r="D64" s="709"/>
      <c r="E64" s="22" t="s">
        <v>1279</v>
      </c>
      <c r="F64" s="2">
        <v>42.11</v>
      </c>
      <c r="G64" s="78">
        <v>42.11</v>
      </c>
      <c r="H64">
        <v>0</v>
      </c>
      <c r="I64" s="2">
        <v>0</v>
      </c>
      <c r="J64" s="2">
        <v>0</v>
      </c>
      <c r="K64" s="2">
        <v>1589.75</v>
      </c>
      <c r="L64" s="660">
        <v>0</v>
      </c>
      <c r="M64" s="2">
        <v>1589.75</v>
      </c>
      <c r="N64">
        <v>0</v>
      </c>
      <c r="O64"/>
      <c r="P64" s="660">
        <v>1.1754927570648303E-3</v>
      </c>
      <c r="Q64" s="878">
        <v>1.2999999999999999E-3</v>
      </c>
      <c r="R64" s="2"/>
      <c r="W64" s="790"/>
      <c r="X64" s="790"/>
      <c r="Y64" s="762"/>
      <c r="Z64" s="762"/>
    </row>
    <row r="65" spans="1:33" ht="21.95" customHeight="1" x14ac:dyDescent="0.25">
      <c r="A65" s="50"/>
      <c r="B65" s="50"/>
      <c r="C65" s="51"/>
      <c r="D65" s="709"/>
      <c r="E65" s="22" t="s">
        <v>1332</v>
      </c>
      <c r="F65" s="78">
        <v>52.4</v>
      </c>
      <c r="G65" s="78">
        <v>52.4</v>
      </c>
      <c r="H65">
        <v>0</v>
      </c>
      <c r="I65" s="2">
        <v>0</v>
      </c>
      <c r="J65" s="2">
        <v>0</v>
      </c>
      <c r="K65" s="2">
        <v>-0.63999999999987267</v>
      </c>
      <c r="L65" s="660">
        <v>0</v>
      </c>
      <c r="M65" s="2">
        <v>-0.63999999999987267</v>
      </c>
      <c r="N65">
        <v>0</v>
      </c>
      <c r="O65"/>
      <c r="P65" s="660">
        <v>1.6793893129770993E-2</v>
      </c>
      <c r="Q65" s="878">
        <v>1.2699999999999999E-2</v>
      </c>
      <c r="R65" s="2">
        <v>11.909090909090908</v>
      </c>
      <c r="T65" s="48"/>
      <c r="U65"/>
      <c r="V65" s="790"/>
      <c r="W65" s="790"/>
      <c r="X65" s="790"/>
      <c r="Y65" s="762"/>
      <c r="Z65" s="762"/>
      <c r="AA65" s="2"/>
      <c r="AB65"/>
      <c r="AC65"/>
      <c r="AD65"/>
      <c r="AE65"/>
      <c r="AF65"/>
      <c r="AG65"/>
    </row>
    <row r="66" spans="1:33" ht="21.95" customHeight="1" x14ac:dyDescent="0.25">
      <c r="A66" s="50"/>
      <c r="B66" s="50"/>
      <c r="C66" s="51"/>
      <c r="D66" s="709"/>
      <c r="E66" s="22" t="s">
        <v>1331</v>
      </c>
      <c r="F66" s="2">
        <v>40.85</v>
      </c>
      <c r="G66" s="78">
        <v>40.85</v>
      </c>
      <c r="H66">
        <v>0</v>
      </c>
      <c r="I66" s="2">
        <v>0</v>
      </c>
      <c r="J66" s="2">
        <v>0</v>
      </c>
      <c r="K66" s="2">
        <v>347.42999999999893</v>
      </c>
      <c r="L66" s="660">
        <v>0</v>
      </c>
      <c r="M66" s="2">
        <v>347.42999999999893</v>
      </c>
      <c r="N66">
        <v>0</v>
      </c>
      <c r="O66"/>
      <c r="P66" s="660">
        <v>2.827906976744186E-2</v>
      </c>
      <c r="Q66" s="878">
        <v>8.6E-3</v>
      </c>
      <c r="R66" s="2"/>
      <c r="W66" s="790"/>
      <c r="X66" s="790"/>
      <c r="Y66" s="762"/>
      <c r="Z66" s="660"/>
    </row>
    <row r="67" spans="1:33" ht="21.95" customHeight="1" x14ac:dyDescent="0.25">
      <c r="A67" s="50"/>
      <c r="B67" s="51"/>
      <c r="C67" s="51"/>
      <c r="D67" s="709"/>
      <c r="E67" s="22" t="s">
        <v>757</v>
      </c>
      <c r="F67" s="2">
        <v>8.94</v>
      </c>
      <c r="G67" s="78">
        <v>8.94</v>
      </c>
      <c r="H67">
        <v>0</v>
      </c>
      <c r="I67" s="2">
        <v>0</v>
      </c>
      <c r="J67" s="2">
        <v>0</v>
      </c>
      <c r="K67" s="2">
        <v>-1133.8100000000013</v>
      </c>
      <c r="L67" s="660">
        <v>0</v>
      </c>
      <c r="M67" s="2">
        <v>-1133.8100000000013</v>
      </c>
      <c r="N67">
        <v>0</v>
      </c>
      <c r="O67"/>
      <c r="P67" s="660">
        <v>1.7897091722595081E-2</v>
      </c>
      <c r="Q67" s="878">
        <v>6.2E-2</v>
      </c>
      <c r="R67" s="2">
        <v>9.4105263157894736</v>
      </c>
      <c r="S67" s="782">
        <v>43337</v>
      </c>
      <c r="V67" s="790"/>
      <c r="W67" s="790"/>
      <c r="X67" s="790"/>
      <c r="Y67" s="762"/>
      <c r="Z67" s="762"/>
    </row>
    <row r="68" spans="1:33" ht="21.95" customHeight="1" x14ac:dyDescent="0.25">
      <c r="A68" s="51"/>
      <c r="B68" s="50"/>
      <c r="C68" s="51"/>
      <c r="D68" s="709"/>
      <c r="E68" s="22" t="s">
        <v>1329</v>
      </c>
      <c r="F68" s="2">
        <v>145.82990000000001</v>
      </c>
      <c r="G68" s="78">
        <v>145.82990000000001</v>
      </c>
      <c r="H68">
        <v>0</v>
      </c>
      <c r="I68" s="2">
        <v>0</v>
      </c>
      <c r="J68" s="2">
        <v>0</v>
      </c>
      <c r="K68" s="2">
        <v>257.45000000000027</v>
      </c>
      <c r="L68" s="660">
        <v>0</v>
      </c>
      <c r="M68" s="2">
        <v>257.45000000000027</v>
      </c>
      <c r="N68">
        <v>0</v>
      </c>
      <c r="O68"/>
      <c r="P68" s="660">
        <v>7.9215579246779983E-3</v>
      </c>
      <c r="Q68" s="878">
        <v>9.1000000000000004E-3</v>
      </c>
      <c r="R68" s="2"/>
      <c r="V68" s="2"/>
      <c r="W68" s="789"/>
      <c r="X68" s="789"/>
      <c r="Y68" s="2"/>
      <c r="Z68" s="762"/>
    </row>
    <row r="69" spans="1:33" ht="21.95" customHeight="1" x14ac:dyDescent="0.25">
      <c r="A69" s="50"/>
      <c r="B69" s="51"/>
      <c r="C69" s="51"/>
      <c r="E69" s="22" t="s">
        <v>1016</v>
      </c>
      <c r="F69" s="2">
        <v>51.63</v>
      </c>
      <c r="G69" s="78">
        <v>51.63</v>
      </c>
      <c r="H69">
        <v>0</v>
      </c>
      <c r="I69" s="2">
        <v>0</v>
      </c>
      <c r="J69" s="2">
        <v>0</v>
      </c>
      <c r="K69" s="2">
        <v>458.44000000000051</v>
      </c>
      <c r="L69" s="660">
        <v>0</v>
      </c>
      <c r="M69" s="2">
        <v>458.44000000000051</v>
      </c>
      <c r="N69">
        <v>0</v>
      </c>
      <c r="O69"/>
      <c r="P69" s="660">
        <v>2.9052876234747237E-2</v>
      </c>
      <c r="Q69" s="878">
        <v>4.1999999999999997E-3</v>
      </c>
      <c r="R69" s="2"/>
      <c r="U69" s="789"/>
      <c r="W69" s="790"/>
      <c r="X69" s="790"/>
      <c r="Y69" s="762"/>
      <c r="Z69" s="660"/>
    </row>
    <row r="70" spans="1:33" ht="21.95" customHeight="1" x14ac:dyDescent="0.25">
      <c r="A70" s="51"/>
      <c r="B70" s="51"/>
      <c r="C70" s="51"/>
      <c r="D70" s="709"/>
      <c r="E70" s="22" t="s">
        <v>194</v>
      </c>
      <c r="F70" s="2">
        <v>8.82</v>
      </c>
      <c r="G70" s="78">
        <v>8.82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495.20999999999913</v>
      </c>
      <c r="N70">
        <v>0</v>
      </c>
      <c r="O70"/>
      <c r="P70" s="660">
        <v>5.1499999999999997E-2</v>
      </c>
      <c r="Q70" s="878">
        <v>-2.0500000000000001E-2</v>
      </c>
      <c r="R70" s="2"/>
      <c r="T70" s="48"/>
      <c r="U70"/>
      <c r="W70" s="790"/>
      <c r="X70" s="790"/>
      <c r="Y70" s="762"/>
      <c r="Z70" s="762"/>
    </row>
    <row r="71" spans="1:33" ht="21.95" customHeight="1" x14ac:dyDescent="0.25">
      <c r="A71" s="50"/>
      <c r="B71" s="51"/>
      <c r="C71" s="51"/>
      <c r="D71" s="709"/>
      <c r="E71" s="22" t="s">
        <v>264</v>
      </c>
      <c r="F71" s="2">
        <v>129.75</v>
      </c>
      <c r="G71" s="78">
        <v>129.75</v>
      </c>
      <c r="H71">
        <v>0</v>
      </c>
      <c r="I71" s="2">
        <v>0</v>
      </c>
      <c r="J71" s="2">
        <v>0</v>
      </c>
      <c r="K71" s="2">
        <v>765.82999999999993</v>
      </c>
      <c r="L71" s="660">
        <v>0</v>
      </c>
      <c r="M71" s="2">
        <v>920.60999999999967</v>
      </c>
      <c r="N71">
        <v>0</v>
      </c>
      <c r="O71"/>
      <c r="P71" s="660">
        <v>2.5700000000000001E-2</v>
      </c>
      <c r="Q71" s="878">
        <v>1.49E-2</v>
      </c>
      <c r="R71" s="2">
        <v>15.979064039408868</v>
      </c>
      <c r="W71" s="790"/>
      <c r="X71" s="790"/>
      <c r="Y71" s="762"/>
      <c r="Z71" s="762"/>
    </row>
    <row r="72" spans="1:33" ht="21.95" customHeight="1" x14ac:dyDescent="0.25">
      <c r="A72" s="50"/>
      <c r="B72" s="50"/>
      <c r="C72" s="51"/>
      <c r="D72" s="709"/>
      <c r="E72" s="22" t="s">
        <v>656</v>
      </c>
      <c r="F72" s="2">
        <v>159.41999999999999</v>
      </c>
      <c r="G72" s="78">
        <v>159.41999999999999</v>
      </c>
      <c r="H72">
        <v>0</v>
      </c>
      <c r="I72" s="2">
        <v>0</v>
      </c>
      <c r="J72" s="2">
        <v>0</v>
      </c>
      <c r="K72" s="2">
        <v>2714.0600000000013</v>
      </c>
      <c r="L72" s="660">
        <v>0</v>
      </c>
      <c r="M72" s="2">
        <v>2714.0600000000013</v>
      </c>
      <c r="N72">
        <v>0</v>
      </c>
      <c r="O72"/>
      <c r="P72" s="660">
        <v>2.8E-3</v>
      </c>
      <c r="Q72" s="878">
        <v>1.29E-2</v>
      </c>
      <c r="R72" s="2">
        <v>23.82959641255605</v>
      </c>
      <c r="V72" s="790"/>
      <c r="W72" s="790"/>
      <c r="X72" s="790"/>
      <c r="Y72" s="762"/>
    </row>
    <row r="73" spans="1:33" ht="21.95" customHeight="1" x14ac:dyDescent="0.25">
      <c r="A73" s="50"/>
      <c r="B73" s="50"/>
      <c r="C73" s="51"/>
      <c r="D73" s="709"/>
      <c r="E73" s="22" t="s">
        <v>933</v>
      </c>
      <c r="F73" s="2">
        <v>70.64</v>
      </c>
      <c r="G73" s="78">
        <v>70.64</v>
      </c>
      <c r="H73">
        <v>0</v>
      </c>
      <c r="I73" s="2">
        <v>0</v>
      </c>
      <c r="J73" s="2">
        <v>0</v>
      </c>
      <c r="K73" s="2">
        <v>500.88000000000011</v>
      </c>
      <c r="L73" s="660">
        <v>0</v>
      </c>
      <c r="M73" s="2">
        <v>500.88000000000011</v>
      </c>
      <c r="N73">
        <v>0</v>
      </c>
      <c r="O73"/>
      <c r="P73" s="660">
        <v>9.0600226500566258E-3</v>
      </c>
      <c r="Q73" s="878">
        <v>6.7000000000000002E-3</v>
      </c>
      <c r="R73" s="2">
        <v>9.5718157181571826</v>
      </c>
      <c r="W73" s="790"/>
      <c r="X73" s="790"/>
      <c r="Y73" s="762"/>
      <c r="Z73" s="762"/>
    </row>
    <row r="74" spans="1:33" ht="21.95" customHeight="1" x14ac:dyDescent="0.25">
      <c r="A74" s="60"/>
      <c r="B74" s="61"/>
      <c r="C74" s="60"/>
      <c r="D74" s="709"/>
      <c r="E74" s="22" t="s">
        <v>17</v>
      </c>
      <c r="F74" s="2">
        <v>0</v>
      </c>
      <c r="G74" s="78">
        <v>0</v>
      </c>
      <c r="H74">
        <v>0</v>
      </c>
      <c r="I74" s="2">
        <v>0</v>
      </c>
      <c r="J74" s="2">
        <v>0</v>
      </c>
      <c r="K74" s="2">
        <v>-20818.210000000079</v>
      </c>
      <c r="L74" s="660"/>
      <c r="M74" s="2">
        <v>-20818.210000000079</v>
      </c>
      <c r="N74">
        <v>0</v>
      </c>
      <c r="O74"/>
      <c r="P74" s="660">
        <v>0</v>
      </c>
      <c r="Q74" s="878">
        <v>0</v>
      </c>
      <c r="R74" s="2"/>
      <c r="T74" s="48"/>
      <c r="W74" s="790"/>
      <c r="X74" s="790"/>
      <c r="Y74" s="762"/>
      <c r="Z74" s="790"/>
    </row>
    <row r="75" spans="1:33" ht="21.95" customHeight="1" x14ac:dyDescent="0.25">
      <c r="A75" s="50"/>
      <c r="B75" s="50"/>
      <c r="C75" s="51"/>
      <c r="D75" s="709"/>
      <c r="E75" s="22" t="s">
        <v>300</v>
      </c>
      <c r="F75" s="2">
        <v>152.80000000000001</v>
      </c>
      <c r="G75" s="78">
        <v>152.80000000000001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720.56000000000131</v>
      </c>
      <c r="N75">
        <v>0</v>
      </c>
      <c r="O75"/>
      <c r="P75" s="660">
        <v>0</v>
      </c>
      <c r="Q75" s="878">
        <v>1.83E-2</v>
      </c>
      <c r="R75" s="2"/>
      <c r="T75" s="48"/>
      <c r="V75" s="790"/>
      <c r="W75" s="790"/>
      <c r="X75" s="790"/>
      <c r="Y75" s="762"/>
      <c r="Z75" s="762"/>
    </row>
    <row r="76" spans="1:33" ht="21.95" customHeight="1" x14ac:dyDescent="0.25">
      <c r="A76" s="51"/>
      <c r="B76" s="51"/>
      <c r="C76" s="51"/>
      <c r="D76" s="709"/>
      <c r="E76" s="22" t="s">
        <v>668</v>
      </c>
      <c r="F76" s="2">
        <v>47.46</v>
      </c>
      <c r="G76" s="78">
        <v>47.46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329.55999999999949</v>
      </c>
      <c r="N76">
        <v>0</v>
      </c>
      <c r="O76"/>
      <c r="P76" s="660">
        <v>1.78E-2</v>
      </c>
      <c r="Q76" s="878">
        <v>2.1499999999999998E-2</v>
      </c>
      <c r="R76" s="2"/>
      <c r="U76" s="790"/>
      <c r="V76" s="790"/>
      <c r="W76" s="790"/>
      <c r="X76" s="790"/>
      <c r="Y76" s="762"/>
      <c r="Z76" s="762"/>
    </row>
    <row r="77" spans="1:33" ht="21.95" customHeight="1" x14ac:dyDescent="0.25">
      <c r="A77" s="50"/>
      <c r="B77" s="50"/>
      <c r="C77" s="51"/>
      <c r="D77" s="709"/>
      <c r="E77" s="22" t="s">
        <v>710</v>
      </c>
      <c r="F77" s="2">
        <v>822.88</v>
      </c>
      <c r="G77" s="78">
        <v>822.88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559.89000000000033</v>
      </c>
      <c r="N77">
        <v>0</v>
      </c>
      <c r="O77"/>
      <c r="P77" s="660">
        <v>0</v>
      </c>
      <c r="Q77" s="878">
        <v>-8.0000000000000004E-4</v>
      </c>
      <c r="R77" s="2"/>
      <c r="V77" s="762"/>
      <c r="W77" s="790"/>
      <c r="X77" s="790"/>
      <c r="Y77" s="762"/>
      <c r="Z77" s="790"/>
    </row>
    <row r="78" spans="1:33" ht="21.95" customHeight="1" x14ac:dyDescent="0.25">
      <c r="A78" s="51"/>
      <c r="B78" s="51"/>
      <c r="C78" s="51"/>
      <c r="D78" s="709"/>
      <c r="E78" s="22" t="s">
        <v>896</v>
      </c>
      <c r="F78" s="2">
        <v>31.82</v>
      </c>
      <c r="G78" s="78">
        <v>31.82</v>
      </c>
      <c r="H78">
        <v>0</v>
      </c>
      <c r="I78" s="2">
        <v>0</v>
      </c>
      <c r="J78" s="2">
        <v>0</v>
      </c>
      <c r="K78" s="2">
        <v>1067.1399999999994</v>
      </c>
      <c r="L78" s="660">
        <v>0</v>
      </c>
      <c r="M78" s="2">
        <v>1067.1399999999994</v>
      </c>
      <c r="N78">
        <v>0</v>
      </c>
      <c r="O78"/>
      <c r="P78" s="660">
        <v>8.2966687617850407E-2</v>
      </c>
      <c r="Q78" s="879">
        <v>6.3E-3</v>
      </c>
      <c r="R78" s="2"/>
      <c r="T78" s="48"/>
      <c r="U78" s="790"/>
      <c r="V78" s="2"/>
      <c r="W78" s="789"/>
      <c r="X78" s="789"/>
      <c r="Y78" s="2"/>
    </row>
    <row r="79" spans="1:33" ht="21.95" customHeight="1" x14ac:dyDescent="0.25">
      <c r="A79" s="50"/>
      <c r="B79" s="50"/>
      <c r="C79" s="51"/>
      <c r="D79" s="709"/>
      <c r="E79" s="22" t="s">
        <v>892</v>
      </c>
      <c r="F79" s="2">
        <v>239.88</v>
      </c>
      <c r="G79" s="78">
        <v>239.88</v>
      </c>
      <c r="H79">
        <v>0</v>
      </c>
      <c r="I79" s="2">
        <v>0</v>
      </c>
      <c r="J79" s="2">
        <v>0</v>
      </c>
      <c r="K79" s="2">
        <v>423.00000000000364</v>
      </c>
      <c r="L79" s="660">
        <v>0</v>
      </c>
      <c r="M79" s="2">
        <v>423.00000000000364</v>
      </c>
      <c r="N79">
        <v>0</v>
      </c>
      <c r="O79"/>
      <c r="P79" s="660">
        <v>1.9900000000000001E-2</v>
      </c>
      <c r="Q79" s="878">
        <v>1.18E-2</v>
      </c>
      <c r="R79" s="2">
        <v>16.34</v>
      </c>
      <c r="U79" s="790"/>
      <c r="W79" s="790"/>
      <c r="X79" s="790"/>
      <c r="Y79" s="762"/>
      <c r="Z79" s="660"/>
    </row>
    <row r="80" spans="1:33" ht="21.95" customHeight="1" x14ac:dyDescent="0.25">
      <c r="A80" s="51"/>
      <c r="B80" s="51"/>
      <c r="C80" s="51"/>
      <c r="D80" s="709"/>
      <c r="E80" s="22" t="s">
        <v>897</v>
      </c>
      <c r="F80" s="2">
        <v>73.099999999999994</v>
      </c>
      <c r="G80" s="78">
        <v>73.099999999999994</v>
      </c>
      <c r="H80">
        <v>0</v>
      </c>
      <c r="I80" s="2">
        <v>0</v>
      </c>
      <c r="J80" s="2">
        <v>0</v>
      </c>
      <c r="K80" s="2">
        <v>870.23999999999796</v>
      </c>
      <c r="L80" s="660">
        <v>0</v>
      </c>
      <c r="M80" s="2">
        <v>870.23999999999796</v>
      </c>
      <c r="N80">
        <v>0</v>
      </c>
      <c r="O80"/>
      <c r="P80" s="660">
        <v>1.3132694938440492E-2</v>
      </c>
      <c r="Q80" s="878">
        <v>1.18E-2</v>
      </c>
      <c r="R80" s="2">
        <v>20.591549295774648</v>
      </c>
      <c r="T80" s="48"/>
      <c r="U80"/>
      <c r="W80" s="790"/>
      <c r="X80" s="790"/>
      <c r="Y80" s="762"/>
      <c r="Z80" s="762"/>
      <c r="AA80" s="2"/>
      <c r="AB80"/>
      <c r="AC80"/>
      <c r="AD80"/>
      <c r="AE80"/>
      <c r="AF80"/>
      <c r="AG80"/>
    </row>
    <row r="81" spans="1:33" ht="21.95" customHeight="1" x14ac:dyDescent="0.25">
      <c r="A81" s="50"/>
      <c r="B81" s="50"/>
      <c r="C81" s="51"/>
      <c r="D81" s="709"/>
      <c r="E81" s="22" t="s">
        <v>192</v>
      </c>
      <c r="F81" s="2">
        <v>76.040000000000006</v>
      </c>
      <c r="G81" s="78">
        <v>76.040000000000006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785.90999999999985</v>
      </c>
      <c r="N81">
        <v>0</v>
      </c>
      <c r="O81"/>
      <c r="P81" s="660">
        <v>1.29E-2</v>
      </c>
      <c r="Q81" s="878">
        <v>1.12E-2</v>
      </c>
      <c r="R81" s="2"/>
      <c r="V81" s="790"/>
      <c r="W81" s="790"/>
      <c r="X81" s="790"/>
      <c r="Y81" s="762"/>
      <c r="Z81" s="762"/>
    </row>
    <row r="82" spans="1:33" ht="21.95" customHeight="1" x14ac:dyDescent="0.25">
      <c r="A82" s="50"/>
      <c r="B82" s="50"/>
      <c r="C82" s="51"/>
      <c r="D82" s="709"/>
      <c r="E82" s="22" t="s">
        <v>219</v>
      </c>
      <c r="F82" s="2">
        <v>50.53</v>
      </c>
      <c r="G82" s="78">
        <v>50.53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257.64999999999964</v>
      </c>
      <c r="N82">
        <v>0</v>
      </c>
      <c r="O82"/>
      <c r="P82" s="660">
        <v>0</v>
      </c>
      <c r="Q82" s="878">
        <v>4.4999999999999997E-3</v>
      </c>
      <c r="R82" s="2"/>
      <c r="T82" s="48"/>
      <c r="U82"/>
      <c r="V82" s="762"/>
      <c r="W82" s="790"/>
      <c r="X82" s="790"/>
      <c r="Y82" s="762"/>
    </row>
    <row r="83" spans="1:33" ht="21.95" customHeight="1" x14ac:dyDescent="0.25">
      <c r="A83" s="50"/>
      <c r="B83" s="50"/>
      <c r="C83" s="51"/>
      <c r="D83" s="709"/>
      <c r="E83" s="22" t="s">
        <v>798</v>
      </c>
      <c r="F83" s="2">
        <v>506.95</v>
      </c>
      <c r="G83" s="78">
        <v>506.95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1264.8599999999997</v>
      </c>
      <c r="N83">
        <v>0</v>
      </c>
      <c r="O83"/>
      <c r="P83" s="660">
        <v>0</v>
      </c>
      <c r="Q83" s="878">
        <v>1.7899999999999999E-2</v>
      </c>
      <c r="R83" s="2"/>
      <c r="T83" s="48"/>
      <c r="V83" s="790"/>
      <c r="W83" s="790"/>
      <c r="X83" s="790"/>
      <c r="Y83" s="762"/>
      <c r="Z83" s="660"/>
      <c r="AA83" s="2"/>
      <c r="AB83"/>
      <c r="AC83"/>
      <c r="AD83"/>
      <c r="AE83"/>
      <c r="AF83"/>
      <c r="AG83"/>
    </row>
    <row r="84" spans="1:33" ht="21.95" customHeight="1" x14ac:dyDescent="0.25">
      <c r="A84" s="50"/>
      <c r="B84" s="51"/>
      <c r="C84" s="51"/>
      <c r="E84" s="22" t="s">
        <v>34</v>
      </c>
      <c r="F84" s="2">
        <v>36.01</v>
      </c>
      <c r="G84" s="78">
        <v>36.01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21137.586999999941</v>
      </c>
      <c r="N84">
        <v>0</v>
      </c>
      <c r="O84"/>
      <c r="P84" s="660">
        <v>0</v>
      </c>
      <c r="Q84" s="878">
        <v>5.1000000000000004E-3</v>
      </c>
      <c r="R84" s="2"/>
      <c r="V84" s="2"/>
      <c r="W84" s="789"/>
      <c r="X84" s="789"/>
      <c r="Y84" s="762"/>
      <c r="Z84" s="762"/>
    </row>
    <row r="85" spans="1:33" ht="21.95" customHeight="1" x14ac:dyDescent="0.25">
      <c r="A85" s="50"/>
      <c r="B85" s="50"/>
      <c r="C85" s="51"/>
      <c r="D85" s="709"/>
      <c r="E85" s="22" t="s">
        <v>171</v>
      </c>
      <c r="F85" s="2">
        <v>45.24</v>
      </c>
      <c r="G85" s="78">
        <v>45.24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119.92000000000053</v>
      </c>
      <c r="N85">
        <v>0</v>
      </c>
      <c r="O85"/>
      <c r="P85" s="660">
        <v>3.6400000000000002E-2</v>
      </c>
      <c r="Q85" s="878">
        <v>1.38E-2</v>
      </c>
      <c r="R85" s="2"/>
      <c r="V85" s="2"/>
      <c r="W85" s="789"/>
      <c r="X85" s="789"/>
      <c r="Y85" s="2"/>
      <c r="Z85" s="762"/>
      <c r="AA85" s="2"/>
      <c r="AB85"/>
      <c r="AC85"/>
      <c r="AD85"/>
      <c r="AE85"/>
      <c r="AF85"/>
      <c r="AG85"/>
    </row>
    <row r="86" spans="1:33" ht="21.95" customHeight="1" x14ac:dyDescent="0.25">
      <c r="A86" s="50"/>
      <c r="B86" s="51"/>
      <c r="C86" s="51"/>
      <c r="E86" s="22" t="s">
        <v>27</v>
      </c>
      <c r="F86" s="78">
        <v>48.93</v>
      </c>
      <c r="G86" s="78">
        <v>48.93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1407.5400000000009</v>
      </c>
      <c r="N86">
        <v>0</v>
      </c>
      <c r="O86"/>
      <c r="P86" s="660">
        <v>3.0200000000000001E-2</v>
      </c>
      <c r="Q86" s="878">
        <v>3.8999999999999998E-3</v>
      </c>
      <c r="R86" s="2"/>
      <c r="T86" s="48"/>
      <c r="U86" s="789"/>
      <c r="V86" s="790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D87" s="709"/>
      <c r="E87" s="22" t="s">
        <v>22</v>
      </c>
      <c r="F87" s="78">
        <v>51.27</v>
      </c>
      <c r="G87" s="78">
        <v>51.27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3178.8000000000466</v>
      </c>
      <c r="N87">
        <v>0</v>
      </c>
      <c r="O87"/>
      <c r="P87" s="660">
        <v>2.07E-2</v>
      </c>
      <c r="Q87" s="878">
        <v>3.0000000000000001E-3</v>
      </c>
      <c r="R87" s="2"/>
      <c r="W87" s="790"/>
      <c r="X87" s="790"/>
      <c r="Y87" s="762"/>
      <c r="Z87" s="762"/>
    </row>
    <row r="88" spans="1:33" ht="21.95" customHeight="1" x14ac:dyDescent="0.25">
      <c r="A88" s="50"/>
      <c r="B88" s="50"/>
      <c r="C88" s="51"/>
      <c r="D88" s="709"/>
      <c r="E88" s="22" t="s">
        <v>42</v>
      </c>
      <c r="F88" s="2">
        <v>153.21</v>
      </c>
      <c r="G88" s="78">
        <v>153.21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128.08999999999833</v>
      </c>
      <c r="N88">
        <v>0</v>
      </c>
      <c r="O88"/>
      <c r="P88" s="660">
        <v>2.18E-2</v>
      </c>
      <c r="Q88" s="878">
        <v>1.0500000000000001E-2</v>
      </c>
      <c r="R88" s="2"/>
      <c r="T88" s="48"/>
      <c r="W88" s="790"/>
      <c r="X88" s="790"/>
      <c r="Y88" s="762"/>
      <c r="Z88" s="762"/>
    </row>
    <row r="89" spans="1:33" ht="21.95" customHeight="1" x14ac:dyDescent="0.25">
      <c r="A89" s="50"/>
      <c r="B89" s="50"/>
      <c r="C89" s="50"/>
      <c r="D89" s="709"/>
      <c r="E89" s="22" t="s">
        <v>262</v>
      </c>
      <c r="F89" s="2">
        <v>46.19</v>
      </c>
      <c r="G89" s="78">
        <v>46.19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427.92000000000007</v>
      </c>
      <c r="N89">
        <v>0</v>
      </c>
      <c r="O89"/>
      <c r="P89" s="660">
        <v>0</v>
      </c>
      <c r="Q89" s="878">
        <v>9.2999999999999992E-3</v>
      </c>
      <c r="R89" s="2"/>
      <c r="T89" s="48"/>
      <c r="W89" s="790"/>
      <c r="X89" s="790"/>
      <c r="Y89" s="762"/>
      <c r="Z89" s="762"/>
    </row>
    <row r="90" spans="1:33" ht="21.95" customHeight="1" x14ac:dyDescent="0.25">
      <c r="A90" s="50"/>
      <c r="B90" s="50"/>
      <c r="C90" s="51"/>
      <c r="D90" s="709"/>
      <c r="E90" s="22" t="s">
        <v>169</v>
      </c>
      <c r="F90" s="2">
        <v>70.02</v>
      </c>
      <c r="G90" s="78">
        <v>70.02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1368.9000000000015</v>
      </c>
      <c r="N90">
        <v>0</v>
      </c>
      <c r="O90"/>
      <c r="P90" s="660">
        <v>1.14E-2</v>
      </c>
      <c r="Q90" s="878">
        <v>-3.0000000000000001E-3</v>
      </c>
      <c r="R90" s="2"/>
      <c r="T90" s="48"/>
      <c r="W90" s="790"/>
      <c r="X90" s="790"/>
      <c r="Y90" s="762"/>
      <c r="Z90" s="762"/>
    </row>
    <row r="91" spans="1:33" ht="21.95" customHeight="1" x14ac:dyDescent="0.25">
      <c r="A91" s="50"/>
      <c r="B91" s="50"/>
      <c r="C91" s="51"/>
      <c r="D91" s="709"/>
      <c r="E91" s="22" t="s">
        <v>8</v>
      </c>
      <c r="F91" s="2">
        <v>79.88</v>
      </c>
      <c r="G91" s="78">
        <v>79.88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121.94999999999982</v>
      </c>
      <c r="N91">
        <v>0</v>
      </c>
      <c r="O91"/>
      <c r="P91" s="660">
        <v>1.67E-2</v>
      </c>
      <c r="Q91" s="878">
        <v>7.1999999999999998E-3</v>
      </c>
      <c r="R91" s="2"/>
      <c r="T91" s="48"/>
      <c r="W91" s="790"/>
      <c r="X91" s="790"/>
      <c r="Y91" s="762"/>
      <c r="Z91" s="762"/>
    </row>
    <row r="92" spans="1:33" ht="21.95" customHeight="1" x14ac:dyDescent="0.25">
      <c r="A92" s="50"/>
      <c r="B92" s="50"/>
      <c r="C92" s="51"/>
      <c r="D92" s="709"/>
      <c r="E92" s="22" t="s">
        <v>10</v>
      </c>
      <c r="F92" s="2">
        <v>28.55</v>
      </c>
      <c r="G92" s="78">
        <v>28.55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1128.3800000000047</v>
      </c>
      <c r="N92">
        <v>0</v>
      </c>
      <c r="O92"/>
      <c r="P92" s="660">
        <v>1.2500000000000001E-2</v>
      </c>
      <c r="Q92" s="878">
        <v>-8.0000000000000004E-4</v>
      </c>
      <c r="R92" s="2"/>
      <c r="T92" s="48"/>
      <c r="W92" s="790"/>
      <c r="X92" s="790"/>
      <c r="Y92" s="762"/>
      <c r="Z92" s="762"/>
    </row>
    <row r="93" spans="1:33" ht="21.95" customHeight="1" x14ac:dyDescent="0.25">
      <c r="A93" s="51"/>
      <c r="B93" s="51"/>
      <c r="C93" s="51"/>
      <c r="D93" s="709"/>
      <c r="E93" s="22" t="s">
        <v>332</v>
      </c>
      <c r="F93" s="2">
        <v>69.61</v>
      </c>
      <c r="G93" s="78">
        <v>69.61</v>
      </c>
      <c r="H93">
        <v>0</v>
      </c>
      <c r="I93" s="2">
        <v>0</v>
      </c>
      <c r="J93" s="2">
        <v>0</v>
      </c>
      <c r="K93" s="2">
        <v>129.92000000000007</v>
      </c>
      <c r="L93" s="660">
        <v>0</v>
      </c>
      <c r="M93" s="2">
        <v>2190.3500000000004</v>
      </c>
      <c r="N93">
        <v>0</v>
      </c>
      <c r="O93"/>
      <c r="P93" s="660">
        <v>4.3499999999999997E-2</v>
      </c>
      <c r="Q93" s="878">
        <v>1.61E-2</v>
      </c>
      <c r="R93" s="2">
        <v>13.259047619047619</v>
      </c>
      <c r="T93" s="48"/>
      <c r="U93" s="790"/>
      <c r="W93" s="790"/>
      <c r="X93" s="790"/>
      <c r="Y93" s="762"/>
      <c r="Z93" s="762"/>
    </row>
    <row r="94" spans="1:33" ht="21.95" customHeight="1" x14ac:dyDescent="0.25">
      <c r="A94" s="50"/>
      <c r="B94" s="50"/>
      <c r="C94" s="51"/>
      <c r="E94" s="22" t="s">
        <v>24</v>
      </c>
      <c r="F94" s="2">
        <v>0</v>
      </c>
      <c r="G94" s="78">
        <v>0</v>
      </c>
      <c r="H94">
        <v>0</v>
      </c>
      <c r="I94" s="2">
        <v>0</v>
      </c>
      <c r="J94" s="2">
        <v>0</v>
      </c>
      <c r="K94" s="2">
        <v>0</v>
      </c>
      <c r="L94" s="660"/>
      <c r="M94" s="2">
        <v>937.36999999999534</v>
      </c>
      <c r="N94">
        <v>0</v>
      </c>
      <c r="O94"/>
      <c r="P94" s="660">
        <v>0</v>
      </c>
      <c r="Q94" s="878">
        <v>1.9099999999999999E-2</v>
      </c>
      <c r="R94" s="2"/>
      <c r="V94" s="762"/>
      <c r="W94" s="790"/>
      <c r="X94" s="790"/>
      <c r="Y94" s="762"/>
      <c r="Z94" s="762"/>
    </row>
    <row r="95" spans="1:33" ht="21.95" customHeight="1" x14ac:dyDescent="0.25">
      <c r="A95" s="50"/>
      <c r="B95" s="50"/>
      <c r="C95" s="51"/>
      <c r="E95" s="22" t="s">
        <v>45</v>
      </c>
      <c r="F95" s="78">
        <v>83.45</v>
      </c>
      <c r="G95" s="78">
        <v>83.45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523.61999999999898</v>
      </c>
      <c r="N95">
        <v>0</v>
      </c>
      <c r="O95"/>
      <c r="P95" s="660">
        <v>1.67E-2</v>
      </c>
      <c r="Q95" s="878">
        <v>7.4000000000000003E-3</v>
      </c>
      <c r="R95" s="2"/>
      <c r="U95" s="790"/>
      <c r="V95" s="2"/>
      <c r="W95" s="789"/>
      <c r="X95" s="789"/>
      <c r="Y95" s="2"/>
      <c r="Z95" s="790"/>
    </row>
    <row r="96" spans="1:33" ht="21.95" customHeight="1" x14ac:dyDescent="0.25">
      <c r="A96" s="51"/>
      <c r="B96" s="50"/>
      <c r="C96" s="51"/>
      <c r="D96" s="709"/>
      <c r="E96" s="22" t="s">
        <v>47</v>
      </c>
      <c r="F96" s="2">
        <v>163.58000000000001</v>
      </c>
      <c r="G96" s="78">
        <v>163.58000000000001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-168.6200000000008</v>
      </c>
      <c r="N96">
        <v>0</v>
      </c>
      <c r="O96"/>
      <c r="P96" s="660">
        <v>0</v>
      </c>
      <c r="Q96" s="878">
        <v>1.04E-2</v>
      </c>
      <c r="R96" s="2"/>
      <c r="T96" s="48"/>
      <c r="V96" s="790"/>
      <c r="W96" s="790"/>
      <c r="X96" s="790"/>
      <c r="Y96" s="762"/>
      <c r="Z96" s="762"/>
    </row>
    <row r="97" spans="1:26" ht="21.95" customHeight="1" x14ac:dyDescent="0.25">
      <c r="A97" s="50"/>
      <c r="B97" s="50"/>
      <c r="C97" s="51"/>
      <c r="E97" s="22" t="s">
        <v>33</v>
      </c>
      <c r="F97" s="2">
        <v>250.57</v>
      </c>
      <c r="G97" s="78">
        <v>250.57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780.73999999999796</v>
      </c>
      <c r="N97">
        <v>0</v>
      </c>
      <c r="O97"/>
      <c r="P97" s="660">
        <v>1.8599999999999998E-2</v>
      </c>
      <c r="Q97" s="878">
        <v>2.7000000000000001E-3</v>
      </c>
      <c r="R97" s="2"/>
      <c r="U97" s="790"/>
      <c r="W97" s="790"/>
      <c r="X97" s="790"/>
      <c r="Y97" s="762"/>
    </row>
    <row r="98" spans="1:26" ht="21.95" customHeight="1" x14ac:dyDescent="0.25">
      <c r="A98" s="50"/>
      <c r="B98" s="50"/>
      <c r="C98" s="51"/>
      <c r="D98" s="709"/>
      <c r="E98" s="22" t="s">
        <v>13</v>
      </c>
      <c r="F98" s="2">
        <v>80.069999999999993</v>
      </c>
      <c r="G98" s="78">
        <v>80.069999999999993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1461.5600000000013</v>
      </c>
      <c r="N98">
        <v>0</v>
      </c>
      <c r="O98"/>
      <c r="P98" s="660">
        <v>0</v>
      </c>
      <c r="Q98" s="878">
        <v>6.7000000000000002E-3</v>
      </c>
      <c r="R98" s="2"/>
      <c r="T98" s="48"/>
      <c r="W98" s="790"/>
      <c r="X98" s="790"/>
      <c r="Y98" s="762"/>
      <c r="Z98"/>
    </row>
    <row r="99" spans="1:26" ht="21.95" customHeight="1" x14ac:dyDescent="0.25">
      <c r="A99" s="50"/>
      <c r="B99" s="50"/>
      <c r="C99" s="51"/>
      <c r="D99" s="709"/>
      <c r="E99" s="22" t="s">
        <v>32</v>
      </c>
      <c r="F99" s="2">
        <v>48.56</v>
      </c>
      <c r="G99" s="78">
        <v>48.56</v>
      </c>
      <c r="H99">
        <v>0</v>
      </c>
      <c r="I99" s="2">
        <v>0</v>
      </c>
      <c r="J99" s="2">
        <v>0</v>
      </c>
      <c r="K99" s="2">
        <v>2229.1399999999994</v>
      </c>
      <c r="L99" s="660">
        <v>0</v>
      </c>
      <c r="M99" s="2">
        <v>3427.6099999999965</v>
      </c>
      <c r="N99">
        <v>0</v>
      </c>
      <c r="O99"/>
      <c r="P99" s="660">
        <v>2.5123558484349256E-2</v>
      </c>
      <c r="Q99" s="878">
        <v>-5.5999999999999999E-3</v>
      </c>
      <c r="R99" s="2">
        <v>8.7891402714932116</v>
      </c>
      <c r="W99" s="790"/>
      <c r="X99" s="790"/>
      <c r="Y99" s="762"/>
      <c r="Z99" s="762"/>
    </row>
    <row r="100" spans="1:26" ht="21.95" customHeight="1" x14ac:dyDescent="0.25">
      <c r="A100" s="50"/>
      <c r="B100" s="50"/>
      <c r="C100" s="51"/>
      <c r="D100" s="709"/>
      <c r="E100" s="22" t="s">
        <v>63</v>
      </c>
      <c r="F100" s="2">
        <v>112.65</v>
      </c>
      <c r="G100" s="78">
        <v>112.65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257.30999999999949</v>
      </c>
      <c r="N100">
        <v>0</v>
      </c>
      <c r="O100"/>
      <c r="P100" s="660">
        <v>1.38E-2</v>
      </c>
      <c r="Q100" s="878">
        <v>2.1899999999999999E-2</v>
      </c>
      <c r="R100" s="2"/>
      <c r="U100" s="790"/>
      <c r="V100" s="790"/>
      <c r="W100" s="790"/>
      <c r="X100" s="790"/>
      <c r="Y100" s="762"/>
      <c r="Z100" s="762"/>
    </row>
    <row r="101" spans="1:26" ht="21.95" customHeight="1" x14ac:dyDescent="0.25">
      <c r="A101" s="50"/>
      <c r="B101" s="51"/>
      <c r="C101" s="51"/>
      <c r="D101" s="709"/>
      <c r="E101" s="22" t="s">
        <v>9</v>
      </c>
      <c r="F101" s="2">
        <v>2.61</v>
      </c>
      <c r="G101" s="78">
        <v>2.61</v>
      </c>
      <c r="H101">
        <v>0</v>
      </c>
      <c r="I101" s="2">
        <v>0</v>
      </c>
      <c r="J101" s="2">
        <v>0</v>
      </c>
      <c r="K101" s="2">
        <v>-8332.1133333333346</v>
      </c>
      <c r="L101" s="660">
        <v>0</v>
      </c>
      <c r="M101" s="2">
        <v>-7897.1833333333343</v>
      </c>
      <c r="N101">
        <v>0</v>
      </c>
      <c r="O101"/>
      <c r="P101" s="660">
        <v>0.04</v>
      </c>
      <c r="Q101" s="878">
        <v>2.5899999999999999E-2</v>
      </c>
      <c r="R101" s="2"/>
      <c r="V101" s="2"/>
      <c r="W101" s="789"/>
      <c r="X101" s="789"/>
      <c r="Y101" s="2"/>
    </row>
    <row r="102" spans="1:26" ht="21.95" customHeight="1" x14ac:dyDescent="0.25">
      <c r="A102" s="50"/>
      <c r="B102" s="51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V102" s="790"/>
      <c r="W102" s="790"/>
      <c r="X102" s="790"/>
      <c r="Y102" s="762"/>
      <c r="Z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107">
    <sortCondition ref="O1"/>
  </sortState>
  <dataConsolidate/>
  <conditionalFormatting sqref="O109:O1048576 O1">
    <cfRule type="expression" dxfId="3875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74" priority="760">
      <formula>$H2=0</formula>
    </cfRule>
  </conditionalFormatting>
  <conditionalFormatting sqref="K109:K200">
    <cfRule type="expression" dxfId="3873" priority="761">
      <formula>$J109=0</formula>
    </cfRule>
  </conditionalFormatting>
  <conditionalFormatting sqref="K109:K458">
    <cfRule type="expression" dxfId="3872" priority="802">
      <formula>$J109&lt;0</formula>
    </cfRule>
  </conditionalFormatting>
  <conditionalFormatting sqref="E59">
    <cfRule type="expression" dxfId="3871" priority="731">
      <formula>$H59=0</formula>
    </cfRule>
  </conditionalFormatting>
  <conditionalFormatting sqref="E5">
    <cfRule type="expression" dxfId="3870" priority="709">
      <formula>$H5=0</formula>
    </cfRule>
  </conditionalFormatting>
  <conditionalFormatting sqref="E60">
    <cfRule type="expression" dxfId="3869" priority="687">
      <formula>$H60=0</formula>
    </cfRule>
  </conditionalFormatting>
  <conditionalFormatting sqref="E62">
    <cfRule type="expression" dxfId="3868" priority="676">
      <formula>$H62=0</formula>
    </cfRule>
  </conditionalFormatting>
  <conditionalFormatting sqref="E61">
    <cfRule type="expression" dxfId="3867" priority="665">
      <formula>$H61=0</formula>
    </cfRule>
  </conditionalFormatting>
  <conditionalFormatting sqref="E8">
    <cfRule type="expression" dxfId="3866" priority="650">
      <formula>$H8=0</formula>
    </cfRule>
  </conditionalFormatting>
  <conditionalFormatting sqref="E63">
    <cfRule type="expression" dxfId="3865" priority="640">
      <formula>$H63=0</formula>
    </cfRule>
  </conditionalFormatting>
  <conditionalFormatting sqref="E20">
    <cfRule type="expression" dxfId="3864" priority="630">
      <formula>$H20=0</formula>
    </cfRule>
  </conditionalFormatting>
  <conditionalFormatting sqref="E64">
    <cfRule type="expression" dxfId="3863" priority="621">
      <formula>$H64=0</formula>
    </cfRule>
  </conditionalFormatting>
  <conditionalFormatting sqref="E65">
    <cfRule type="expression" dxfId="3862" priority="614">
      <formula>$H65=0</formula>
    </cfRule>
  </conditionalFormatting>
  <conditionalFormatting sqref="E11">
    <cfRule type="expression" dxfId="3861" priority="605">
      <formula>$H11=0</formula>
    </cfRule>
  </conditionalFormatting>
  <conditionalFormatting sqref="E9">
    <cfRule type="expression" dxfId="3860" priority="598">
      <formula>$H9=0</formula>
    </cfRule>
  </conditionalFormatting>
  <conditionalFormatting sqref="E66">
    <cfRule type="expression" dxfId="3859" priority="589">
      <formula>$H66=0</formula>
    </cfRule>
  </conditionalFormatting>
  <conditionalFormatting sqref="E10">
    <cfRule type="expression" dxfId="3858" priority="580">
      <formula>$H10=0</formula>
    </cfRule>
  </conditionalFormatting>
  <conditionalFormatting sqref="E26:E28 E30 E45:E49 E36:E43">
    <cfRule type="expression" dxfId="3857" priority="576">
      <formula>$H26=0</formula>
    </cfRule>
  </conditionalFormatting>
  <conditionalFormatting sqref="E29">
    <cfRule type="expression" dxfId="3856" priority="575">
      <formula>$H29=0</formula>
    </cfRule>
  </conditionalFormatting>
  <conditionalFormatting sqref="E31">
    <cfRule type="expression" dxfId="3855" priority="574">
      <formula>$H31=0</formula>
    </cfRule>
  </conditionalFormatting>
  <conditionalFormatting sqref="E32">
    <cfRule type="expression" dxfId="3854" priority="573">
      <formula>$H32=0</formula>
    </cfRule>
  </conditionalFormatting>
  <conditionalFormatting sqref="E44">
    <cfRule type="expression" dxfId="3853" priority="572">
      <formula>$H44=0</formula>
    </cfRule>
  </conditionalFormatting>
  <conditionalFormatting sqref="E35">
    <cfRule type="expression" dxfId="3852" priority="571">
      <formula>$H35=0</formula>
    </cfRule>
  </conditionalFormatting>
  <conditionalFormatting sqref="E33">
    <cfRule type="expression" dxfId="3851" priority="570">
      <formula>$H33=0</formula>
    </cfRule>
  </conditionalFormatting>
  <conditionalFormatting sqref="E34">
    <cfRule type="expression" dxfId="3850" priority="569">
      <formula>$H34=0</formula>
    </cfRule>
  </conditionalFormatting>
  <conditionalFormatting sqref="E67">
    <cfRule type="expression" dxfId="3849" priority="565">
      <formula>$H67=0</formula>
    </cfRule>
  </conditionalFormatting>
  <conditionalFormatting sqref="E69:E70">
    <cfRule type="expression" dxfId="3848" priority="558">
      <formula>$H69=0</formula>
    </cfRule>
  </conditionalFormatting>
  <conditionalFormatting sqref="E68">
    <cfRule type="expression" dxfId="3847" priority="551">
      <formula>$H68=0</formula>
    </cfRule>
  </conditionalFormatting>
  <conditionalFormatting sqref="E69:E70">
    <cfRule type="expression" dxfId="3846" priority="543">
      <formula>$H69=0</formula>
    </cfRule>
  </conditionalFormatting>
  <conditionalFormatting sqref="E71">
    <cfRule type="expression" dxfId="3845" priority="536">
      <formula>$H71=0</formula>
    </cfRule>
  </conditionalFormatting>
  <conditionalFormatting sqref="E72">
    <cfRule type="expression" dxfId="3844" priority="513">
      <formula>$H72=0</formula>
    </cfRule>
  </conditionalFormatting>
  <conditionalFormatting sqref="E72">
    <cfRule type="expression" dxfId="3843" priority="505">
      <formula>$H72=0</formula>
    </cfRule>
  </conditionalFormatting>
  <conditionalFormatting sqref="E74">
    <cfRule type="expression" dxfId="3842" priority="498">
      <formula>$H74=0</formula>
    </cfRule>
  </conditionalFormatting>
  <conditionalFormatting sqref="E73">
    <cfRule type="expression" dxfId="3841" priority="491">
      <formula>$H73=0</formula>
    </cfRule>
  </conditionalFormatting>
  <conditionalFormatting sqref="E75">
    <cfRule type="expression" dxfId="3840" priority="474">
      <formula>$H75=0</formula>
    </cfRule>
  </conditionalFormatting>
  <conditionalFormatting sqref="E7">
    <cfRule type="expression" dxfId="3839" priority="466">
      <formula>$H7=0</formula>
    </cfRule>
  </conditionalFormatting>
  <conditionalFormatting sqref="E76">
    <cfRule type="expression" dxfId="3838" priority="450">
      <formula>$H76=0</formula>
    </cfRule>
  </conditionalFormatting>
  <conditionalFormatting sqref="E77">
    <cfRule type="expression" dxfId="3837" priority="437">
      <formula>$H77=0</formula>
    </cfRule>
  </conditionalFormatting>
  <conditionalFormatting sqref="E78">
    <cfRule type="expression" dxfId="3836" priority="423">
      <formula>$H78=0</formula>
    </cfRule>
  </conditionalFormatting>
  <conditionalFormatting sqref="E79">
    <cfRule type="expression" dxfId="3835" priority="411">
      <formula>$H79=0</formula>
    </cfRule>
  </conditionalFormatting>
  <conditionalFormatting sqref="E80">
    <cfRule type="expression" dxfId="3834" priority="401">
      <formula>$H80=0</formula>
    </cfRule>
  </conditionalFormatting>
  <conditionalFormatting sqref="E81">
    <cfRule type="expression" dxfId="3833" priority="391">
      <formula>$H81=0</formula>
    </cfRule>
  </conditionalFormatting>
  <conditionalFormatting sqref="E82">
    <cfRule type="expression" dxfId="3832" priority="381">
      <formula>$H82=0</formula>
    </cfRule>
  </conditionalFormatting>
  <conditionalFormatting sqref="E83">
    <cfRule type="expression" dxfId="3831" priority="371">
      <formula>$H83=0</formula>
    </cfRule>
  </conditionalFormatting>
  <conditionalFormatting sqref="E84">
    <cfRule type="expression" dxfId="3830" priority="361">
      <formula>$H84=0</formula>
    </cfRule>
  </conditionalFormatting>
  <conditionalFormatting sqref="E85">
    <cfRule type="expression" dxfId="3829" priority="350">
      <formula>$H85=0</formula>
    </cfRule>
  </conditionalFormatting>
  <conditionalFormatting sqref="R109:R1048576">
    <cfRule type="expression" dxfId="3828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27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26" priority="315">
      <formula>K3&gt;0</formula>
    </cfRule>
    <cfRule type="expression" dxfId="3825" priority="316">
      <formula>K3&lt;0</formula>
    </cfRule>
  </conditionalFormatting>
  <conditionalFormatting sqref="K2 K4 K6 K8 K10 K12 K14 K16 K18 K20 K22 K24 K26 K28 K30">
    <cfRule type="expression" dxfId="3824" priority="313">
      <formula>K2&gt;0</formula>
    </cfRule>
    <cfRule type="expression" dxfId="3823" priority="314">
      <formula>K2&lt;0</formula>
    </cfRule>
  </conditionalFormatting>
  <conditionalFormatting sqref="K23 K25 K27 K29">
    <cfRule type="expression" dxfId="3822" priority="311">
      <formula>K23&gt;0</formula>
    </cfRule>
    <cfRule type="expression" dxfId="3821" priority="312">
      <formula>K23&lt;0</formula>
    </cfRule>
  </conditionalFormatting>
  <conditionalFormatting sqref="K31 K33 K40 K35 K42 K37:K38">
    <cfRule type="expression" dxfId="3820" priority="309">
      <formula>K31&gt;0</formula>
    </cfRule>
    <cfRule type="expression" dxfId="3819" priority="310">
      <formula>K31&lt;0</formula>
    </cfRule>
  </conditionalFormatting>
  <conditionalFormatting sqref="K32 K39 K34 K41 K36 K43">
    <cfRule type="expression" dxfId="3818" priority="307">
      <formula>K32&gt;0</formula>
    </cfRule>
    <cfRule type="expression" dxfId="3817" priority="308">
      <formula>K32&lt;0</formula>
    </cfRule>
  </conditionalFormatting>
  <conditionalFormatting sqref="K45 K47 K49 K51 K53">
    <cfRule type="expression" dxfId="3816" priority="305">
      <formula>K45&gt;0</formula>
    </cfRule>
    <cfRule type="expression" dxfId="3815" priority="306">
      <formula>K45&lt;0</formula>
    </cfRule>
  </conditionalFormatting>
  <conditionalFormatting sqref="K46 K48 K50 K52">
    <cfRule type="expression" dxfId="3814" priority="303">
      <formula>K46&gt;0</formula>
    </cfRule>
    <cfRule type="expression" dxfId="3813" priority="304">
      <formula>K46&lt;0</formula>
    </cfRule>
  </conditionalFormatting>
  <conditionalFormatting sqref="K54 K56 K58 K60">
    <cfRule type="expression" dxfId="3812" priority="301">
      <formula>K54&gt;0</formula>
    </cfRule>
    <cfRule type="expression" dxfId="3811" priority="302">
      <formula>K54&lt;0</formula>
    </cfRule>
  </conditionalFormatting>
  <conditionalFormatting sqref="K55 K57 K59">
    <cfRule type="expression" dxfId="3810" priority="299">
      <formula>K55&gt;0</formula>
    </cfRule>
    <cfRule type="expression" dxfId="3809" priority="300">
      <formula>K55&lt;0</formula>
    </cfRule>
  </conditionalFormatting>
  <conditionalFormatting sqref="K68 K70 K72 K74">
    <cfRule type="expression" dxfId="3808" priority="297">
      <formula>K68&gt;0</formula>
    </cfRule>
    <cfRule type="expression" dxfId="3807" priority="298">
      <formula>K68&lt;0</formula>
    </cfRule>
  </conditionalFormatting>
  <conditionalFormatting sqref="K69 K71 K73">
    <cfRule type="expression" dxfId="3806" priority="295">
      <formula>K69&gt;0</formula>
    </cfRule>
    <cfRule type="expression" dxfId="3805" priority="296">
      <formula>K69&lt;0</formula>
    </cfRule>
  </conditionalFormatting>
  <conditionalFormatting sqref="K75 K77 K79 K81 K83">
    <cfRule type="expression" dxfId="3804" priority="293">
      <formula>K75&gt;0</formula>
    </cfRule>
    <cfRule type="expression" dxfId="3803" priority="294">
      <formula>K75&lt;0</formula>
    </cfRule>
  </conditionalFormatting>
  <conditionalFormatting sqref="K76 K78 K80 K82">
    <cfRule type="expression" dxfId="3802" priority="291">
      <formula>K76&gt;0</formula>
    </cfRule>
    <cfRule type="expression" dxfId="3801" priority="292">
      <formula>K76&lt;0</formula>
    </cfRule>
  </conditionalFormatting>
  <conditionalFormatting sqref="K82 K84 K88">
    <cfRule type="expression" dxfId="3800" priority="289">
      <formula>K82&gt;0</formula>
    </cfRule>
    <cfRule type="expression" dxfId="3799" priority="290">
      <formula>K82&lt;0</formula>
    </cfRule>
  </conditionalFormatting>
  <conditionalFormatting sqref="K83 K85">
    <cfRule type="expression" dxfId="3798" priority="287">
      <formula>K83&gt;0</formula>
    </cfRule>
    <cfRule type="expression" dxfId="3797" priority="288">
      <formula>K83&lt;0</formula>
    </cfRule>
  </conditionalFormatting>
  <conditionalFormatting sqref="M109:M200">
    <cfRule type="expression" dxfId="3796" priority="285">
      <formula>$J109=0</formula>
    </cfRule>
  </conditionalFormatting>
  <conditionalFormatting sqref="M109:M458">
    <cfRule type="expression" dxfId="3795" priority="286">
      <formula>$J109&lt;0</formula>
    </cfRule>
  </conditionalFormatting>
  <conditionalFormatting sqref="M3 M5 M7 M9 M11 M13 M15 M17 M19 M21">
    <cfRule type="expression" dxfId="3794" priority="283">
      <formula>M3&gt;0</formula>
    </cfRule>
    <cfRule type="expression" dxfId="3793" priority="284">
      <formula>M3&lt;0</formula>
    </cfRule>
  </conditionalFormatting>
  <conditionalFormatting sqref="M2 M4 M6 M8 M10 M12 M14 M16 M18 M20 M22 M24 M26 M28 M30">
    <cfRule type="expression" dxfId="3792" priority="281">
      <formula>M2&gt;0</formula>
    </cfRule>
    <cfRule type="expression" dxfId="3791" priority="282">
      <formula>M2&lt;0</formula>
    </cfRule>
  </conditionalFormatting>
  <conditionalFormatting sqref="M23 M25 M27 M29">
    <cfRule type="expression" dxfId="3790" priority="279">
      <formula>M23&gt;0</formula>
    </cfRule>
    <cfRule type="expression" dxfId="3789" priority="280">
      <formula>M23&lt;0</formula>
    </cfRule>
  </conditionalFormatting>
  <conditionalFormatting sqref="M31 M33 M40 M35 M42 M37:M38">
    <cfRule type="expression" dxfId="3788" priority="277">
      <formula>M31&gt;0</formula>
    </cfRule>
    <cfRule type="expression" dxfId="3787" priority="278">
      <formula>M31&lt;0</formula>
    </cfRule>
  </conditionalFormatting>
  <conditionalFormatting sqref="M32 M39 M34 M41 M36 M43">
    <cfRule type="expression" dxfId="3786" priority="275">
      <formula>M32&gt;0</formula>
    </cfRule>
    <cfRule type="expression" dxfId="3785" priority="276">
      <formula>M32&lt;0</formula>
    </cfRule>
  </conditionalFormatting>
  <conditionalFormatting sqref="M45 M47 M49 M51 M53">
    <cfRule type="expression" dxfId="3784" priority="273">
      <formula>M45&gt;0</formula>
    </cfRule>
    <cfRule type="expression" dxfId="3783" priority="274">
      <formula>M45&lt;0</formula>
    </cfRule>
  </conditionalFormatting>
  <conditionalFormatting sqref="M46 M48 M50 M52">
    <cfRule type="expression" dxfId="3782" priority="271">
      <formula>M46&gt;0</formula>
    </cfRule>
    <cfRule type="expression" dxfId="3781" priority="272">
      <formula>M46&lt;0</formula>
    </cfRule>
  </conditionalFormatting>
  <conditionalFormatting sqref="M54 M56 M58 M60">
    <cfRule type="expression" dxfId="3780" priority="269">
      <formula>M54&gt;0</formula>
    </cfRule>
    <cfRule type="expression" dxfId="3779" priority="270">
      <formula>M54&lt;0</formula>
    </cfRule>
  </conditionalFormatting>
  <conditionalFormatting sqref="M55 M57 M59 M61">
    <cfRule type="expression" dxfId="3778" priority="267">
      <formula>M55&gt;0</formula>
    </cfRule>
    <cfRule type="expression" dxfId="3777" priority="268">
      <formula>M55&lt;0</formula>
    </cfRule>
  </conditionalFormatting>
  <conditionalFormatting sqref="M68 M70 M72 M74">
    <cfRule type="expression" dxfId="3776" priority="265">
      <formula>M68&gt;0</formula>
    </cfRule>
    <cfRule type="expression" dxfId="3775" priority="266">
      <formula>M68&lt;0</formula>
    </cfRule>
  </conditionalFormatting>
  <conditionalFormatting sqref="M67 M69 M71 M73">
    <cfRule type="expression" dxfId="3774" priority="263">
      <formula>M67&gt;0</formula>
    </cfRule>
    <cfRule type="expression" dxfId="3773" priority="264">
      <formula>M67&lt;0</formula>
    </cfRule>
  </conditionalFormatting>
  <conditionalFormatting sqref="M75 M77 M79 M81 M83">
    <cfRule type="expression" dxfId="3772" priority="261">
      <formula>M75&gt;0</formula>
    </cfRule>
    <cfRule type="expression" dxfId="3771" priority="262">
      <formula>M75&lt;0</formula>
    </cfRule>
  </conditionalFormatting>
  <conditionalFormatting sqref="M76 M78 M80 M82">
    <cfRule type="expression" dxfId="3770" priority="259">
      <formula>M76&gt;0</formula>
    </cfRule>
    <cfRule type="expression" dxfId="3769" priority="260">
      <formula>M76&lt;0</formula>
    </cfRule>
  </conditionalFormatting>
  <conditionalFormatting sqref="M82 M84 M88">
    <cfRule type="expression" dxfId="3768" priority="257">
      <formula>M82&gt;0</formula>
    </cfRule>
    <cfRule type="expression" dxfId="3767" priority="258">
      <formula>M82&lt;0</formula>
    </cfRule>
  </conditionalFormatting>
  <conditionalFormatting sqref="M83 M85">
    <cfRule type="expression" dxfId="3766" priority="255">
      <formula>M83&gt;0</formula>
    </cfRule>
    <cfRule type="expression" dxfId="3765" priority="256">
      <formula>M83&lt;0</formula>
    </cfRule>
  </conditionalFormatting>
  <conditionalFormatting sqref="L109:L200">
    <cfRule type="expression" dxfId="3764" priority="253">
      <formula>$J109=0</formula>
    </cfRule>
  </conditionalFormatting>
  <conditionalFormatting sqref="L109:L458">
    <cfRule type="expression" dxfId="3763" priority="254">
      <formula>$J109&lt;0</formula>
    </cfRule>
  </conditionalFormatting>
  <conditionalFormatting sqref="L3 L5 L7 L9 L11 L13 L15 L17 L19 L21">
    <cfRule type="expression" dxfId="3762" priority="251">
      <formula>L3&gt;0</formula>
    </cfRule>
    <cfRule type="expression" dxfId="3761" priority="252">
      <formula>L3&lt;0</formula>
    </cfRule>
  </conditionalFormatting>
  <conditionalFormatting sqref="L2 L4 L6 L8 L10 L12 L14 L16 L18 L20 L22 L24 L26 L28 L30">
    <cfRule type="expression" dxfId="3760" priority="249">
      <formula>L2&gt;0</formula>
    </cfRule>
    <cfRule type="expression" dxfId="3759" priority="250">
      <formula>L2&lt;0</formula>
    </cfRule>
  </conditionalFormatting>
  <conditionalFormatting sqref="L23 L25 L27 L29">
    <cfRule type="expression" dxfId="3758" priority="247">
      <formula>L23&gt;0</formula>
    </cfRule>
    <cfRule type="expression" dxfId="3757" priority="248">
      <formula>L23&lt;0</formula>
    </cfRule>
  </conditionalFormatting>
  <conditionalFormatting sqref="L31 L33 L40 L35 L42 L37:L38">
    <cfRule type="expression" dxfId="3756" priority="245">
      <formula>L31&gt;0</formula>
    </cfRule>
    <cfRule type="expression" dxfId="3755" priority="246">
      <formula>L31&lt;0</formula>
    </cfRule>
  </conditionalFormatting>
  <conditionalFormatting sqref="L32 L39 L34 L41 L36 L43">
    <cfRule type="expression" dxfId="3754" priority="243">
      <formula>L32&gt;0</formula>
    </cfRule>
    <cfRule type="expression" dxfId="3753" priority="244">
      <formula>L32&lt;0</formula>
    </cfRule>
  </conditionalFormatting>
  <conditionalFormatting sqref="L45 L47 L49 L51 L53">
    <cfRule type="expression" dxfId="3752" priority="241">
      <formula>L45&gt;0</formula>
    </cfRule>
    <cfRule type="expression" dxfId="3751" priority="242">
      <formula>L45&lt;0</formula>
    </cfRule>
  </conditionalFormatting>
  <conditionalFormatting sqref="L46 L48 L50 L52">
    <cfRule type="expression" dxfId="3750" priority="239">
      <formula>L46&gt;0</formula>
    </cfRule>
    <cfRule type="expression" dxfId="3749" priority="240">
      <formula>L46&lt;0</formula>
    </cfRule>
  </conditionalFormatting>
  <conditionalFormatting sqref="L54 L56 L58 L60 L62">
    <cfRule type="expression" dxfId="3748" priority="237">
      <formula>L54&gt;0</formula>
    </cfRule>
    <cfRule type="expression" dxfId="3747" priority="238">
      <formula>L54&lt;0</formula>
    </cfRule>
  </conditionalFormatting>
  <conditionalFormatting sqref="L55 L57 L59 L61">
    <cfRule type="expression" dxfId="3746" priority="235">
      <formula>L55&gt;0</formula>
    </cfRule>
    <cfRule type="expression" dxfId="3745" priority="236">
      <formula>L55&lt;0</formula>
    </cfRule>
  </conditionalFormatting>
  <conditionalFormatting sqref="L66 L68 L70 L72 L74">
    <cfRule type="expression" dxfId="3744" priority="233">
      <formula>L66&gt;0</formula>
    </cfRule>
    <cfRule type="expression" dxfId="3743" priority="234">
      <formula>L66&lt;0</formula>
    </cfRule>
  </conditionalFormatting>
  <conditionalFormatting sqref="L58:L79">
    <cfRule type="expression" dxfId="3742" priority="231">
      <formula>L58&gt;0</formula>
    </cfRule>
    <cfRule type="expression" dxfId="3741" priority="232">
      <formula>L58&lt;0</formula>
    </cfRule>
  </conditionalFormatting>
  <conditionalFormatting sqref="L75 L77 L79 L81 L83">
    <cfRule type="expression" dxfId="3740" priority="229">
      <formula>L75&gt;0</formula>
    </cfRule>
    <cfRule type="expression" dxfId="3739" priority="230">
      <formula>L75&lt;0</formula>
    </cfRule>
  </conditionalFormatting>
  <conditionalFormatting sqref="L76 L78 L80 L82">
    <cfRule type="expression" dxfId="3738" priority="227">
      <formula>L76&gt;0</formula>
    </cfRule>
    <cfRule type="expression" dxfId="3737" priority="228">
      <formula>L76&lt;0</formula>
    </cfRule>
  </conditionalFormatting>
  <conditionalFormatting sqref="L82 L84 L88">
    <cfRule type="expression" dxfId="3736" priority="225">
      <formula>L82&gt;0</formula>
    </cfRule>
    <cfRule type="expression" dxfId="3735" priority="226">
      <formula>L82&lt;0</formula>
    </cfRule>
  </conditionalFormatting>
  <conditionalFormatting sqref="L83 L85">
    <cfRule type="expression" dxfId="3734" priority="223">
      <formula>L83&gt;0</formula>
    </cfRule>
    <cfRule type="expression" dxfId="3733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32" priority="220">
      <formula>M44&gt;0</formula>
    </cfRule>
    <cfRule type="expression" dxfId="3731" priority="221">
      <formula>M44&lt;0</formula>
    </cfRule>
  </conditionalFormatting>
  <conditionalFormatting sqref="M62:M66">
    <cfRule type="expression" dxfId="3730" priority="218">
      <formula>M62&gt;0</formula>
    </cfRule>
    <cfRule type="expression" dxfId="3729" priority="219">
      <formula>M62&lt;0</formula>
    </cfRule>
  </conditionalFormatting>
  <conditionalFormatting sqref="E86">
    <cfRule type="expression" dxfId="3728" priority="217">
      <formula>$H86=0</formula>
    </cfRule>
  </conditionalFormatting>
  <conditionalFormatting sqref="K86">
    <cfRule type="expression" dxfId="3727" priority="215">
      <formula>K86&gt;0</formula>
    </cfRule>
    <cfRule type="expression" dxfId="3726" priority="216">
      <formula>K86&lt;0</formula>
    </cfRule>
  </conditionalFormatting>
  <conditionalFormatting sqref="M86">
    <cfRule type="expression" dxfId="3725" priority="213">
      <formula>M86&gt;0</formula>
    </cfRule>
    <cfRule type="expression" dxfId="3724" priority="214">
      <formula>M86&lt;0</formula>
    </cfRule>
  </conditionalFormatting>
  <conditionalFormatting sqref="L86">
    <cfRule type="expression" dxfId="3723" priority="211">
      <formula>L86&gt;0</formula>
    </cfRule>
    <cfRule type="expression" dxfId="3722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21" priority="205">
      <formula>K61&gt;0</formula>
    </cfRule>
    <cfRule type="expression" dxfId="3720" priority="206">
      <formula>K61&lt;0</formula>
    </cfRule>
  </conditionalFormatting>
  <conditionalFormatting sqref="K44">
    <cfRule type="expression" dxfId="3719" priority="203">
      <formula>K44&gt;0</formula>
    </cfRule>
    <cfRule type="expression" dxfId="3718" priority="204">
      <formula>K44&lt;0</formula>
    </cfRule>
  </conditionalFormatting>
  <conditionalFormatting sqref="E87">
    <cfRule type="expression" dxfId="3717" priority="202">
      <formula>$H87=0</formula>
    </cfRule>
  </conditionalFormatting>
  <conditionalFormatting sqref="K87">
    <cfRule type="expression" dxfId="3716" priority="200">
      <formula>K87&gt;0</formula>
    </cfRule>
    <cfRule type="expression" dxfId="3715" priority="201">
      <formula>K87&lt;0</formula>
    </cfRule>
  </conditionalFormatting>
  <conditionalFormatting sqref="M87">
    <cfRule type="expression" dxfId="3714" priority="198">
      <formula>M87&gt;0</formula>
    </cfRule>
    <cfRule type="expression" dxfId="3713" priority="199">
      <formula>M87&lt;0</formula>
    </cfRule>
  </conditionalFormatting>
  <conditionalFormatting sqref="L87">
    <cfRule type="expression" dxfId="3712" priority="196">
      <formula>L87&gt;0</formula>
    </cfRule>
    <cfRule type="expression" dxfId="3711" priority="197">
      <formula>L87&lt;0</formula>
    </cfRule>
  </conditionalFormatting>
  <conditionalFormatting sqref="E88">
    <cfRule type="expression" dxfId="3710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09" priority="183">
      <formula>$H89=0</formula>
    </cfRule>
  </conditionalFormatting>
  <conditionalFormatting sqref="E90">
    <cfRule type="expression" dxfId="3708" priority="182">
      <formula>$H90=0</formula>
    </cfRule>
  </conditionalFormatting>
  <conditionalFormatting sqref="E91">
    <cfRule type="expression" dxfId="3707" priority="181">
      <formula>$H91=0</formula>
    </cfRule>
  </conditionalFormatting>
  <conditionalFormatting sqref="K89">
    <cfRule type="expression" dxfId="3706" priority="179">
      <formula>K89&gt;0</formula>
    </cfRule>
    <cfRule type="expression" dxfId="3705" priority="180">
      <formula>K89&lt;0</formula>
    </cfRule>
  </conditionalFormatting>
  <conditionalFormatting sqref="K90">
    <cfRule type="expression" dxfId="3704" priority="177">
      <formula>K90&gt;0</formula>
    </cfRule>
    <cfRule type="expression" dxfId="3703" priority="178">
      <formula>K90&lt;0</formula>
    </cfRule>
  </conditionalFormatting>
  <conditionalFormatting sqref="K89 K91">
    <cfRule type="expression" dxfId="3702" priority="175">
      <formula>K89&gt;0</formula>
    </cfRule>
    <cfRule type="expression" dxfId="3701" priority="176">
      <formula>K89&lt;0</formula>
    </cfRule>
  </conditionalFormatting>
  <conditionalFormatting sqref="M89">
    <cfRule type="expression" dxfId="3700" priority="173">
      <formula>M89&gt;0</formula>
    </cfRule>
    <cfRule type="expression" dxfId="3699" priority="174">
      <formula>M89&lt;0</formula>
    </cfRule>
  </conditionalFormatting>
  <conditionalFormatting sqref="M90">
    <cfRule type="expression" dxfId="3698" priority="171">
      <formula>M90&gt;0</formula>
    </cfRule>
    <cfRule type="expression" dxfId="3697" priority="172">
      <formula>M90&lt;0</formula>
    </cfRule>
  </conditionalFormatting>
  <conditionalFormatting sqref="M89 M91">
    <cfRule type="expression" dxfId="3696" priority="169">
      <formula>M89&gt;0</formula>
    </cfRule>
    <cfRule type="expression" dxfId="3695" priority="170">
      <formula>M89&lt;0</formula>
    </cfRule>
  </conditionalFormatting>
  <conditionalFormatting sqref="L89">
    <cfRule type="expression" dxfId="3694" priority="167">
      <formula>L89&gt;0</formula>
    </cfRule>
    <cfRule type="expression" dxfId="3693" priority="168">
      <formula>L89&lt;0</formula>
    </cfRule>
  </conditionalFormatting>
  <conditionalFormatting sqref="L90">
    <cfRule type="expression" dxfId="3692" priority="165">
      <formula>L90&gt;0</formula>
    </cfRule>
    <cfRule type="expression" dxfId="3691" priority="166">
      <formula>L90&lt;0</formula>
    </cfRule>
  </conditionalFormatting>
  <conditionalFormatting sqref="L89 L91">
    <cfRule type="expression" dxfId="3690" priority="163">
      <formula>L89&gt;0</formula>
    </cfRule>
    <cfRule type="expression" dxfId="3689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88" priority="161">
      <formula>$H92=0</formula>
    </cfRule>
  </conditionalFormatting>
  <conditionalFormatting sqref="K92">
    <cfRule type="expression" dxfId="3687" priority="159">
      <formula>K92&gt;0</formula>
    </cfRule>
    <cfRule type="expression" dxfId="3686" priority="160">
      <formula>K92&lt;0</formula>
    </cfRule>
  </conditionalFormatting>
  <conditionalFormatting sqref="M92">
    <cfRule type="expression" dxfId="3685" priority="157">
      <formula>M92&gt;0</formula>
    </cfRule>
    <cfRule type="expression" dxfId="3684" priority="158">
      <formula>M92&lt;0</formula>
    </cfRule>
  </conditionalFormatting>
  <conditionalFormatting sqref="L92">
    <cfRule type="expression" dxfId="3683" priority="155">
      <formula>L92&gt;0</formula>
    </cfRule>
    <cfRule type="expression" dxfId="3682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81" priority="152">
      <formula>$H93=0</formula>
    </cfRule>
  </conditionalFormatting>
  <conditionalFormatting sqref="K93">
    <cfRule type="expression" dxfId="3680" priority="150">
      <formula>K93&gt;0</formula>
    </cfRule>
    <cfRule type="expression" dxfId="3679" priority="151">
      <formula>K93&lt;0</formula>
    </cfRule>
  </conditionalFormatting>
  <conditionalFormatting sqref="M93">
    <cfRule type="expression" dxfId="3678" priority="148">
      <formula>M93&gt;0</formula>
    </cfRule>
    <cfRule type="expression" dxfId="3677" priority="149">
      <formula>M93&lt;0</formula>
    </cfRule>
  </conditionalFormatting>
  <conditionalFormatting sqref="L93">
    <cfRule type="expression" dxfId="3676" priority="146">
      <formula>L93&gt;0</formula>
    </cfRule>
    <cfRule type="expression" dxfId="3675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74" priority="142">
      <formula>$H92=0</formula>
    </cfRule>
  </conditionalFormatting>
  <conditionalFormatting sqref="E93">
    <cfRule type="expression" dxfId="3673" priority="141">
      <formula>$H93=0</formula>
    </cfRule>
  </conditionalFormatting>
  <conditionalFormatting sqref="E94">
    <cfRule type="expression" dxfId="3672" priority="140">
      <formula>$H94=0</formula>
    </cfRule>
  </conditionalFormatting>
  <conditionalFormatting sqref="K92">
    <cfRule type="expression" dxfId="3671" priority="138">
      <formula>K92&gt;0</formula>
    </cfRule>
    <cfRule type="expression" dxfId="3670" priority="139">
      <formula>K92&lt;0</formula>
    </cfRule>
  </conditionalFormatting>
  <conditionalFormatting sqref="K93">
    <cfRule type="expression" dxfId="3669" priority="136">
      <formula>K93&gt;0</formula>
    </cfRule>
    <cfRule type="expression" dxfId="3668" priority="137">
      <formula>K93&lt;0</formula>
    </cfRule>
  </conditionalFormatting>
  <conditionalFormatting sqref="K92 K94">
    <cfRule type="expression" dxfId="3667" priority="134">
      <formula>K92&gt;0</formula>
    </cfRule>
    <cfRule type="expression" dxfId="3666" priority="135">
      <formula>K92&lt;0</formula>
    </cfRule>
  </conditionalFormatting>
  <conditionalFormatting sqref="M92">
    <cfRule type="expression" dxfId="3665" priority="132">
      <formula>M92&gt;0</formula>
    </cfRule>
    <cfRule type="expression" dxfId="3664" priority="133">
      <formula>M92&lt;0</formula>
    </cfRule>
  </conditionalFormatting>
  <conditionalFormatting sqref="M93">
    <cfRule type="expression" dxfId="3663" priority="130">
      <formula>M93&gt;0</formula>
    </cfRule>
    <cfRule type="expression" dxfId="3662" priority="131">
      <formula>M93&lt;0</formula>
    </cfRule>
  </conditionalFormatting>
  <conditionalFormatting sqref="M92 M94">
    <cfRule type="expression" dxfId="3661" priority="128">
      <formula>M92&gt;0</formula>
    </cfRule>
    <cfRule type="expression" dxfId="3660" priority="129">
      <formula>M92&lt;0</formula>
    </cfRule>
  </conditionalFormatting>
  <conditionalFormatting sqref="L92">
    <cfRule type="expression" dxfId="3659" priority="126">
      <formula>L92&gt;0</formula>
    </cfRule>
    <cfRule type="expression" dxfId="3658" priority="127">
      <formula>L92&lt;0</formula>
    </cfRule>
  </conditionalFormatting>
  <conditionalFormatting sqref="L93">
    <cfRule type="expression" dxfId="3657" priority="124">
      <formula>L93&gt;0</formula>
    </cfRule>
    <cfRule type="expression" dxfId="3656" priority="125">
      <formula>L93&lt;0</formula>
    </cfRule>
  </conditionalFormatting>
  <conditionalFormatting sqref="L92 L94">
    <cfRule type="expression" dxfId="3655" priority="122">
      <formula>L92&gt;0</formula>
    </cfRule>
    <cfRule type="expression" dxfId="3654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53" priority="120">
      <formula>$H95=0</formula>
    </cfRule>
  </conditionalFormatting>
  <conditionalFormatting sqref="K95">
    <cfRule type="expression" dxfId="3652" priority="118">
      <formula>K95&gt;0</formula>
    </cfRule>
    <cfRule type="expression" dxfId="3651" priority="119">
      <formula>K95&lt;0</formula>
    </cfRule>
  </conditionalFormatting>
  <conditionalFormatting sqref="M95">
    <cfRule type="expression" dxfId="3650" priority="116">
      <formula>M95&gt;0</formula>
    </cfRule>
    <cfRule type="expression" dxfId="3649" priority="117">
      <formula>M95&lt;0</formula>
    </cfRule>
  </conditionalFormatting>
  <conditionalFormatting sqref="L95">
    <cfRule type="expression" dxfId="3648" priority="114">
      <formula>L95&gt;0</formula>
    </cfRule>
    <cfRule type="expression" dxfId="3647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46" priority="111">
      <formula>$H96=0</formula>
    </cfRule>
  </conditionalFormatting>
  <conditionalFormatting sqref="K96">
    <cfRule type="expression" dxfId="3645" priority="109">
      <formula>K96&gt;0</formula>
    </cfRule>
    <cfRule type="expression" dxfId="3644" priority="110">
      <formula>K96&lt;0</formula>
    </cfRule>
  </conditionalFormatting>
  <conditionalFormatting sqref="M96">
    <cfRule type="expression" dxfId="3643" priority="107">
      <formula>M96&gt;0</formula>
    </cfRule>
    <cfRule type="expression" dxfId="3642" priority="108">
      <formula>M96&lt;0</formula>
    </cfRule>
  </conditionalFormatting>
  <conditionalFormatting sqref="L96">
    <cfRule type="expression" dxfId="3641" priority="105">
      <formula>L96&gt;0</formula>
    </cfRule>
    <cfRule type="expression" dxfId="3640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39" priority="98">
      <formula>$H97=0</formula>
    </cfRule>
  </conditionalFormatting>
  <conditionalFormatting sqref="E98">
    <cfRule type="expression" dxfId="3638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37" priority="92">
      <formula>M97&gt;0</formula>
    </cfRule>
    <cfRule type="expression" dxfId="3636" priority="93">
      <formula>M97&lt;0</formula>
    </cfRule>
  </conditionalFormatting>
  <conditionalFormatting sqref="M98">
    <cfRule type="expression" dxfId="3635" priority="90">
      <formula>M98&gt;0</formula>
    </cfRule>
    <cfRule type="expression" dxfId="3634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33" priority="84">
      <formula>$H99=0</formula>
    </cfRule>
  </conditionalFormatting>
  <conditionalFormatting sqref="E100">
    <cfRule type="expression" dxfId="3632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31" priority="78">
      <formula>M99&gt;0</formula>
    </cfRule>
    <cfRule type="expression" dxfId="3630" priority="79">
      <formula>M99&lt;0</formula>
    </cfRule>
  </conditionalFormatting>
  <conditionalFormatting sqref="M100">
    <cfRule type="expression" dxfId="3629" priority="76">
      <formula>M100&gt;0</formula>
    </cfRule>
    <cfRule type="expression" dxfId="3628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27" priority="70">
      <formula>$H101=0</formula>
    </cfRule>
  </conditionalFormatting>
  <conditionalFormatting sqref="E102">
    <cfRule type="expression" dxfId="3626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25" priority="64">
      <formula>M101&gt;0</formula>
    </cfRule>
    <cfRule type="expression" dxfId="3624" priority="65">
      <formula>M101&lt;0</formula>
    </cfRule>
  </conditionalFormatting>
  <conditionalFormatting sqref="M102">
    <cfRule type="expression" dxfId="3623" priority="62">
      <formula>M102&gt;0</formula>
    </cfRule>
    <cfRule type="expression" dxfId="3622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21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20" priority="51">
      <formula>M103&gt;0</formula>
    </cfRule>
    <cfRule type="expression" dxfId="3619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18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17" priority="38">
      <formula>M104&gt;0</formula>
    </cfRule>
    <cfRule type="expression" dxfId="3616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15" priority="34">
      <formula>$H105=0</formula>
    </cfRule>
  </conditionalFormatting>
  <conditionalFormatting sqref="E106">
    <cfRule type="expression" dxfId="3614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13" priority="28">
      <formula>M105&gt;0</formula>
    </cfRule>
    <cfRule type="expression" dxfId="3612" priority="29">
      <formula>M105&lt;0</formula>
    </cfRule>
  </conditionalFormatting>
  <conditionalFormatting sqref="M106">
    <cfRule type="expression" dxfId="3611" priority="26">
      <formula>M106&gt;0</formula>
    </cfRule>
    <cfRule type="expression" dxfId="3610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09" priority="20">
      <formula>$H107=0</formula>
    </cfRule>
  </conditionalFormatting>
  <conditionalFormatting sqref="E108">
    <cfRule type="expression" dxfId="3608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07" priority="14">
      <formula>M107&gt;0</formula>
    </cfRule>
    <cfRule type="expression" dxfId="3606" priority="15">
      <formula>M107&lt;0</formula>
    </cfRule>
  </conditionalFormatting>
  <conditionalFormatting sqref="M108">
    <cfRule type="expression" dxfId="3605" priority="12">
      <formula>M108&gt;0</formula>
    </cfRule>
    <cfRule type="expression" dxfId="3604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03" priority="8">
      <formula>L44&gt;0</formula>
    </cfRule>
    <cfRule type="expression" dxfId="3602" priority="9">
      <formula>L44&lt;0</formula>
    </cfRule>
  </conditionalFormatting>
  <conditionalFormatting sqref="K98">
    <cfRule type="expression" dxfId="3601" priority="6">
      <formula>K98&gt;0</formula>
    </cfRule>
    <cfRule type="expression" dxfId="3600" priority="7">
      <formula>K98&lt;0</formula>
    </cfRule>
  </conditionalFormatting>
  <conditionalFormatting sqref="K100">
    <cfRule type="expression" dxfId="3599" priority="4">
      <formula>K100&gt;0</formula>
    </cfRule>
    <cfRule type="expression" dxfId="3598" priority="5">
      <formula>K100&lt;0</formula>
    </cfRule>
  </conditionalFormatting>
  <conditionalFormatting sqref="K101">
    <cfRule type="expression" dxfId="3597" priority="2">
      <formula>K101&gt;0</formula>
    </cfRule>
    <cfRule type="expression" dxfId="3596" priority="3">
      <formula>K101&lt;0</formula>
    </cfRule>
  </conditionalFormatting>
  <hyperlinks>
    <hyperlink ref="E47" location="BIIB!A1" display="BIIB"/>
    <hyperlink ref="E48" location="MYL!A1" display="MYL"/>
    <hyperlink ref="E49" location="SIG!A1" display="SIG"/>
    <hyperlink ref="E8" location="ABC!A1" display="ABC"/>
    <hyperlink ref="E37" location="NVR!A1" display="NVR"/>
    <hyperlink ref="E50" location="AAPL!A1" display="AAPL"/>
    <hyperlink ref="E51" location="AXP!A1" display="AXP"/>
    <hyperlink ref="E52" location="DG!A1" display="DG"/>
    <hyperlink ref="E53" location="PINC!A1" display="PINC"/>
    <hyperlink ref="E54" location="FOXA!A1" display="FOXA"/>
    <hyperlink ref="E55" location="AOBC!A1" display="AOBC"/>
    <hyperlink ref="E56" location="LUV!A1" display="LUV"/>
    <hyperlink ref="E57" location="CCEP!A1" display="CCEP"/>
    <hyperlink ref="E58" location="BMY!A1" display="BMY"/>
    <hyperlink ref="E32" location="TIF!A1" display="TIF"/>
    <hyperlink ref="E6" location="DWDP!A1" display="DWDP"/>
    <hyperlink ref="E59" location="GPS!A1" display="GPS"/>
    <hyperlink ref="E60" location="AKAM!A1" display="AKAM"/>
    <hyperlink ref="E61" location="ARNC!A1" display="ARNC"/>
    <hyperlink ref="E43" location="IEMG!A1" display="IEMG"/>
    <hyperlink ref="E22" location="CVS!A1" display="CVS"/>
    <hyperlink ref="E62" location="ADBE!A1" display="ADBE"/>
    <hyperlink ref="E30" location="FDX!A1" display="FDX"/>
    <hyperlink ref="E63" location="PPC!A1" display="PPC"/>
    <hyperlink ref="E26" location="SKX!A1" display="SKX"/>
    <hyperlink ref="E45" location="XLB!A1" display="XLB"/>
    <hyperlink ref="E23" location="EOG!A1" display="EOG"/>
    <hyperlink ref="E64" location="TCEHY!A1" display="TCEHY"/>
    <hyperlink ref="E65" location="CCL!A1" display="CCL"/>
    <hyperlink ref="E19" location="DVN!A1" display="DVN"/>
    <hyperlink ref="E20" location="ET!A1" display="ET"/>
    <hyperlink ref="E66" location="KWEB!A1" display="KWEB"/>
    <hyperlink ref="E13" location="MRO!A1" display="MRO"/>
    <hyperlink ref="E67" location="GE!A1" display="GE"/>
    <hyperlink ref="E25" location="XRAY!A1" display="XRAY"/>
    <hyperlink ref="E24" location="CRI!A1" display="CRI"/>
    <hyperlink ref="E3" location="AOS!A1" display="AOS"/>
    <hyperlink ref="E68" location="IWM!A1" display="IWM"/>
    <hyperlink ref="E14" location="PXD!A1" display="PXD"/>
    <hyperlink ref="E17" location="IPGP!A1" display="IPGP"/>
    <hyperlink ref="E21" location="SLCA!A1" display="SLCA"/>
    <hyperlink ref="E69" location="XLP!A1" display="XLP"/>
    <hyperlink ref="E11" location="KR!A1" display="KR"/>
    <hyperlink ref="E70" location="F!A1" display="F"/>
    <hyperlink ref="E71" location="JNJ!A1" display="JNJ"/>
    <hyperlink ref="E41" location="ULTA!A1" display="ULTA"/>
    <hyperlink ref="E34" location="FRC!A1" display="FRC"/>
    <hyperlink ref="E72" location="AAP!A1" display="AAP"/>
    <hyperlink ref="E36" location="CMCSA!A1" display="CMCSA"/>
    <hyperlink ref="E73" location="XEC!A1" display="XEC"/>
    <hyperlink ref="E5" location="WRK!A1" display="WRK"/>
    <hyperlink ref="E7" location="MO!A1" display="MO"/>
    <hyperlink ref="E4" location="T!A1" display="T"/>
    <hyperlink ref="E33" location="COST!A1" display="COST"/>
    <hyperlink ref="E74" location="CPN!A1" display="CPN"/>
    <hyperlink ref="E75" location="EW!A1" display="EW"/>
    <hyperlink ref="E76" location="TJX!A1" display="TJX"/>
    <hyperlink ref="E44" location="QQQ!A1" display="QQQ"/>
    <hyperlink ref="E9" location="WBA!A1" display="WBA"/>
    <hyperlink ref="E77" location="AZO!A1" display="AZO"/>
    <hyperlink ref="E10" location="FL!A1" display="FL"/>
    <hyperlink ref="E12" location="MLM!A1" display="MLM"/>
    <hyperlink ref="E16" location="KHC!A1" display="KHC"/>
    <hyperlink ref="E78" location="KBWY!A1" display="KBWY"/>
    <hyperlink ref="E38" location="AYI!A1" display="AYI"/>
    <hyperlink ref="E79" location="DIA!A1" display="DIA"/>
    <hyperlink ref="E80" location="ICE!A1" display="ICE"/>
    <hyperlink ref="E81" location="NKE!A1" display="NKE"/>
    <hyperlink ref="E2" location="MOS!A1" display="MOS"/>
    <hyperlink ref="E82" location="VGK!A1" display="VGK"/>
    <hyperlink ref="E83" location="CMG!A1" display="CMG"/>
    <hyperlink ref="E28" location="HAS!A1" display="HAS"/>
    <hyperlink ref="E42" location="HSIC!A1" display="HSIC"/>
    <hyperlink ref="E29" location="PDCO!A1" display="PDCO"/>
    <hyperlink ref="E84" location="MU!A1" display="MU"/>
    <hyperlink ref="E85" location="IP!A1" display="IP"/>
    <hyperlink ref="E86" location="INTC!A1" display="INTC"/>
    <hyperlink ref="E87" location="HES!A1" display="HES"/>
    <hyperlink ref="E88" location="UNP!A1" display="UNP"/>
    <hyperlink ref="E89" location="NCLH!A1" display="NCLH"/>
    <hyperlink ref="E46" location="SPY!A1" display="SPY"/>
    <hyperlink ref="E90" location="SWKS!A1" display="SWKS"/>
    <hyperlink ref="E91" location="CNI!A1" display="CNI"/>
    <hyperlink ref="E35" location="WFC!A1" display="WFC"/>
    <hyperlink ref="E92" location="AA!A1" display="AA"/>
    <hyperlink ref="E40" location="CF!A1" display="CF"/>
    <hyperlink ref="E93" location="TGT!A1" display="TGT"/>
    <hyperlink ref="E18" location="NWL!A1" display="NWL"/>
    <hyperlink ref="E94" location="KORS!A1" display="KORS"/>
    <hyperlink ref="E95" location="ALL!A1" display="ALL"/>
    <hyperlink ref="E96" location="NSC!A1" display="NSC"/>
    <hyperlink ref="E97" location="AVGO!A1" display="AVGO"/>
    <hyperlink ref="E98" location="UAL!A1" display="UAL"/>
    <hyperlink ref="E27" location="CAH!A1" display="CAH"/>
    <hyperlink ref="E99" location="DAL!A1" display="DAL"/>
    <hyperlink ref="E15" location="TEVA!A1" display="TEVA"/>
    <hyperlink ref="E100" location="DIS!A1" display="DIS"/>
    <hyperlink ref="E101" location="FTR!A1" display="FTR"/>
    <hyperlink ref="E39" location="GILD!A1" display="GILD"/>
    <hyperlink ref="E102" location="WWD!A1" display="WWD"/>
    <hyperlink ref="E31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24"/>
  <sheetViews>
    <sheetView zoomScaleNormal="100" workbookViewId="0">
      <pane ySplit="1" topLeftCell="A812" activePane="bottomLeft" state="frozen"/>
      <selection pane="bottomLeft" activeCell="T830" sqref="T830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1314</v>
      </c>
      <c r="F1" s="794" t="s">
        <v>152</v>
      </c>
      <c r="G1" s="794" t="s">
        <v>274</v>
      </c>
      <c r="H1" s="794" t="s">
        <v>1313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1316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107387.82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 t="shared" ref="Z811:Z816" si="808"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9">(C812-C811)/C811</f>
        <v>-1.463429662947711E-4</v>
      </c>
      <c r="E812" s="843">
        <f t="shared" ref="E812" si="810">(C812-$C$2)/$C$2</f>
        <v>0.23487947337379433</v>
      </c>
      <c r="F812" s="840">
        <v>6971.47</v>
      </c>
      <c r="G812" s="816">
        <f t="shared" ref="G812" si="811">(F812-F811)/F811</f>
        <v>-2.5167905269092186E-3</v>
      </c>
      <c r="H812" s="821">
        <f t="shared" ref="H812" si="812">(F812-F$2)/F$2</f>
        <v>0.36918318047017706</v>
      </c>
      <c r="I812" s="865">
        <v>398679.45</v>
      </c>
      <c r="J812" s="824">
        <v>300000</v>
      </c>
      <c r="K812" s="824">
        <f t="shared" ref="K812" si="813">I812-I811-J812+J811</f>
        <v>290.61999999999534</v>
      </c>
      <c r="L812" s="816">
        <f t="shared" ref="L812" si="814">K812/I811</f>
        <v>7.294883242584772E-4</v>
      </c>
      <c r="M812" s="841">
        <f t="shared" ref="M812" si="815">I812-J812</f>
        <v>98679.450000000012</v>
      </c>
      <c r="N812" s="826">
        <f t="shared" ref="N812" si="816">M812/J812</f>
        <v>0.32893150000000004</v>
      </c>
      <c r="O812" s="810">
        <f t="shared" ref="O812:O817" si="817">N812/(A812/365.25)</f>
        <v>9.6655052594529375E-2</v>
      </c>
      <c r="P812" s="841" t="b">
        <f t="shared" ref="P812" si="818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9">I812-R812</f>
        <v>45335.010000000009</v>
      </c>
      <c r="T812" s="824">
        <v>-33818</v>
      </c>
      <c r="U812" s="824">
        <f t="shared" ref="U812" si="820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21">E812/(A812/365.25)/V812</f>
        <v>0.46510357478095904</v>
      </c>
      <c r="Y812" s="825">
        <f t="shared" ref="Y812" si="822">O812/W812</f>
        <v>0.37663951989306332</v>
      </c>
      <c r="Z812" s="831">
        <f t="shared" si="808"/>
        <v>9.4052026626205709E-2</v>
      </c>
    </row>
    <row r="813" spans="1:26" ht="20.100000000000001" customHeight="1" x14ac:dyDescent="0.2">
      <c r="A813" s="800">
        <f t="shared" ref="A813" si="823">B813-$B$2</f>
        <v>1246</v>
      </c>
      <c r="B813" s="819">
        <v>43479</v>
      </c>
      <c r="C813" s="844">
        <v>2582.61</v>
      </c>
      <c r="D813" s="816">
        <f t="shared" ref="D813" si="824">(C813-C812)/C812</f>
        <v>-5.2575628018765802E-3</v>
      </c>
      <c r="E813" s="843">
        <f t="shared" ref="E813" si="825">(C813-$C$2)/$C$2</f>
        <v>0.22838701698978334</v>
      </c>
      <c r="F813" s="840">
        <v>6905.91</v>
      </c>
      <c r="G813" s="816">
        <f t="shared" ref="G813" si="826">(F813-F812)/F812</f>
        <v>-9.4040424759771462E-3</v>
      </c>
      <c r="H813" s="821">
        <f t="shared" ref="H813" si="827">(F813-F$2)/F$2</f>
        <v>0.35630732368364204</v>
      </c>
      <c r="I813" s="865">
        <v>396928.57</v>
      </c>
      <c r="J813" s="824">
        <v>300000</v>
      </c>
      <c r="K813" s="824">
        <f t="shared" ref="K813" si="828">I813-I812-J813+J812</f>
        <v>-1750.8800000000047</v>
      </c>
      <c r="L813" s="816">
        <f t="shared" ref="L813" si="829">K813/I812</f>
        <v>-4.3916986441112143E-3</v>
      </c>
      <c r="M813" s="841">
        <f t="shared" ref="M813" si="830">I813-J813</f>
        <v>96928.57</v>
      </c>
      <c r="N813" s="826">
        <f t="shared" ref="N813" si="831">M813/J813</f>
        <v>0.32309523333333334</v>
      </c>
      <c r="O813" s="810">
        <f t="shared" si="817"/>
        <v>9.4711503992776891E-2</v>
      </c>
      <c r="P813" s="841" t="b">
        <f t="shared" ref="P813" si="832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3">I813-R813</f>
        <v>42175.010000000009</v>
      </c>
      <c r="T813" s="824">
        <v>-33498</v>
      </c>
      <c r="U813" s="824">
        <f t="shared" ref="U813" si="834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5">E813/(A813/365.25)/V813</f>
        <v>0.45133860545915044</v>
      </c>
      <c r="Y813" s="825">
        <f t="shared" ref="Y813" si="836">O813/W813</f>
        <v>0.36927261292048408</v>
      </c>
      <c r="Z813" s="831">
        <f t="shared" si="808"/>
        <v>9.4708216343550006E-2</v>
      </c>
    </row>
    <row r="814" spans="1:26" ht="20.100000000000001" customHeight="1" x14ac:dyDescent="0.2">
      <c r="A814" s="800">
        <f t="shared" ref="A814" si="837">B814-$B$2</f>
        <v>1247</v>
      </c>
      <c r="B814" s="819">
        <v>43480</v>
      </c>
      <c r="C814" s="844">
        <v>2610.3000000000002</v>
      </c>
      <c r="D814" s="816">
        <f t="shared" ref="D814" si="838">(C814-C813)/C813</f>
        <v>1.0721711756711255E-2</v>
      </c>
      <c r="E814" s="843">
        <f t="shared" ref="E814" si="839">(C814-$C$2)/$C$2</f>
        <v>0.24155742851163414</v>
      </c>
      <c r="F814" s="840">
        <v>7023.83</v>
      </c>
      <c r="G814" s="816">
        <f t="shared" ref="G814" si="840">(F814-F813)/F813</f>
        <v>1.7075229766967723E-2</v>
      </c>
      <c r="H814" s="821">
        <f t="shared" ref="H814" si="841">(F814-F$2)/F$2</f>
        <v>0.37946658287016127</v>
      </c>
      <c r="I814" s="865">
        <v>398718.09</v>
      </c>
      <c r="J814" s="824">
        <v>300000</v>
      </c>
      <c r="K814" s="824">
        <f t="shared" ref="K814" si="842">I814-I813-J814+J813</f>
        <v>1789.5200000000186</v>
      </c>
      <c r="L814" s="816">
        <f t="shared" ref="L814" si="843">K814/I813</f>
        <v>4.5084182274912048E-3</v>
      </c>
      <c r="M814" s="841">
        <f t="shared" ref="M814" si="844">I814-J814</f>
        <v>98718.090000000026</v>
      </c>
      <c r="N814" s="826">
        <f t="shared" ref="N814" si="845">M814/J814</f>
        <v>0.32906030000000008</v>
      </c>
      <c r="O814" s="810">
        <f t="shared" si="817"/>
        <v>9.6382738231756235E-2</v>
      </c>
      <c r="P814" s="841" t="b">
        <f t="shared" ref="P814" si="846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7">I814-R814</f>
        <v>39048.640000000014</v>
      </c>
      <c r="T814" s="824">
        <v>-33168</v>
      </c>
      <c r="U814" s="824">
        <f t="shared" ref="U814" si="848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9">E814/(A814/365.25)/V814</f>
        <v>0.47691171478899325</v>
      </c>
      <c r="Y814" s="825">
        <f t="shared" ref="Y814" si="850">O814/W814</f>
        <v>0.37600667123808934</v>
      </c>
      <c r="Z814" s="831">
        <f t="shared" si="808"/>
        <v>8.7502871488365941E-2</v>
      </c>
    </row>
    <row r="815" spans="1:26" ht="20.100000000000001" customHeight="1" x14ac:dyDescent="0.2">
      <c r="A815" s="800">
        <f t="shared" ref="A815" si="851">B815-$B$2</f>
        <v>1248</v>
      </c>
      <c r="B815" s="819">
        <v>43481</v>
      </c>
      <c r="C815" s="844">
        <v>2616.1</v>
      </c>
      <c r="D815" s="816">
        <f t="shared" ref="D815" si="852">(C815-C814)/C814</f>
        <v>2.2219668237366307E-3</v>
      </c>
      <c r="E815" s="843">
        <f t="shared" ref="E815" si="853">(C815-$C$2)/$C$2</f>
        <v>0.24431612792755078</v>
      </c>
      <c r="F815" s="840">
        <v>7034.69</v>
      </c>
      <c r="G815" s="816">
        <f t="shared" ref="G815" si="854">(F815-F814)/F814</f>
        <v>1.5461649840613559E-3</v>
      </c>
      <c r="H815" s="821">
        <f t="shared" ref="H815" si="855">(F815-F$2)/F$2</f>
        <v>0.38159946579727788</v>
      </c>
      <c r="I815" s="865">
        <v>398368.72</v>
      </c>
      <c r="J815" s="824">
        <v>300000</v>
      </c>
      <c r="K815" s="824">
        <f t="shared" ref="K815" si="856">I815-I814-J815+J814</f>
        <v>-349.37000000005355</v>
      </c>
      <c r="L815" s="816">
        <f t="shared" ref="L815" si="857">K815/I814</f>
        <v>-8.7623313002942389E-4</v>
      </c>
      <c r="M815" s="841">
        <f t="shared" ref="M815" si="858">I815-J815</f>
        <v>98368.719999999972</v>
      </c>
      <c r="N815" s="826">
        <f t="shared" ref="N815" si="859">M815/J815</f>
        <v>0.32789573333333322</v>
      </c>
      <c r="O815" s="810">
        <f t="shared" si="817"/>
        <v>9.5964676762820472E-2</v>
      </c>
      <c r="P815" s="841" t="b">
        <f t="shared" ref="P815" si="860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61">I815-R815</f>
        <v>39048.639999999956</v>
      </c>
      <c r="T815" s="824">
        <v>-33203</v>
      </c>
      <c r="U815" s="824">
        <f t="shared" ref="U815" si="862">M815-T815</f>
        <v>131571.71999999997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3">E815/(A815/365.25)/V815</f>
        <v>0.48225639345999738</v>
      </c>
      <c r="Y815" s="825">
        <f t="shared" ref="Y815" si="864">O815/W815</f>
        <v>0.37460464109683705</v>
      </c>
      <c r="Z815" s="831">
        <f t="shared" si="808"/>
        <v>8.3579605405782437E-2</v>
      </c>
    </row>
    <row r="816" spans="1:26" ht="20.100000000000001" customHeight="1" x14ac:dyDescent="0.2">
      <c r="A816" s="800">
        <f t="shared" ref="A816" si="865">B816-$B$2</f>
        <v>1249</v>
      </c>
      <c r="B816" s="819">
        <v>43482</v>
      </c>
      <c r="C816" s="844">
        <v>2635.96</v>
      </c>
      <c r="D816" s="816">
        <f t="shared" ref="D816" si="866">(C816-C815)/C815</f>
        <v>7.5914529261114361E-3</v>
      </c>
      <c r="E816" s="843">
        <f t="shared" ref="E816" si="867">(C816-$C$2)/$C$2</f>
        <v>0.25376229523791405</v>
      </c>
      <c r="F816" s="840">
        <v>7084.46</v>
      </c>
      <c r="G816" s="816">
        <f t="shared" ref="G816" si="868">(F816-F815)/F815</f>
        <v>7.0749386255827109E-3</v>
      </c>
      <c r="H816" s="821">
        <f t="shared" ref="H816" si="869">(F816-F$2)/F$2</f>
        <v>0.39137419722293149</v>
      </c>
      <c r="I816" s="865">
        <v>401047.52</v>
      </c>
      <c r="J816" s="824">
        <v>300000</v>
      </c>
      <c r="K816" s="824">
        <f t="shared" ref="K816" si="870">I816-I815-J816+J815</f>
        <v>2678.8000000000466</v>
      </c>
      <c r="L816" s="816">
        <f t="shared" ref="L816" si="871">K816/I815</f>
        <v>6.724423544097656E-3</v>
      </c>
      <c r="M816" s="841">
        <f t="shared" ref="M816" si="872">I816-J816</f>
        <v>101047.52000000002</v>
      </c>
      <c r="N816" s="826">
        <f t="shared" ref="N816" si="873">M816/J816</f>
        <v>0.33682506666666673</v>
      </c>
      <c r="O816" s="810">
        <f t="shared" si="817"/>
        <v>9.8499083746997618E-2</v>
      </c>
      <c r="P816" s="841" t="b">
        <f t="shared" ref="P816" si="874">L816&gt;D816</f>
        <v>0</v>
      </c>
      <c r="Q816" s="826">
        <f>COUNTIF(P$2:P816, TRUE)/(COUNTIF(P$2:P816,FALSE) + COUNTIF(P$2:P816, TRUE))</f>
        <v>0.49938650306748467</v>
      </c>
      <c r="R816" s="868">
        <v>354476.17</v>
      </c>
      <c r="S816" s="870">
        <f t="shared" ref="S816" si="875">I816-R816</f>
        <v>46571.350000000035</v>
      </c>
      <c r="T816" s="824">
        <v>-33083</v>
      </c>
      <c r="U816" s="824">
        <f t="shared" ref="U816" si="876">M816-T816</f>
        <v>134130.52000000002</v>
      </c>
      <c r="V816" s="826">
        <f>STDEV(D$2:D816)*SQRT(252)</f>
        <v>0.1482329269169857</v>
      </c>
      <c r="W816" s="826">
        <f>STDEV(L$2:L816)*SQRT(252)</f>
        <v>0.25604124492596109</v>
      </c>
      <c r="X816" s="825">
        <f t="shared" ref="X816" si="877">E816/(A816/365.25)/V816</f>
        <v>0.50062230558117682</v>
      </c>
      <c r="Y816" s="825">
        <f t="shared" ref="Y816" si="878">O816/W816</f>
        <v>0.38470006570808696</v>
      </c>
      <c r="Z816" s="831">
        <f t="shared" si="808"/>
        <v>8.306277142875268E-2</v>
      </c>
    </row>
    <row r="817" spans="1:26" ht="20.100000000000001" customHeight="1" x14ac:dyDescent="0.2">
      <c r="A817" s="800">
        <f t="shared" ref="A817" si="879">B817-$B$2</f>
        <v>1250</v>
      </c>
      <c r="B817" s="819">
        <v>43483</v>
      </c>
      <c r="C817" s="844">
        <v>2670.71</v>
      </c>
      <c r="D817" s="816">
        <f t="shared" ref="D817" si="880">(C817-C816)/C816</f>
        <v>1.3183052853609311E-2</v>
      </c>
      <c r="E817" s="843">
        <f t="shared" ref="E817" si="881">(C817-$C$2)/$C$2</f>
        <v>0.27029070984189796</v>
      </c>
      <c r="F817" s="840">
        <v>7157.22</v>
      </c>
      <c r="G817" s="816">
        <f t="shared" ref="G817" si="882">(F817-F816)/F816</f>
        <v>1.0270366407602021E-2</v>
      </c>
      <c r="H817" s="821">
        <f t="shared" ref="H817" si="883">(F817-F$2)/F$2</f>
        <v>0.40566412003849411</v>
      </c>
      <c r="I817" s="865">
        <v>406382.95</v>
      </c>
      <c r="J817" s="824">
        <v>300000</v>
      </c>
      <c r="K817" s="824">
        <f t="shared" ref="K817" si="884">I817-I816-J817+J816</f>
        <v>5335.429999999993</v>
      </c>
      <c r="L817" s="816">
        <f t="shared" ref="L817" si="885">K817/I816</f>
        <v>1.3303735178315011E-2</v>
      </c>
      <c r="M817" s="841">
        <f t="shared" ref="M817" si="886">I817-J817</f>
        <v>106382.95000000001</v>
      </c>
      <c r="N817" s="826">
        <f t="shared" ref="N817" si="887">M817/J817</f>
        <v>0.35460983333333335</v>
      </c>
      <c r="O817" s="810">
        <f t="shared" si="817"/>
        <v>0.1036169933</v>
      </c>
      <c r="P817" s="841" t="b">
        <f t="shared" ref="P817" si="888">L817&gt;D817</f>
        <v>1</v>
      </c>
      <c r="Q817" s="826">
        <f>COUNTIF(P$2:P817, TRUE)/(COUNTIF(P$2:P817,FALSE) + COUNTIF(P$2:P817, TRUE))</f>
        <v>0.5</v>
      </c>
      <c r="R817" s="868">
        <v>331407.74</v>
      </c>
      <c r="S817" s="870">
        <f t="shared" ref="S817" si="889">I817-R817</f>
        <v>74975.210000000021</v>
      </c>
      <c r="T817" s="824">
        <v>-32858</v>
      </c>
      <c r="U817" s="824">
        <f t="shared" ref="U817" si="890">M817-T817</f>
        <v>139240.95000000001</v>
      </c>
      <c r="V817" s="826">
        <f>STDEV(D$2:D817)*SQRT(252)</f>
        <v>0.14831438078037773</v>
      </c>
      <c r="W817" s="826">
        <f>STDEV(L$2:L817)*SQRT(252)</f>
        <v>0.25598186879007967</v>
      </c>
      <c r="X817" s="825">
        <f t="shared" ref="X817" si="891">E817/(A817/365.25)/V817</f>
        <v>0.5325103675061269</v>
      </c>
      <c r="Y817" s="825">
        <f t="shared" ref="Y817" si="892">O817/W817</f>
        <v>0.40478254881783088</v>
      </c>
      <c r="Z817" s="831">
        <f t="shared" ref="Z817" si="893">-(E817-N817)</f>
        <v>8.4319123491435388E-2</v>
      </c>
    </row>
    <row r="818" spans="1:26" ht="20.100000000000001" customHeight="1" x14ac:dyDescent="0.2">
      <c r="A818" s="800">
        <f t="shared" ref="A818" si="894">B818-$B$2</f>
        <v>1254</v>
      </c>
      <c r="B818" s="819">
        <v>43487</v>
      </c>
      <c r="C818" s="844">
        <v>2632.9</v>
      </c>
      <c r="D818" s="816">
        <f t="shared" ref="D818" si="895">(C818-C817)/C817</f>
        <v>-1.4157284018107523E-2</v>
      </c>
      <c r="E818" s="843">
        <f t="shared" ref="E818" si="896">(C818-$C$2)/$C$2</f>
        <v>0.2523068434771028</v>
      </c>
      <c r="F818" s="840">
        <v>7020.35</v>
      </c>
      <c r="G818" s="816">
        <f t="shared" ref="G818" si="897">(F818-F817)/F817</f>
        <v>-1.9123346774306209E-2</v>
      </c>
      <c r="H818" s="821">
        <f t="shared" ref="H818" si="898">(F818-F$2)/F$2</f>
        <v>0.37878311762279798</v>
      </c>
      <c r="I818" s="865">
        <v>400544.64</v>
      </c>
      <c r="J818" s="824">
        <v>300000</v>
      </c>
      <c r="K818" s="824">
        <f t="shared" ref="K818" si="899">I818-I817-J818+J817</f>
        <v>-5838.3099999999977</v>
      </c>
      <c r="L818" s="816">
        <f t="shared" ref="L818" si="900">K818/I817</f>
        <v>-1.4366523004963662E-2</v>
      </c>
      <c r="M818" s="841">
        <f t="shared" ref="M818" si="901">I818-J818</f>
        <v>100544.64000000001</v>
      </c>
      <c r="N818" s="826">
        <f t="shared" ref="N818" si="902">M818/J818</f>
        <v>0.33514880000000002</v>
      </c>
      <c r="O818" s="810">
        <f t="shared" ref="O818" si="903">N818/(A818/365.25)</f>
        <v>9.7618101435406709E-2</v>
      </c>
      <c r="P818" s="841" t="b">
        <f t="shared" ref="P818" si="904">L818&gt;D818</f>
        <v>0</v>
      </c>
      <c r="Q818" s="826">
        <f>COUNTIF(P$2:P818, TRUE)/(COUNTIF(P$2:P818,FALSE) + COUNTIF(P$2:P818, TRUE))</f>
        <v>0.49938800489596086</v>
      </c>
      <c r="R818" s="868">
        <v>331033.45</v>
      </c>
      <c r="S818" s="870">
        <f t="shared" ref="S818" si="905">I818-R818</f>
        <v>69511.19</v>
      </c>
      <c r="T818" s="824">
        <v>-32983</v>
      </c>
      <c r="U818" s="824">
        <f t="shared" ref="U818" si="906">M818-T818</f>
        <v>133527.64000000001</v>
      </c>
      <c r="V818" s="826">
        <f>STDEV(D$2:D818)*SQRT(252)</f>
        <v>0.14844206249511938</v>
      </c>
      <c r="W818" s="826">
        <f>STDEV(L$2:L818)*SQRT(252)</f>
        <v>0.2559596857009227</v>
      </c>
      <c r="X818" s="825">
        <f t="shared" ref="X818" si="907">E818/(A818/365.25)/V818</f>
        <v>0.49506786664182661</v>
      </c>
      <c r="Y818" s="825">
        <f t="shared" ref="Y818" si="908">O818/W818</f>
        <v>0.38138076770991602</v>
      </c>
      <c r="Z818" s="831">
        <f t="shared" ref="Z818" si="909">-(E818-N818)</f>
        <v>8.284195652289722E-2</v>
      </c>
    </row>
    <row r="819" spans="1:26" ht="20.100000000000001" customHeight="1" x14ac:dyDescent="0.2">
      <c r="A819" s="800">
        <f t="shared" ref="A819" si="910">B819-$B$2</f>
        <v>1255</v>
      </c>
      <c r="B819" s="819">
        <v>43488</v>
      </c>
      <c r="C819" s="844">
        <v>2638.7</v>
      </c>
      <c r="D819" s="816">
        <f t="shared" ref="D819" si="911">(C819-C818)/C818</f>
        <v>2.202894147138033E-3</v>
      </c>
      <c r="E819" s="843">
        <f t="shared" ref="E819" si="912">(C819-$C$2)/$C$2</f>
        <v>0.25506554289301941</v>
      </c>
      <c r="F819" s="840">
        <v>7025.76</v>
      </c>
      <c r="G819" s="816">
        <f t="shared" ref="G819" si="913">(F819-F818)/F818</f>
        <v>7.706168495872505E-4</v>
      </c>
      <c r="H819" s="821">
        <f t="shared" ref="H819" si="914">(F819-F$2)/F$2</f>
        <v>0.37984563112516456</v>
      </c>
      <c r="I819" s="865">
        <v>400803.81</v>
      </c>
      <c r="J819" s="824">
        <v>300000</v>
      </c>
      <c r="K819" s="824">
        <f t="shared" ref="K819" si="915">I819-I818-J819+J818</f>
        <v>259.1699999999837</v>
      </c>
      <c r="L819" s="816">
        <f t="shared" ref="L819" si="916">K819/I818</f>
        <v>6.4704398491010565E-4</v>
      </c>
      <c r="M819" s="841">
        <f t="shared" ref="M819" si="917">I819-J819</f>
        <v>100803.81</v>
      </c>
      <c r="N819" s="826">
        <f t="shared" ref="N819" si="918">M819/J819</f>
        <v>0.3360127</v>
      </c>
      <c r="O819" s="810">
        <f t="shared" ref="O819" si="919">N819/(A819/365.25)</f>
        <v>9.7791743964143432E-2</v>
      </c>
      <c r="P819" s="841" t="b">
        <f t="shared" ref="P819" si="920">L819&gt;D819</f>
        <v>0</v>
      </c>
      <c r="Q819" s="826">
        <f>COUNTIF(P$2:P819, TRUE)/(COUNTIF(P$2:P819,FALSE) + COUNTIF(P$2:P819, TRUE))</f>
        <v>0.49877750611246946</v>
      </c>
      <c r="R819" s="868">
        <v>329213.62</v>
      </c>
      <c r="S819" s="870">
        <f t="shared" ref="S819" si="921">I819-R819</f>
        <v>71590.19</v>
      </c>
      <c r="T819" s="824">
        <v>-33093</v>
      </c>
      <c r="U819" s="824">
        <f t="shared" ref="U819" si="922">M819-T819</f>
        <v>133896.81</v>
      </c>
      <c r="V819" s="826">
        <f>STDEV(D$2:D819)*SQRT(252)</f>
        <v>0.14835476523907773</v>
      </c>
      <c r="W819" s="826">
        <f>STDEV(L$2:L819)*SQRT(252)</f>
        <v>0.25580280339327321</v>
      </c>
      <c r="X819" s="825">
        <f t="shared" ref="X819" si="923">E819/(A819/365.25)/V819</f>
        <v>0.50037636902783811</v>
      </c>
      <c r="Y819" s="825">
        <f t="shared" ref="Y819" si="924">O819/W819</f>
        <v>0.38229348023914206</v>
      </c>
      <c r="Z819" s="831">
        <f t="shared" ref="Z819" si="925">-(E819-N819)</f>
        <v>8.0947157106980583E-2</v>
      </c>
    </row>
    <row r="820" spans="1:26" ht="20.100000000000001" customHeight="1" x14ac:dyDescent="0.2">
      <c r="A820" s="800">
        <f t="shared" ref="A820" si="926">B820-$B$2</f>
        <v>1256</v>
      </c>
      <c r="B820" s="819">
        <v>43489</v>
      </c>
      <c r="C820" s="844">
        <v>2642.33</v>
      </c>
      <c r="D820" s="816">
        <f t="shared" ref="D820" si="927">(C820-C819)/C819</f>
        <v>1.3756774169098834E-3</v>
      </c>
      <c r="E820" s="843">
        <f t="shared" ref="E820" si="928">(C820-$C$2)/$C$2</f>
        <v>0.25679210821711906</v>
      </c>
      <c r="F820" s="840">
        <v>7073.46</v>
      </c>
      <c r="G820" s="816">
        <f t="shared" ref="G820" si="929">(F820-F819)/F819</f>
        <v>6.7893010862881478E-3</v>
      </c>
      <c r="H820" s="821">
        <f t="shared" ref="H820" si="930">(F820-F$2)/F$2</f>
        <v>0.38921381856747261</v>
      </c>
      <c r="I820" s="865">
        <v>391425.07</v>
      </c>
      <c r="J820" s="824">
        <v>290000</v>
      </c>
      <c r="K820" s="824">
        <f t="shared" ref="K820" si="931">I820-I819-J820+J819</f>
        <v>621.26000000000931</v>
      </c>
      <c r="L820" s="816">
        <f t="shared" ref="L820" si="932">K820/I819</f>
        <v>1.5500351655839033E-3</v>
      </c>
      <c r="M820" s="841">
        <f t="shared" ref="M820" si="933">I820-J820</f>
        <v>101425.07</v>
      </c>
      <c r="N820" s="826">
        <f t="shared" ref="N820" si="934">M820/J820</f>
        <v>0.3497416206896552</v>
      </c>
      <c r="O820" s="810">
        <f t="shared" ref="O820" si="935">N820/(A820/365.25)</f>
        <v>0.10170631127141445</v>
      </c>
      <c r="P820" s="841" t="b">
        <f t="shared" ref="P820" si="936">L820&gt;D820</f>
        <v>1</v>
      </c>
      <c r="Q820" s="826">
        <f>COUNTIF(P$2:P820, TRUE)/(COUNTIF(P$2:P820,FALSE) + COUNTIF(P$2:P820, TRUE))</f>
        <v>0.49938949938949939</v>
      </c>
      <c r="R820" s="868">
        <v>334182.92</v>
      </c>
      <c r="S820" s="870">
        <f t="shared" ref="S820" si="937">I820-R820</f>
        <v>57242.150000000023</v>
      </c>
      <c r="T820" s="824">
        <v>-33353</v>
      </c>
      <c r="U820" s="824">
        <f t="shared" ref="U820" si="938">M820-T820</f>
        <v>134778.07</v>
      </c>
      <c r="V820" s="826">
        <f>STDEV(D$2:D820)*SQRT(252)</f>
        <v>0.14826509905690491</v>
      </c>
      <c r="W820" s="826">
        <f>STDEV(L$2:L820)*SQRT(252)</f>
        <v>0.2556467869561983</v>
      </c>
      <c r="X820" s="825">
        <f t="shared" ref="X820" si="939">E820/(A820/365.25)/V820</f>
        <v>0.50366680153714061</v>
      </c>
      <c r="Y820" s="825">
        <f t="shared" ref="Y820" si="940">O820/W820</f>
        <v>0.39783919243561816</v>
      </c>
      <c r="Z820" s="831">
        <f t="shared" ref="Z820" si="941">-(E820-N820)</f>
        <v>9.2949512472536133E-2</v>
      </c>
    </row>
    <row r="821" spans="1:26" ht="20.100000000000001" customHeight="1" x14ac:dyDescent="0.2">
      <c r="A821" s="800">
        <f t="shared" ref="A821" si="942">B821-$B$2</f>
        <v>1257</v>
      </c>
      <c r="B821" s="819">
        <v>43490</v>
      </c>
      <c r="C821" s="844">
        <v>2664.76</v>
      </c>
      <c r="D821" s="816">
        <f t="shared" ref="D821" si="943">(C821-C820)/C820</f>
        <v>8.4887201825662555E-3</v>
      </c>
      <c r="E821" s="843">
        <f t="shared" ref="E821" si="944">(C821-$C$2)/$C$2</f>
        <v>0.26746066475143176</v>
      </c>
      <c r="F821" s="840">
        <v>7164.86</v>
      </c>
      <c r="G821" s="816">
        <f t="shared" ref="G821" si="945">(F821-F820)/F820</f>
        <v>1.2921540519066996E-2</v>
      </c>
      <c r="H821" s="821">
        <f t="shared" ref="H821" si="946">(F821-F$2)/F$2</f>
        <v>0.40716460121373999</v>
      </c>
      <c r="I821" s="865">
        <v>395488.83</v>
      </c>
      <c r="J821" s="824">
        <v>290000</v>
      </c>
      <c r="K821" s="824">
        <f t="shared" ref="K821" si="947">I821-I820-J821+J820</f>
        <v>4063.7600000000093</v>
      </c>
      <c r="L821" s="816">
        <f t="shared" ref="L821" si="948">K821/I820</f>
        <v>1.0381961482436496E-2</v>
      </c>
      <c r="M821" s="841">
        <f t="shared" ref="M821" si="949">I821-J821</f>
        <v>105488.83000000002</v>
      </c>
      <c r="N821" s="826">
        <f t="shared" ref="N821" si="950">M821/J821</f>
        <v>0.3637545862068966</v>
      </c>
      <c r="O821" s="810">
        <f t="shared" ref="O821" si="951">N821/(A821/365.25)</f>
        <v>0.10569718584890134</v>
      </c>
      <c r="P821" s="841" t="b">
        <f t="shared" ref="P821" si="952">L821&gt;D821</f>
        <v>1</v>
      </c>
      <c r="Q821" s="826">
        <f>COUNTIF(P$2:P821, TRUE)/(COUNTIF(P$2:P821,FALSE) + COUNTIF(P$2:P821, TRUE))</f>
        <v>0.5</v>
      </c>
      <c r="R821" s="868">
        <v>326832.83</v>
      </c>
      <c r="S821" s="870">
        <f t="shared" ref="S821" si="953">I821-R821</f>
        <v>68656</v>
      </c>
      <c r="T821" s="824">
        <v>-33248</v>
      </c>
      <c r="U821" s="824">
        <f t="shared" ref="U821" si="954">M821-T821</f>
        <v>138736.83000000002</v>
      </c>
      <c r="V821" s="826">
        <f>STDEV(D$2:D821)*SQRT(252)</f>
        <v>0.14824365935565442</v>
      </c>
      <c r="W821" s="826">
        <f>STDEV(L$2:L821)*SQRT(252)</f>
        <v>0.25554845627068484</v>
      </c>
      <c r="X821" s="825">
        <f t="shared" ref="X821" si="955">E821/(A821/365.25)/V821</f>
        <v>0.52425036282714699</v>
      </c>
      <c r="Y821" s="825">
        <f t="shared" ref="Y821" si="956">O821/W821</f>
        <v>0.41360917374098166</v>
      </c>
      <c r="Z821" s="831">
        <f t="shared" ref="Z821" si="957">-(E821-N821)</f>
        <v>9.6293921455464837E-2</v>
      </c>
    </row>
    <row r="822" spans="1:26" ht="20.100000000000001" customHeight="1" x14ac:dyDescent="0.2">
      <c r="A822" s="800">
        <f t="shared" ref="A822" si="958">B822-$B$2</f>
        <v>1260</v>
      </c>
      <c r="B822" s="819">
        <v>43493</v>
      </c>
      <c r="C822" s="844">
        <v>2643.85</v>
      </c>
      <c r="D822" s="816">
        <f t="shared" ref="D822" si="959">(C822-C821)/C821</f>
        <v>-7.8468605052613768E-3</v>
      </c>
      <c r="E822" s="843">
        <f t="shared" ref="E822" si="960">(C822-$C$2)/$C$2</f>
        <v>0.25751507771922139</v>
      </c>
      <c r="F822" s="840">
        <v>7085.68</v>
      </c>
      <c r="G822" s="816">
        <f t="shared" ref="G822" si="961">(F822-F821)/F821</f>
        <v>-1.105115801285711E-2</v>
      </c>
      <c r="H822" s="821">
        <f t="shared" ref="H822" si="962">(F822-F$2)/F$2</f>
        <v>0.39161380285562791</v>
      </c>
      <c r="I822" s="865">
        <v>395484.69</v>
      </c>
      <c r="J822" s="824">
        <v>290000</v>
      </c>
      <c r="K822" s="824">
        <f t="shared" ref="K822" si="963">I822-I821-J822+J821</f>
        <v>-4.1400000000139698</v>
      </c>
      <c r="L822" s="816">
        <f t="shared" ref="L822" si="964">K822/I821</f>
        <v>-1.0468057972747219E-5</v>
      </c>
      <c r="M822" s="841">
        <f t="shared" ref="M822" si="965">I822-J822</f>
        <v>105484.69</v>
      </c>
      <c r="N822" s="826">
        <f t="shared" ref="N822" si="966">M822/J822</f>
        <v>0.36374031034482757</v>
      </c>
      <c r="O822" s="810">
        <f t="shared" ref="O822" si="967">N822/(A822/365.25)</f>
        <v>0.10544138758210179</v>
      </c>
      <c r="P822" s="841" t="b">
        <f t="shared" ref="P822" si="968">L822&gt;D822</f>
        <v>1</v>
      </c>
      <c r="Q822" s="826">
        <f>COUNTIF(P$2:P822, TRUE)/(COUNTIF(P$2:P822,FALSE) + COUNTIF(P$2:P822, TRUE))</f>
        <v>0.50060901339829478</v>
      </c>
      <c r="R822" s="868">
        <v>325754.37</v>
      </c>
      <c r="S822" s="870">
        <f t="shared" ref="S822" si="969">I822-R822</f>
        <v>69730.320000000007</v>
      </c>
      <c r="T822" s="824">
        <v>-33173</v>
      </c>
      <c r="U822" s="824">
        <f t="shared" ref="U822" si="970">M822-T822</f>
        <v>138657.69</v>
      </c>
      <c r="V822" s="826">
        <f>STDEV(D$2:D822)*SQRT(252)</f>
        <v>0.14822250914047161</v>
      </c>
      <c r="W822" s="826">
        <f>STDEV(L$2:L822)*SQRT(252)</f>
        <v>0.25539260644864942</v>
      </c>
      <c r="X822" s="825">
        <f t="shared" ref="X822" si="971">E822/(A822/365.25)/V822</f>
        <v>0.50362604448260762</v>
      </c>
      <c r="Y822" s="825">
        <f t="shared" ref="Y822" si="972">O822/W822</f>
        <v>0.41285998466561874</v>
      </c>
      <c r="Z822" s="831">
        <f t="shared" ref="Z822" si="973">-(E822-N822)</f>
        <v>0.10622523262560618</v>
      </c>
    </row>
    <row r="823" spans="1:26" ht="20.100000000000001" customHeight="1" x14ac:dyDescent="0.2">
      <c r="A823" s="800">
        <f t="shared" ref="A823" si="974">B823-$B$2</f>
        <v>1261</v>
      </c>
      <c r="B823" s="819">
        <v>43494</v>
      </c>
      <c r="C823" s="844">
        <v>2640</v>
      </c>
      <c r="D823" s="816">
        <f t="shared" ref="D823" si="975">(C823-C822)/C822</f>
        <v>-1.4562096941959299E-3</v>
      </c>
      <c r="E823" s="843">
        <f t="shared" ref="E823" si="976">(C823-$C$2)/$C$2</f>
        <v>0.25568387207244914</v>
      </c>
      <c r="F823" s="840">
        <v>7028.29</v>
      </c>
      <c r="G823" s="816">
        <f t="shared" ref="G823" si="977">(F823-F822)/F822</f>
        <v>-8.0994343521017496E-3</v>
      </c>
      <c r="H823" s="821">
        <f t="shared" ref="H823" si="978">(F823-F$2)/F$2</f>
        <v>0.38034251821592008</v>
      </c>
      <c r="I823" s="865">
        <v>396270.66</v>
      </c>
      <c r="J823" s="824">
        <v>290000</v>
      </c>
      <c r="K823" s="824">
        <f t="shared" ref="K823" si="979">I823-I822-J823+J822</f>
        <v>785.96999999997206</v>
      </c>
      <c r="L823" s="816">
        <f t="shared" ref="L823" si="980">K823/I822</f>
        <v>1.9873588532592049E-3</v>
      </c>
      <c r="M823" s="841">
        <f t="shared" ref="M823" si="981">I823-J823</f>
        <v>106270.65999999997</v>
      </c>
      <c r="N823" s="826">
        <f t="shared" ref="N823" si="982">M823/J823</f>
        <v>0.36645055172413782</v>
      </c>
      <c r="O823" s="810">
        <f t="shared" ref="O823" si="983">N823/(A823/365.25)</f>
        <v>0.10614279462112715</v>
      </c>
      <c r="P823" s="841" t="b">
        <f t="shared" ref="P823" si="984">L823&gt;D823</f>
        <v>1</v>
      </c>
      <c r="Q823" s="826">
        <f>COUNTIF(P$2:P823, TRUE)/(COUNTIF(P$2:P823,FALSE) + COUNTIF(P$2:P823, TRUE))</f>
        <v>0.5012165450121655</v>
      </c>
      <c r="R823" s="868">
        <v>322922.39</v>
      </c>
      <c r="S823" s="870">
        <f t="shared" ref="S823" si="985">I823-R823</f>
        <v>73348.26999999996</v>
      </c>
      <c r="T823" s="824">
        <v>-33183</v>
      </c>
      <c r="U823" s="824">
        <f t="shared" ref="U823" si="986">M823-T823</f>
        <v>139453.65999999997</v>
      </c>
      <c r="V823" s="826">
        <f>STDEV(D$2:D823)*SQRT(252)</f>
        <v>0.14813538173261068</v>
      </c>
      <c r="W823" s="826">
        <f>STDEV(L$2:L823)*SQRT(252)</f>
        <v>0.25523802260297879</v>
      </c>
      <c r="X823" s="825">
        <f t="shared" ref="X823" si="987">E823/(A823/365.25)/V823</f>
        <v>0.49994205576912071</v>
      </c>
      <c r="Y823" s="825">
        <f t="shared" ref="Y823" si="988">O823/W823</f>
        <v>0.41585808234469684</v>
      </c>
      <c r="Z823" s="831">
        <f t="shared" ref="Z823" si="989">-(E823-N823)</f>
        <v>0.11076667965168868</v>
      </c>
    </row>
    <row r="824" spans="1:26" ht="20.100000000000001" customHeight="1" x14ac:dyDescent="0.2">
      <c r="A824" s="800">
        <f t="shared" ref="A824" si="990">B824-$B$2</f>
        <v>1262</v>
      </c>
      <c r="B824" s="819">
        <v>43495</v>
      </c>
      <c r="C824" s="844">
        <v>2681.05</v>
      </c>
      <c r="D824" s="816">
        <f t="shared" ref="D824" si="991">(C824-C823)/C823</f>
        <v>1.5549242424242493E-2</v>
      </c>
      <c r="E824" s="843">
        <f t="shared" ref="E824" si="992">(C824-$C$2)/$C$2</f>
        <v>0.27520880500751516</v>
      </c>
      <c r="F824" s="840">
        <v>7183.07</v>
      </c>
      <c r="G824" s="816">
        <f t="shared" ref="G824" si="993">(F824-F823)/F823</f>
        <v>2.2022426507728017E-2</v>
      </c>
      <c r="H824" s="821">
        <f t="shared" ref="H824" si="994">(F824-F$2)/F$2</f>
        <v>0.41074100987882239</v>
      </c>
      <c r="I824" s="865">
        <v>397387.82</v>
      </c>
      <c r="J824" s="824">
        <v>290000</v>
      </c>
      <c r="K824" s="824">
        <f t="shared" ref="K824" si="995">I824-I823-J824+J823</f>
        <v>1117.1600000000326</v>
      </c>
      <c r="L824" s="816">
        <f t="shared" ref="L824" si="996">K824/I823</f>
        <v>2.8191842413971113E-3</v>
      </c>
      <c r="M824" s="841">
        <f t="shared" ref="M824" si="997">I824-J824</f>
        <v>107387.82</v>
      </c>
      <c r="N824" s="826">
        <f t="shared" ref="N824" si="998">M824/J824</f>
        <v>0.37030282758620692</v>
      </c>
      <c r="O824" s="810">
        <f t="shared" ref="O824" si="999">N824/(A824/365.25)</f>
        <v>0.10717361947374174</v>
      </c>
      <c r="P824" s="841" t="b">
        <f t="shared" ref="P824" si="1000">L824&gt;D824</f>
        <v>0</v>
      </c>
      <c r="Q824" s="826">
        <f>COUNTIF(P$2:P824, TRUE)/(COUNTIF(P$2:P824,FALSE) + COUNTIF(P$2:P824, TRUE))</f>
        <v>0.50060753341433784</v>
      </c>
      <c r="R824" s="868">
        <v>305135.78000000003</v>
      </c>
      <c r="S824" s="870">
        <f t="shared" ref="S824" si="1001">I824-R824</f>
        <v>92252.039999999979</v>
      </c>
      <c r="T824" s="824">
        <v>-33248</v>
      </c>
      <c r="U824" s="824">
        <f t="shared" ref="U824" si="1002">M824-T824</f>
        <v>140635.82</v>
      </c>
      <c r="V824" s="826">
        <f>STDEV(D$2:D824)*SQRT(252)</f>
        <v>0.14828505452786289</v>
      </c>
      <c r="W824" s="826">
        <f>STDEV(L$2:L824)*SQRT(252)</f>
        <v>0.25508554008666545</v>
      </c>
      <c r="X824" s="825">
        <f t="shared" ref="X824" si="1003">E824/(A824/365.25)/V824</f>
        <v>0.53715028815964072</v>
      </c>
      <c r="Y824" s="825">
        <f t="shared" ref="Y824" si="1004">O824/W824</f>
        <v>0.42014776469622483</v>
      </c>
      <c r="Z824" s="831">
        <f t="shared" ref="Z824" si="1005">-(E824-N824)</f>
        <v>9.5094022578691761E-2</v>
      </c>
    </row>
  </sheetData>
  <conditionalFormatting sqref="L825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24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4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24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O280" sqref="O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108514.30766666814</v>
      </c>
    </row>
    <row r="269" spans="1:20" ht="18" customHeight="1" x14ac:dyDescent="0.25">
      <c r="M269" s="25" t="s">
        <v>142</v>
      </c>
      <c r="N269" s="141">
        <f>SUM(N264:N267) -R265</f>
        <v>107387.83766666822</v>
      </c>
    </row>
    <row r="270" spans="1:20" ht="18" customHeight="1" x14ac:dyDescent="0.25">
      <c r="M270" s="25" t="s">
        <v>143</v>
      </c>
      <c r="N270" s="141">
        <f>Balance!AA2</f>
        <v>107387.82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1.7666668209130876E-2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95" priority="7">
      <formula>#REF!&gt;0</formula>
    </cfRule>
    <cfRule type="expression" dxfId="359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93" priority="58">
      <formula>F19&gt;0</formula>
    </cfRule>
    <cfRule type="expression" dxfId="35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91" priority="47">
      <formula>H25&gt;0</formula>
    </cfRule>
    <cfRule type="expression" dxfId="3590" priority="48">
      <formula>H25&lt;0</formula>
    </cfRule>
  </conditionalFormatting>
  <conditionalFormatting sqref="M39">
    <cfRule type="expression" dxfId="3589" priority="45">
      <formula>M39&gt;0</formula>
    </cfRule>
    <cfRule type="expression" dxfId="3588" priority="46">
      <formula>M39&lt;0</formula>
    </cfRule>
  </conditionalFormatting>
  <conditionalFormatting sqref="F61:F67">
    <cfRule type="expression" dxfId="3587" priority="43">
      <formula>F61&gt;0</formula>
    </cfRule>
    <cfRule type="expression" dxfId="3586" priority="44">
      <formula>F61&lt;0</formula>
    </cfRule>
  </conditionalFormatting>
  <conditionalFormatting sqref="H61:H67">
    <cfRule type="expression" dxfId="3585" priority="41">
      <formula>H61&gt;0</formula>
    </cfRule>
    <cfRule type="expression" dxfId="3584" priority="42">
      <formula>H61&lt;0</formula>
    </cfRule>
  </conditionalFormatting>
  <conditionalFormatting sqref="F21:F24">
    <cfRule type="expression" dxfId="3583" priority="39">
      <formula>F21&gt;0</formula>
    </cfRule>
    <cfRule type="expression" dxfId="3582" priority="40">
      <formula>F21&lt;0</formula>
    </cfRule>
  </conditionalFormatting>
  <conditionalFormatting sqref="H21:H24">
    <cfRule type="expression" dxfId="3581" priority="37">
      <formula>H21&gt;0</formula>
    </cfRule>
    <cfRule type="expression" dxfId="3580" priority="38">
      <formula>H21&lt;0</formula>
    </cfRule>
  </conditionalFormatting>
  <conditionalFormatting sqref="I25:I28">
    <cfRule type="expression" dxfId="3579" priority="31">
      <formula>I25&gt;0</formula>
    </cfRule>
    <cfRule type="expression" dxfId="3578" priority="32">
      <formula>I25&lt;0</formula>
    </cfRule>
  </conditionalFormatting>
  <conditionalFormatting sqref="I21:I24">
    <cfRule type="expression" dxfId="3577" priority="29">
      <formula>I21&gt;0</formula>
    </cfRule>
    <cfRule type="expression" dxfId="3576" priority="30">
      <formula>I21&lt;0</formula>
    </cfRule>
  </conditionalFormatting>
  <conditionalFormatting sqref="H29">
    <cfRule type="expression" dxfId="3575" priority="27">
      <formula>H29&gt;0</formula>
    </cfRule>
    <cfRule type="expression" dxfId="3574" priority="28">
      <formula>H29&lt;0</formula>
    </cfRule>
  </conditionalFormatting>
  <conditionalFormatting sqref="H30">
    <cfRule type="expression" dxfId="3573" priority="25">
      <formula>H30&gt;0</formula>
    </cfRule>
    <cfRule type="expression" dxfId="3572" priority="26">
      <formula>H30&lt;0</formula>
    </cfRule>
  </conditionalFormatting>
  <conditionalFormatting sqref="H31">
    <cfRule type="expression" dxfId="3571" priority="23">
      <formula>H31&gt;0</formula>
    </cfRule>
    <cfRule type="expression" dxfId="3570" priority="24">
      <formula>H31&lt;0</formula>
    </cfRule>
  </conditionalFormatting>
  <conditionalFormatting sqref="Q7">
    <cfRule type="expression" dxfId="3569" priority="21">
      <formula>Q7&gt;0</formula>
    </cfRule>
    <cfRule type="expression" dxfId="3568" priority="22">
      <formula>Q7&lt;0</formula>
    </cfRule>
  </conditionalFormatting>
  <conditionalFormatting sqref="Q8">
    <cfRule type="expression" dxfId="3567" priority="19">
      <formula>Q8&gt;0</formula>
    </cfRule>
    <cfRule type="expression" dxfId="3566" priority="20">
      <formula>Q8&lt;0</formula>
    </cfRule>
  </conditionalFormatting>
  <conditionalFormatting sqref="F73:F82">
    <cfRule type="expression" dxfId="3565" priority="17">
      <formula>F73&gt;0</formula>
    </cfRule>
    <cfRule type="expression" dxfId="3564" priority="18">
      <formula>F73&lt;0</formula>
    </cfRule>
  </conditionalFormatting>
  <conditionalFormatting sqref="H73:H76">
    <cfRule type="expression" dxfId="3563" priority="15">
      <formula>H73&gt;0</formula>
    </cfRule>
    <cfRule type="expression" dxfId="3562" priority="16">
      <formula>H73&lt;0</formula>
    </cfRule>
  </conditionalFormatting>
  <conditionalFormatting sqref="F69:F72">
    <cfRule type="expression" dxfId="3561" priority="13">
      <formula>F69&gt;0</formula>
    </cfRule>
    <cfRule type="expression" dxfId="3560" priority="14">
      <formula>F69&lt;0</formula>
    </cfRule>
  </conditionalFormatting>
  <conditionalFormatting sqref="H69:H72">
    <cfRule type="expression" dxfId="3559" priority="11">
      <formula>H69&gt;0</formula>
    </cfRule>
    <cfRule type="expression" dxfId="3558" priority="12">
      <formula>H69&lt;0</formula>
    </cfRule>
  </conditionalFormatting>
  <conditionalFormatting sqref="I73:I76">
    <cfRule type="expression" dxfId="3557" priority="9">
      <formula>I73&gt;0</formula>
    </cfRule>
    <cfRule type="expression" dxfId="3556" priority="10">
      <formula>I73&lt;0</formula>
    </cfRule>
  </conditionalFormatting>
  <conditionalFormatting sqref="I69:I72">
    <cfRule type="expression" dxfId="3555" priority="7">
      <formula>I69&gt;0</formula>
    </cfRule>
    <cfRule type="expression" dxfId="3554" priority="8">
      <formula>I69&lt;0</formula>
    </cfRule>
  </conditionalFormatting>
  <conditionalFormatting sqref="H77">
    <cfRule type="expression" dxfId="3553" priority="5">
      <formula>H77&gt;0</formula>
    </cfRule>
    <cfRule type="expression" dxfId="3552" priority="6">
      <formula>H77&lt;0</formula>
    </cfRule>
  </conditionalFormatting>
  <conditionalFormatting sqref="H78">
    <cfRule type="expression" dxfId="3551" priority="3">
      <formula>H78&gt;0</formula>
    </cfRule>
    <cfRule type="expression" dxfId="3550" priority="4">
      <formula>H78&lt;0</formula>
    </cfRule>
  </conditionalFormatting>
  <conditionalFormatting sqref="H79">
    <cfRule type="expression" dxfId="3549" priority="1">
      <formula>H79&gt;0</formula>
    </cfRule>
    <cfRule type="expression" dxfId="35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47" priority="29">
      <formula>N19&gt;0</formula>
    </cfRule>
    <cfRule type="expression" dxfId="354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45" priority="23">
      <formula>F22&gt;0</formula>
    </cfRule>
    <cfRule type="expression" dxfId="3544" priority="24">
      <formula>F22&lt;0</formula>
    </cfRule>
  </conditionalFormatting>
  <conditionalFormatting sqref="H22:H31">
    <cfRule type="expression" dxfId="3543" priority="21">
      <formula>H22&gt;0</formula>
    </cfRule>
    <cfRule type="expression" dxfId="3542" priority="22">
      <formula>H22&lt;0</formula>
    </cfRule>
  </conditionalFormatting>
  <conditionalFormatting sqref="I21:J31">
    <cfRule type="expression" dxfId="3541" priority="19">
      <formula>I21&gt;0</formula>
    </cfRule>
    <cfRule type="expression" dxfId="3540" priority="20">
      <formula>I21&lt;0</formula>
    </cfRule>
  </conditionalFormatting>
  <conditionalFormatting sqref="Q8">
    <cfRule type="expression" dxfId="3539" priority="11">
      <formula>Q8&gt;0</formula>
    </cfRule>
    <cfRule type="expression" dxfId="3538" priority="12">
      <formula>Q8&lt;0</formula>
    </cfRule>
  </conditionalFormatting>
  <conditionalFormatting sqref="Q7">
    <cfRule type="expression" dxfId="3537" priority="13">
      <formula>Q7&gt;0</formula>
    </cfRule>
    <cfRule type="expression" dxfId="3536" priority="14">
      <formula>Q7&lt;0</formula>
    </cfRule>
  </conditionalFormatting>
  <conditionalFormatting sqref="F56:F66">
    <cfRule type="expression" dxfId="3535" priority="9">
      <formula>F56&gt;0</formula>
    </cfRule>
    <cfRule type="expression" dxfId="3534" priority="10">
      <formula>F56&lt;0</formula>
    </cfRule>
  </conditionalFormatting>
  <conditionalFormatting sqref="H56:H66">
    <cfRule type="expression" dxfId="3533" priority="7">
      <formula>H56&gt;0</formula>
    </cfRule>
    <cfRule type="expression" dxfId="3532" priority="8">
      <formula>H56&lt;0</formula>
    </cfRule>
  </conditionalFormatting>
  <conditionalFormatting sqref="I56:I66">
    <cfRule type="expression" dxfId="3531" priority="5">
      <formula>I56&gt;0</formula>
    </cfRule>
    <cfRule type="expression" dxfId="3530" priority="6">
      <formula>I56&lt;0</formula>
    </cfRule>
  </conditionalFormatting>
  <conditionalFormatting sqref="F21">
    <cfRule type="expression" dxfId="3529" priority="3">
      <formula>F21&gt;0</formula>
    </cfRule>
    <cfRule type="expression" dxfId="3528" priority="4">
      <formula>F21&lt;0</formula>
    </cfRule>
  </conditionalFormatting>
  <conditionalFormatting sqref="H21">
    <cfRule type="expression" dxfId="3527" priority="1">
      <formula>H21&gt;0</formula>
    </cfRule>
    <cfRule type="expression" dxfId="352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25" priority="64">
      <formula>N23&gt;0</formula>
    </cfRule>
    <cfRule type="expression" dxfId="352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23" priority="58">
      <formula>F79&gt;0</formula>
    </cfRule>
    <cfRule type="expression" dxfId="3522" priority="59">
      <formula>F79&lt;0</formula>
    </cfRule>
  </conditionalFormatting>
  <conditionalFormatting sqref="H79:H97 H101:H118">
    <cfRule type="expression" dxfId="3521" priority="56">
      <formula>H79&gt;0</formula>
    </cfRule>
    <cfRule type="expression" dxfId="3520" priority="57">
      <formula>H79&lt;0</formula>
    </cfRule>
  </conditionalFormatting>
  <conditionalFormatting sqref="I75:I97 I100:I118">
    <cfRule type="expression" dxfId="3519" priority="54">
      <formula>I75&gt;0</formula>
    </cfRule>
    <cfRule type="expression" dxfId="3518" priority="55">
      <formula>I75&lt;0</formula>
    </cfRule>
  </conditionalFormatting>
  <conditionalFormatting sqref="Q7">
    <cfRule type="expression" dxfId="3517" priority="52">
      <formula>Q7&gt;0</formula>
    </cfRule>
    <cfRule type="expression" dxfId="3516" priority="53">
      <formula>Q7&lt;0</formula>
    </cfRule>
  </conditionalFormatting>
  <conditionalFormatting sqref="Q8">
    <cfRule type="expression" dxfId="3515" priority="50">
      <formula>Q8&gt;0</formula>
    </cfRule>
    <cfRule type="expression" dxfId="3514" priority="51">
      <formula>Q8&lt;0</formula>
    </cfRule>
  </conditionalFormatting>
  <conditionalFormatting sqref="F75:F78">
    <cfRule type="expression" dxfId="3513" priority="48">
      <formula>F75&gt;0</formula>
    </cfRule>
    <cfRule type="expression" dxfId="3512" priority="49">
      <formula>F75&lt;0</formula>
    </cfRule>
  </conditionalFormatting>
  <conditionalFormatting sqref="H75:H78">
    <cfRule type="expression" dxfId="3511" priority="46">
      <formula>H75&gt;0</formula>
    </cfRule>
    <cfRule type="expression" dxfId="3510" priority="47">
      <formula>H75&lt;0</formula>
    </cfRule>
  </conditionalFormatting>
  <conditionalFormatting sqref="F100:F114">
    <cfRule type="expression" dxfId="3509" priority="40">
      <formula>F100&gt;0</formula>
    </cfRule>
    <cfRule type="expression" dxfId="3508" priority="41">
      <formula>F100&lt;0</formula>
    </cfRule>
  </conditionalFormatting>
  <conditionalFormatting sqref="H100:H114">
    <cfRule type="expression" dxfId="3507" priority="38">
      <formula>H100&gt;0</formula>
    </cfRule>
    <cfRule type="expression" dxfId="3506" priority="39">
      <formula>H100&lt;0</formula>
    </cfRule>
  </conditionalFormatting>
  <conditionalFormatting sqref="F29:F67">
    <cfRule type="expression" dxfId="3505" priority="36">
      <formula>F29&gt;0</formula>
    </cfRule>
    <cfRule type="expression" dxfId="3504" priority="37">
      <formula>F29&lt;0</formula>
    </cfRule>
  </conditionalFormatting>
  <conditionalFormatting sqref="H29:H63">
    <cfRule type="expression" dxfId="3503" priority="34">
      <formula>H29&gt;0</formula>
    </cfRule>
    <cfRule type="expression" dxfId="3502" priority="35">
      <formula>H29&lt;0</formula>
    </cfRule>
  </conditionalFormatting>
  <conditionalFormatting sqref="J38:J68">
    <cfRule type="expression" dxfId="3501" priority="32">
      <formula>J38&gt;0</formula>
    </cfRule>
    <cfRule type="expression" dxfId="3500" priority="33">
      <formula>J38&lt;0</formula>
    </cfRule>
  </conditionalFormatting>
  <conditionalFormatting sqref="J43">
    <cfRule type="expression" dxfId="3499" priority="30">
      <formula>J43&gt;0</formula>
    </cfRule>
    <cfRule type="expression" dxfId="3498" priority="31">
      <formula>J43&lt;0</formula>
    </cfRule>
  </conditionalFormatting>
  <conditionalFormatting sqref="Q9">
    <cfRule type="expression" dxfId="3497" priority="24">
      <formula>Q9&gt;0</formula>
    </cfRule>
    <cfRule type="expression" dxfId="3496" priority="25">
      <formula>Q9&lt;0</formula>
    </cfRule>
  </conditionalFormatting>
  <conditionalFormatting sqref="R4">
    <cfRule type="expression" dxfId="3495" priority="26">
      <formula>R4&gt;0</formula>
    </cfRule>
    <cfRule type="expression" dxfId="349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93" priority="21">
      <formula>F120&gt;0</formula>
    </cfRule>
    <cfRule type="expression" dxfId="3492" priority="22">
      <formula>F120&lt;0</formula>
    </cfRule>
  </conditionalFormatting>
  <conditionalFormatting sqref="H120:H160">
    <cfRule type="expression" dxfId="3491" priority="19">
      <formula>H120&gt;0</formula>
    </cfRule>
    <cfRule type="expression" dxfId="3490" priority="20">
      <formula>H120&lt;0</formula>
    </cfRule>
  </conditionalFormatting>
  <conditionalFormatting sqref="J129:J160">
    <cfRule type="expression" dxfId="3489" priority="17">
      <formula>J129&gt;0</formula>
    </cfRule>
    <cfRule type="expression" dxfId="3488" priority="18">
      <formula>J129&lt;0</formula>
    </cfRule>
  </conditionalFormatting>
  <conditionalFormatting sqref="J134">
    <cfRule type="expression" dxfId="3487" priority="15">
      <formula>J134&gt;0</formula>
    </cfRule>
    <cfRule type="expression" dxfId="3486" priority="16">
      <formula>J134&lt;0</formula>
    </cfRule>
  </conditionalFormatting>
  <conditionalFormatting sqref="J31:J40">
    <cfRule type="expression" dxfId="3485" priority="13">
      <formula>J31&gt;0</formula>
    </cfRule>
    <cfRule type="expression" dxfId="3484" priority="14">
      <formula>J31&lt;0</formula>
    </cfRule>
  </conditionalFormatting>
  <conditionalFormatting sqref="J36:J37">
    <cfRule type="expression" dxfId="3483" priority="11">
      <formula>J36&gt;0</formula>
    </cfRule>
    <cfRule type="expression" dxfId="3482" priority="12">
      <formula>J36&lt;0</formula>
    </cfRule>
  </conditionalFormatting>
  <conditionalFormatting sqref="Q10">
    <cfRule type="expression" dxfId="3481" priority="9">
      <formula>Q10&gt;0</formula>
    </cfRule>
    <cfRule type="expression" dxfId="3480" priority="10">
      <formula>Q10&lt;0</formula>
    </cfRule>
  </conditionalFormatting>
  <conditionalFormatting sqref="K38:K55 K57:K68">
    <cfRule type="expression" dxfId="3479" priority="7">
      <formula>K38&gt;0</formula>
    </cfRule>
    <cfRule type="expression" dxfId="3478" priority="8">
      <formula>K38&lt;0</formula>
    </cfRule>
  </conditionalFormatting>
  <conditionalFormatting sqref="K43">
    <cfRule type="expression" dxfId="3477" priority="5">
      <formula>K43&gt;0</formula>
    </cfRule>
    <cfRule type="expression" dxfId="3476" priority="6">
      <formula>K43&lt;0</formula>
    </cfRule>
  </conditionalFormatting>
  <conditionalFormatting sqref="K31:K40">
    <cfRule type="expression" dxfId="3475" priority="3">
      <formula>K31&gt;0</formula>
    </cfRule>
    <cfRule type="expression" dxfId="3474" priority="4">
      <formula>K31&lt;0</formula>
    </cfRule>
  </conditionalFormatting>
  <conditionalFormatting sqref="K36:K37">
    <cfRule type="expression" dxfId="3473" priority="1">
      <formula>K36&gt;0</formula>
    </cfRule>
    <cfRule type="expression" dxfId="347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  <c r="U3" t="s">
        <v>1361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78.53</v>
      </c>
      <c r="R4" s="425">
        <v>-1.2699999999999999E-2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7853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157.81999999999971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157.81999999999971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2.0508941961071697E-2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1.9355660257226539E-2</v>
      </c>
      <c r="R11">
        <v>0.38</v>
      </c>
    </row>
    <row r="12" spans="1:21" x14ac:dyDescent="0.25">
      <c r="H12" s="70"/>
      <c r="O12" s="11" t="s">
        <v>82</v>
      </c>
      <c r="Q12" s="1" t="s">
        <v>1347</v>
      </c>
    </row>
    <row r="13" spans="1:21" x14ac:dyDescent="0.25">
      <c r="H13" s="70"/>
      <c r="O13" s="11" t="s">
        <v>947</v>
      </c>
      <c r="Q13" s="2">
        <f>Q4/6.49</f>
        <v>12.100154083204931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86.38300000000001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85.597700000000003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84.812400000000011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84.027100000000004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83.241800000000012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82.456500000000005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81.671199999999999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80.885900000000007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3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80.1006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79.315300000000008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78.53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77.744699999999995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76.959400000000002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76.174099999999996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3" si="7">C37*(E37-D37)</f>
        <v>1044.82</v>
      </c>
      <c r="G37" s="39">
        <f t="shared" ref="G37:G43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75.388800000000003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74.603499999999997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73.81819999999999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73.032899999999998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72.247600000000006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71.462299999999999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7"/>
        <v>290.99999999999966</v>
      </c>
      <c r="G43" s="39">
        <f t="shared" si="8"/>
        <v>7695</v>
      </c>
      <c r="H43" s="179">
        <f t="shared" si="6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0"/>
        <v>70.677000000000007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71" priority="31">
      <formula>F47&gt;0</formula>
    </cfRule>
    <cfRule type="expression" dxfId="3470" priority="32">
      <formula>F47&lt;0</formula>
    </cfRule>
  </conditionalFormatting>
  <conditionalFormatting sqref="Q7">
    <cfRule type="expression" dxfId="3469" priority="29">
      <formula>Q7&gt;0</formula>
    </cfRule>
    <cfRule type="expression" dxfId="3468" priority="30">
      <formula>Q7&lt;0</formula>
    </cfRule>
  </conditionalFormatting>
  <conditionalFormatting sqref="Q8">
    <cfRule type="expression" dxfId="3467" priority="27">
      <formula>Q8&gt;0</formula>
    </cfRule>
    <cfRule type="expression" dxfId="3466" priority="28">
      <formula>Q8&lt;0</formula>
    </cfRule>
  </conditionalFormatting>
  <conditionalFormatting sqref="F33:F46">
    <cfRule type="expression" dxfId="3465" priority="25">
      <formula>F33&gt;0</formula>
    </cfRule>
    <cfRule type="expression" dxfId="3464" priority="26">
      <formula>F33&lt;0</formula>
    </cfRule>
  </conditionalFormatting>
  <conditionalFormatting sqref="H33:H46">
    <cfRule type="expression" dxfId="3463" priority="23">
      <formula>H33&gt;0</formula>
    </cfRule>
    <cfRule type="expression" dxfId="3462" priority="24">
      <formula>H33&lt;0</formula>
    </cfRule>
  </conditionalFormatting>
  <conditionalFormatting sqref="Q10">
    <cfRule type="expression" dxfId="3461" priority="21">
      <formula>Q10&gt;0</formula>
    </cfRule>
    <cfRule type="expression" dxfId="3460" priority="22">
      <formula>Q10&lt;0</formula>
    </cfRule>
  </conditionalFormatting>
  <conditionalFormatting sqref="J25:J38">
    <cfRule type="expression" dxfId="3459" priority="19">
      <formula>J25&gt;0</formula>
    </cfRule>
    <cfRule type="expression" dxfId="3458" priority="20">
      <formula>J25&lt;0</formula>
    </cfRule>
  </conditionalFormatting>
  <conditionalFormatting sqref="L25:L38">
    <cfRule type="expression" dxfId="3457" priority="15">
      <formula>L25&gt;0</formula>
    </cfRule>
    <cfRule type="expression" dxfId="3456" priority="16">
      <formula>L25&lt;0</formula>
    </cfRule>
  </conditionalFormatting>
  <conditionalFormatting sqref="F89:F110">
    <cfRule type="expression" dxfId="3455" priority="13">
      <formula>F89&gt;0</formula>
    </cfRule>
    <cfRule type="expression" dxfId="3454" priority="14">
      <formula>F89&lt;0</formula>
    </cfRule>
  </conditionalFormatting>
  <conditionalFormatting sqref="H89:H110">
    <cfRule type="expression" dxfId="3453" priority="11">
      <formula>H89&gt;0</formula>
    </cfRule>
    <cfRule type="expression" dxfId="3452" priority="12">
      <formula>H89&lt;0</formula>
    </cfRule>
  </conditionalFormatting>
  <conditionalFormatting sqref="J89:J102">
    <cfRule type="expression" dxfId="3451" priority="9">
      <formula>J89&gt;0</formula>
    </cfRule>
    <cfRule type="expression" dxfId="3450" priority="10">
      <formula>J89&lt;0</formula>
    </cfRule>
  </conditionalFormatting>
  <conditionalFormatting sqref="K89:K102">
    <cfRule type="expression" dxfId="3449" priority="7">
      <formula>K89&gt;0</formula>
    </cfRule>
    <cfRule type="expression" dxfId="3448" priority="8">
      <formula>K89&lt;0</formula>
    </cfRule>
  </conditionalFormatting>
  <conditionalFormatting sqref="L89:L102">
    <cfRule type="expression" dxfId="3447" priority="5">
      <formula>L89&gt;0</formula>
    </cfRule>
    <cfRule type="expression" dxfId="3446" priority="6">
      <formula>L89&lt;0</formula>
    </cfRule>
  </conditionalFormatting>
  <conditionalFormatting sqref="F25:F32">
    <cfRule type="expression" dxfId="3445" priority="3">
      <formula>F25&gt;0</formula>
    </cfRule>
    <cfRule type="expression" dxfId="3444" priority="4">
      <formula>F25&lt;0</formula>
    </cfRule>
  </conditionalFormatting>
  <conditionalFormatting sqref="H25:H32">
    <cfRule type="expression" dxfId="3443" priority="1">
      <formula>H25&gt;0</formula>
    </cfRule>
    <cfRule type="expression" dxfId="34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2649.7694999999999</v>
      </c>
      <c r="R4" s="425">
        <v>9.2999999999999992E-3</v>
      </c>
      <c r="T4" s="694"/>
      <c r="U4" t="s">
        <v>1342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5299.5389999999998</v>
      </c>
      <c r="U5" s="758" t="s">
        <v>1341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937.45900000000165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937.45900000000165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0.21491100575872107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1375</v>
      </c>
    </row>
    <row r="13" spans="1:21" x14ac:dyDescent="0.25">
      <c r="H13" s="70"/>
      <c r="O13" s="11" t="s">
        <v>947</v>
      </c>
      <c r="Q13" s="2">
        <f>Q4/194</f>
        <v>13.658605670103093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4</v>
      </c>
      <c r="D19" s="279"/>
      <c r="E19" s="279"/>
      <c r="F19" s="280">
        <f>SumByColor($A$19,F2:F17)</f>
        <v>9856</v>
      </c>
      <c r="G19" s="279"/>
      <c r="H19" s="279">
        <f>SumByColor($A$19,H2:H17)</f>
        <v>4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2914.7464500000001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2888.2487550000001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2861.7510600000001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2835.253365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2808.75567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2782.257975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2755.76028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2729.2625849999999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2702.7648899999999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2676.2671949999999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2649.7694999999999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2623.2718049999999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2596.7741099999998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2570.2764149999998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2543.7787199999998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2517.2810249999998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2490.7833299999998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2464.2856350000002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80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2437.7879400000002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2411.2902450000001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2384.7925500000001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80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41" priority="31">
      <formula>F54&gt;0</formula>
    </cfRule>
    <cfRule type="expression" dxfId="3440" priority="32">
      <formula>F54&lt;0</formula>
    </cfRule>
  </conditionalFormatting>
  <conditionalFormatting sqref="Q7">
    <cfRule type="expression" dxfId="3439" priority="29">
      <formula>Q7&gt;0</formula>
    </cfRule>
    <cfRule type="expression" dxfId="3438" priority="30">
      <formula>Q7&lt;0</formula>
    </cfRule>
  </conditionalFormatting>
  <conditionalFormatting sqref="Q8">
    <cfRule type="expression" dxfId="3437" priority="27">
      <formula>Q8&gt;0</formula>
    </cfRule>
    <cfRule type="expression" dxfId="3436" priority="28">
      <formula>Q8&lt;0</formula>
    </cfRule>
  </conditionalFormatting>
  <conditionalFormatting sqref="F31:F53">
    <cfRule type="expression" dxfId="3435" priority="25">
      <formula>F31&gt;0</formula>
    </cfRule>
    <cfRule type="expression" dxfId="3434" priority="26">
      <formula>F31&lt;0</formula>
    </cfRule>
  </conditionalFormatting>
  <conditionalFormatting sqref="H31:H53">
    <cfRule type="expression" dxfId="3433" priority="23">
      <formula>H31&gt;0</formula>
    </cfRule>
    <cfRule type="expression" dxfId="3432" priority="24">
      <formula>H31&lt;0</formula>
    </cfRule>
  </conditionalFormatting>
  <conditionalFormatting sqref="Q10">
    <cfRule type="expression" dxfId="3431" priority="21">
      <formula>Q10&gt;0</formula>
    </cfRule>
    <cfRule type="expression" dxfId="3430" priority="22">
      <formula>Q10&lt;0</formula>
    </cfRule>
  </conditionalFormatting>
  <conditionalFormatting sqref="J25:J38">
    <cfRule type="expression" dxfId="3429" priority="19">
      <formula>J25&gt;0</formula>
    </cfRule>
    <cfRule type="expression" dxfId="3428" priority="20">
      <formula>J25&lt;0</formula>
    </cfRule>
  </conditionalFormatting>
  <conditionalFormatting sqref="L25:L38">
    <cfRule type="expression" dxfId="3427" priority="15">
      <formula>L25&gt;0</formula>
    </cfRule>
    <cfRule type="expression" dxfId="3426" priority="16">
      <formula>L25&lt;0</formula>
    </cfRule>
  </conditionalFormatting>
  <conditionalFormatting sqref="F89:F110">
    <cfRule type="expression" dxfId="3425" priority="13">
      <formula>F89&gt;0</formula>
    </cfRule>
    <cfRule type="expression" dxfId="3424" priority="14">
      <formula>F89&lt;0</formula>
    </cfRule>
  </conditionalFormatting>
  <conditionalFormatting sqref="H89:H110">
    <cfRule type="expression" dxfId="3423" priority="11">
      <formula>H89&gt;0</formula>
    </cfRule>
    <cfRule type="expression" dxfId="3422" priority="12">
      <formula>H89&lt;0</formula>
    </cfRule>
  </conditionalFormatting>
  <conditionalFormatting sqref="J89:J102">
    <cfRule type="expression" dxfId="3421" priority="9">
      <formula>J89&gt;0</formula>
    </cfRule>
    <cfRule type="expression" dxfId="3420" priority="10">
      <formula>J89&lt;0</formula>
    </cfRule>
  </conditionalFormatting>
  <conditionalFormatting sqref="K89:K102">
    <cfRule type="expression" dxfId="3419" priority="7">
      <formula>K89&gt;0</formula>
    </cfRule>
    <cfRule type="expression" dxfId="3418" priority="8">
      <formula>K89&lt;0</formula>
    </cfRule>
  </conditionalFormatting>
  <conditionalFormatting sqref="L89:L102">
    <cfRule type="expression" dxfId="3417" priority="5">
      <formula>L89&gt;0</formula>
    </cfRule>
    <cfRule type="expression" dxfId="3416" priority="6">
      <formula>L89&lt;0</formula>
    </cfRule>
  </conditionalFormatting>
  <conditionalFormatting sqref="F25:F30">
    <cfRule type="expression" dxfId="3415" priority="3">
      <formula>F25&gt;0</formula>
    </cfRule>
    <cfRule type="expression" dxfId="3414" priority="4">
      <formula>F25&lt;0</formula>
    </cfRule>
  </conditionalFormatting>
  <conditionalFormatting sqref="H25:H30">
    <cfRule type="expression" dxfId="3413" priority="1">
      <formula>H25&gt;0</formula>
    </cfRule>
    <cfRule type="expression" dxfId="3412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11" priority="35">
      <formula>N19&gt;0</formula>
    </cfRule>
    <cfRule type="expression" dxfId="34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09" priority="21">
      <formula>F25&gt;0</formula>
    </cfRule>
    <cfRule type="expression" dxfId="3408" priority="22">
      <formula>F25&lt;0</formula>
    </cfRule>
  </conditionalFormatting>
  <conditionalFormatting sqref="H25:H47">
    <cfRule type="expression" dxfId="3407" priority="19">
      <formula>H25&gt;0</formula>
    </cfRule>
    <cfRule type="expression" dxfId="3406" priority="20">
      <formula>H25&lt;0</formula>
    </cfRule>
  </conditionalFormatting>
  <conditionalFormatting sqref="I25:I27">
    <cfRule type="expression" dxfId="3405" priority="15">
      <formula>I25&gt;0</formula>
    </cfRule>
    <cfRule type="expression" dxfId="3404" priority="16">
      <formula>I25&lt;0</formula>
    </cfRule>
  </conditionalFormatting>
  <conditionalFormatting sqref="Q7">
    <cfRule type="expression" dxfId="3403" priority="5">
      <formula>Q7&gt;0</formula>
    </cfRule>
    <cfRule type="expression" dxfId="3402" priority="6">
      <formula>Q7&lt;0</formula>
    </cfRule>
  </conditionalFormatting>
  <conditionalFormatting sqref="Q8">
    <cfRule type="expression" dxfId="3401" priority="3">
      <formula>Q8&gt;0</formula>
    </cfRule>
    <cfRule type="expression" dxfId="34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99" priority="9">
      <formula>F36&gt;0</formula>
    </cfRule>
    <cfRule type="expression" dxfId="3398" priority="10">
      <formula>F36&lt;0</formula>
    </cfRule>
  </conditionalFormatting>
  <conditionalFormatting sqref="F25:F35">
    <cfRule type="expression" dxfId="3397" priority="7">
      <formula>F25&gt;0</formula>
    </cfRule>
    <cfRule type="expression" dxfId="3396" priority="8">
      <formula>F25&lt;0</formula>
    </cfRule>
  </conditionalFormatting>
  <conditionalFormatting sqref="H25:H35">
    <cfRule type="expression" dxfId="3395" priority="5">
      <formula>H25&gt;0</formula>
    </cfRule>
    <cfRule type="expression" dxfId="3394" priority="6">
      <formula>H25&lt;0</formula>
    </cfRule>
  </conditionalFormatting>
  <conditionalFormatting sqref="Q7">
    <cfRule type="expression" dxfId="3393" priority="3">
      <formula>Q7&gt;0</formula>
    </cfRule>
    <cfRule type="expression" dxfId="3392" priority="4">
      <formula>Q7&lt;0</formula>
    </cfRule>
  </conditionalFormatting>
  <conditionalFormatting sqref="Q8">
    <cfRule type="expression" dxfId="3391" priority="1">
      <formula>Q8&gt;0</formula>
    </cfRule>
    <cfRule type="expression" dxfId="33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89" priority="37">
      <formula>F25&gt;0</formula>
    </cfRule>
    <cfRule type="expression" dxfId="3388" priority="38">
      <formula>F25&lt;0</formula>
    </cfRule>
  </conditionalFormatting>
  <conditionalFormatting sqref="Q7">
    <cfRule type="expression" dxfId="3387" priority="35">
      <formula>Q7&gt;0</formula>
    </cfRule>
    <cfRule type="expression" dxfId="3386" priority="36">
      <formula>Q7&lt;0</formula>
    </cfRule>
  </conditionalFormatting>
  <conditionalFormatting sqref="Q8">
    <cfRule type="expression" dxfId="3385" priority="33">
      <formula>Q8&gt;0</formula>
    </cfRule>
    <cfRule type="expression" dxfId="3384" priority="34">
      <formula>Q8&lt;0</formula>
    </cfRule>
  </conditionalFormatting>
  <conditionalFormatting sqref="F44:F46">
    <cfRule type="expression" dxfId="3383" priority="31">
      <formula>F44&gt;0</formula>
    </cfRule>
    <cfRule type="expression" dxfId="3382" priority="32">
      <formula>F44&lt;0</formula>
    </cfRule>
  </conditionalFormatting>
  <conditionalFormatting sqref="H44:H46">
    <cfRule type="expression" dxfId="3381" priority="29">
      <formula>H44&gt;0</formula>
    </cfRule>
    <cfRule type="expression" dxfId="3380" priority="30">
      <formula>H44&lt;0</formula>
    </cfRule>
  </conditionalFormatting>
  <conditionalFormatting sqref="F89:F110">
    <cfRule type="expression" dxfId="3379" priority="27">
      <formula>F89&gt;0</formula>
    </cfRule>
    <cfRule type="expression" dxfId="3378" priority="28">
      <formula>F89&lt;0</formula>
    </cfRule>
  </conditionalFormatting>
  <conditionalFormatting sqref="H89:H110">
    <cfRule type="expression" dxfId="3377" priority="25">
      <formula>H89&gt;0</formula>
    </cfRule>
    <cfRule type="expression" dxfId="3376" priority="26">
      <formula>H89&lt;0</formula>
    </cfRule>
  </conditionalFormatting>
  <conditionalFormatting sqref="Q10">
    <cfRule type="expression" dxfId="3375" priority="23">
      <formula>Q10&gt;0</formula>
    </cfRule>
    <cfRule type="expression" dxfId="3374" priority="24">
      <formula>Q10&lt;0</formula>
    </cfRule>
  </conditionalFormatting>
  <conditionalFormatting sqref="J25:J38">
    <cfRule type="expression" dxfId="3373" priority="21">
      <formula>J25&gt;0</formula>
    </cfRule>
    <cfRule type="expression" dxfId="3372" priority="22">
      <formula>J25&lt;0</formula>
    </cfRule>
  </conditionalFormatting>
  <conditionalFormatting sqref="K25:K38">
    <cfRule type="expression" dxfId="3371" priority="19">
      <formula>K25&gt;0</formula>
    </cfRule>
    <cfRule type="expression" dxfId="3370" priority="20">
      <formula>K25&lt;0</formula>
    </cfRule>
  </conditionalFormatting>
  <conditionalFormatting sqref="L25:L38">
    <cfRule type="expression" dxfId="3369" priority="17">
      <formula>L25&gt;0</formula>
    </cfRule>
    <cfRule type="expression" dxfId="3368" priority="18">
      <formula>L25&lt;0</formula>
    </cfRule>
  </conditionalFormatting>
  <conditionalFormatting sqref="J40">
    <cfRule type="expression" dxfId="3367" priority="15">
      <formula>J40&gt;0</formula>
    </cfRule>
    <cfRule type="expression" dxfId="3366" priority="16">
      <formula>J40&lt;0</formula>
    </cfRule>
  </conditionalFormatting>
  <conditionalFormatting sqref="L39">
    <cfRule type="expression" dxfId="3365" priority="11">
      <formula>L39&gt;0</formula>
    </cfRule>
    <cfRule type="expression" dxfId="3364" priority="12">
      <formula>L39&lt;0</formula>
    </cfRule>
  </conditionalFormatting>
  <conditionalFormatting sqref="F39">
    <cfRule type="expression" dxfId="3363" priority="9">
      <formula>F39&gt;0</formula>
    </cfRule>
    <cfRule type="expression" dxfId="3362" priority="10">
      <formula>F39&lt;0</formula>
    </cfRule>
  </conditionalFormatting>
  <conditionalFormatting sqref="H39">
    <cfRule type="expression" dxfId="3361" priority="7">
      <formula>H39&gt;0</formula>
    </cfRule>
    <cfRule type="expression" dxfId="3360" priority="8">
      <formula>H39&lt;0</formula>
    </cfRule>
  </conditionalFormatting>
  <conditionalFormatting sqref="J41">
    <cfRule type="expression" dxfId="3359" priority="5">
      <formula>J41&gt;0</formula>
    </cfRule>
    <cfRule type="expression" dxfId="3358" priority="6">
      <formula>J41&lt;0</formula>
    </cfRule>
  </conditionalFormatting>
  <conditionalFormatting sqref="J43">
    <cfRule type="expression" dxfId="3357" priority="3">
      <formula>J43&gt;0</formula>
    </cfRule>
    <cfRule type="expression" dxfId="3356" priority="4">
      <formula>J43&lt;0</formula>
    </cfRule>
  </conditionalFormatting>
  <conditionalFormatting sqref="J44">
    <cfRule type="expression" dxfId="3355" priority="1">
      <formula>J44&gt;0</formula>
    </cfRule>
    <cfRule type="expression" dxfId="335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53" priority="31">
      <formula>F29&gt;0</formula>
    </cfRule>
    <cfRule type="expression" dxfId="3352" priority="32">
      <formula>F29&lt;0</formula>
    </cfRule>
  </conditionalFormatting>
  <conditionalFormatting sqref="F29 F31:F35">
    <cfRule type="expression" dxfId="3351" priority="33">
      <formula>F29&gt;0</formula>
    </cfRule>
    <cfRule type="expression" dxfId="3350" priority="34">
      <formula>F29&lt;0</formula>
    </cfRule>
  </conditionalFormatting>
  <conditionalFormatting sqref="H29 H31:H35">
    <cfRule type="expression" dxfId="3349" priority="29">
      <formula>H29&gt;0</formula>
    </cfRule>
    <cfRule type="expression" dxfId="3348" priority="30">
      <formula>H29&lt;0</formula>
    </cfRule>
  </conditionalFormatting>
  <conditionalFormatting sqref="F21:F28">
    <cfRule type="expression" dxfId="3347" priority="27">
      <formula>F21&gt;0</formula>
    </cfRule>
    <cfRule type="expression" dxfId="3346" priority="28">
      <formula>F21&lt;0</formula>
    </cfRule>
  </conditionalFormatting>
  <conditionalFormatting sqref="H21:H28">
    <cfRule type="expression" dxfId="3345" priority="25">
      <formula>H21&gt;0</formula>
    </cfRule>
    <cfRule type="expression" dxfId="3344" priority="26">
      <formula>H21&lt;0</formula>
    </cfRule>
  </conditionalFormatting>
  <conditionalFormatting sqref="Q8">
    <cfRule type="expression" dxfId="3343" priority="21">
      <formula>Q8&gt;0</formula>
    </cfRule>
    <cfRule type="expression" dxfId="3342" priority="22">
      <formula>Q8&lt;0</formula>
    </cfRule>
  </conditionalFormatting>
  <conditionalFormatting sqref="Q7">
    <cfRule type="expression" dxfId="3341" priority="23">
      <formula>Q7&gt;0</formula>
    </cfRule>
    <cfRule type="expression" dxfId="3340" priority="24">
      <formula>Q7&lt;0</formula>
    </cfRule>
  </conditionalFormatting>
  <conditionalFormatting sqref="F30">
    <cfRule type="expression" dxfId="3339" priority="19">
      <formula>F30&gt;0</formula>
    </cfRule>
    <cfRule type="expression" dxfId="3338" priority="20">
      <formula>F30&lt;0</formula>
    </cfRule>
  </conditionalFormatting>
  <conditionalFormatting sqref="H30">
    <cfRule type="expression" dxfId="3337" priority="17">
      <formula>H30&gt;0</formula>
    </cfRule>
    <cfRule type="expression" dxfId="3336" priority="18">
      <formula>H30&lt;0</formula>
    </cfRule>
  </conditionalFormatting>
  <conditionalFormatting sqref="F68 F70:F74">
    <cfRule type="expression" dxfId="3335" priority="13">
      <formula>F68&gt;0</formula>
    </cfRule>
    <cfRule type="expression" dxfId="3334" priority="14">
      <formula>F68&lt;0</formula>
    </cfRule>
  </conditionalFormatting>
  <conditionalFormatting sqref="F68 F70:F74">
    <cfRule type="expression" dxfId="3333" priority="15">
      <formula>F68&gt;0</formula>
    </cfRule>
    <cfRule type="expression" dxfId="3332" priority="16">
      <formula>F68&lt;0</formula>
    </cfRule>
  </conditionalFormatting>
  <conditionalFormatting sqref="H68 H70:H74">
    <cfRule type="expression" dxfId="3331" priority="11">
      <formula>H68&gt;0</formula>
    </cfRule>
    <cfRule type="expression" dxfId="3330" priority="12">
      <formula>H68&lt;0</formula>
    </cfRule>
  </conditionalFormatting>
  <conditionalFormatting sqref="F60:F67">
    <cfRule type="expression" dxfId="3329" priority="9">
      <formula>F60&gt;0</formula>
    </cfRule>
    <cfRule type="expression" dxfId="3328" priority="10">
      <formula>F60&lt;0</formula>
    </cfRule>
  </conditionalFormatting>
  <conditionalFormatting sqref="H60:H67">
    <cfRule type="expression" dxfId="3327" priority="7">
      <formula>H60&gt;0</formula>
    </cfRule>
    <cfRule type="expression" dxfId="3326" priority="8">
      <formula>H60&lt;0</formula>
    </cfRule>
  </conditionalFormatting>
  <conditionalFormatting sqref="F69">
    <cfRule type="expression" dxfId="3325" priority="5">
      <formula>F69&gt;0</formula>
    </cfRule>
    <cfRule type="expression" dxfId="3324" priority="6">
      <formula>F69&lt;0</formula>
    </cfRule>
  </conditionalFormatting>
  <conditionalFormatting sqref="H69">
    <cfRule type="expression" dxfId="3323" priority="3">
      <formula>H69&gt;0</formula>
    </cfRule>
    <cfRule type="expression" dxfId="3322" priority="4">
      <formula>H69&lt;0</formula>
    </cfRule>
  </conditionalFormatting>
  <conditionalFormatting sqref="Q10">
    <cfRule type="expression" dxfId="3321" priority="1">
      <formula>Q10&gt;0</formula>
    </cfRule>
    <cfRule type="expression" dxfId="332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19" priority="11">
      <formula>F33&gt;0</formula>
    </cfRule>
    <cfRule type="expression" dxfId="3318" priority="12">
      <formula>F33&lt;0</formula>
    </cfRule>
  </conditionalFormatting>
  <conditionalFormatting sqref="Q7">
    <cfRule type="expression" dxfId="3317" priority="9">
      <formula>Q7&gt;0</formula>
    </cfRule>
    <cfRule type="expression" dxfId="3316" priority="10">
      <formula>Q7&lt;0</formula>
    </cfRule>
  </conditionalFormatting>
  <conditionalFormatting sqref="Q8">
    <cfRule type="expression" dxfId="3315" priority="7">
      <formula>Q8&gt;0</formula>
    </cfRule>
    <cfRule type="expression" dxfId="3314" priority="8">
      <formula>Q8&lt;0</formula>
    </cfRule>
  </conditionalFormatting>
  <conditionalFormatting sqref="F25:F32">
    <cfRule type="expression" dxfId="3313" priority="5">
      <formula>F25&gt;0</formula>
    </cfRule>
    <cfRule type="expression" dxfId="3312" priority="6">
      <formula>F25&lt;0</formula>
    </cfRule>
  </conditionalFormatting>
  <conditionalFormatting sqref="H25:H32">
    <cfRule type="expression" dxfId="3311" priority="3">
      <formula>H25&gt;0</formula>
    </cfRule>
    <cfRule type="expression" dxfId="3310" priority="4">
      <formula>H25&lt;0</formula>
    </cfRule>
  </conditionalFormatting>
  <conditionalFormatting sqref="Q10">
    <cfRule type="expression" dxfId="3309" priority="1">
      <formula>Q10&gt;0</formula>
    </cfRule>
    <cfRule type="expression" dxfId="330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07" priority="75">
      <formula>F32&gt;0</formula>
    </cfRule>
    <cfRule type="expression" dxfId="3306" priority="76">
      <formula>F32&lt;0</formula>
    </cfRule>
  </conditionalFormatting>
  <conditionalFormatting sqref="Q7">
    <cfRule type="expression" dxfId="3305" priority="73">
      <formula>Q7&gt;0</formula>
    </cfRule>
    <cfRule type="expression" dxfId="3304" priority="74">
      <formula>Q7&lt;0</formula>
    </cfRule>
  </conditionalFormatting>
  <conditionalFormatting sqref="Q8">
    <cfRule type="expression" dxfId="3303" priority="71">
      <formula>Q8&gt;0</formula>
    </cfRule>
    <cfRule type="expression" dxfId="330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01" priority="63">
      <formula>M58&gt;0</formula>
    </cfRule>
    <cfRule type="expression" dxfId="3300" priority="64">
      <formula>M58&lt;0</formula>
    </cfRule>
  </conditionalFormatting>
  <conditionalFormatting sqref="Q10">
    <cfRule type="expression" dxfId="3299" priority="61">
      <formula>Q10&gt;0</formula>
    </cfRule>
    <cfRule type="expression" dxfId="3298" priority="62">
      <formula>Q10&lt;0</formula>
    </cfRule>
  </conditionalFormatting>
  <conditionalFormatting sqref="F29:F31">
    <cfRule type="expression" dxfId="3297" priority="59">
      <formula>F29&gt;0</formula>
    </cfRule>
    <cfRule type="expression" dxfId="3296" priority="60">
      <formula>F29&lt;0</formula>
    </cfRule>
  </conditionalFormatting>
  <conditionalFormatting sqref="H29:H31">
    <cfRule type="expression" dxfId="3295" priority="57">
      <formula>H29&gt;0</formula>
    </cfRule>
    <cfRule type="expression" dxfId="3294" priority="58">
      <formula>H29&lt;0</formula>
    </cfRule>
  </conditionalFormatting>
  <conditionalFormatting sqref="F83:F94">
    <cfRule type="expression" dxfId="3293" priority="55">
      <formula>F83&gt;0</formula>
    </cfRule>
    <cfRule type="expression" dxfId="3292" priority="56">
      <formula>F83&lt;0</formula>
    </cfRule>
  </conditionalFormatting>
  <conditionalFormatting sqref="H83:H94">
    <cfRule type="expression" dxfId="3291" priority="53">
      <formula>H83&gt;0</formula>
    </cfRule>
    <cfRule type="expression" dxfId="3290" priority="54">
      <formula>H83&lt;0</formula>
    </cfRule>
  </conditionalFormatting>
  <conditionalFormatting sqref="J41">
    <cfRule type="expression" dxfId="3289" priority="51">
      <formula>J41&gt;0</formula>
    </cfRule>
    <cfRule type="expression" dxfId="3288" priority="52">
      <formula>J41&lt;0</formula>
    </cfRule>
  </conditionalFormatting>
  <conditionalFormatting sqref="J39:J47">
    <cfRule type="expression" dxfId="3287" priority="49">
      <formula>J39&gt;0</formula>
    </cfRule>
    <cfRule type="expression" dxfId="3286" priority="50">
      <formula>J39&lt;0</formula>
    </cfRule>
  </conditionalFormatting>
  <conditionalFormatting sqref="F48:F51 H48:H51">
    <cfRule type="expression" dxfId="3285" priority="47">
      <formula>F48&gt;0</formula>
    </cfRule>
    <cfRule type="expression" dxfId="3284" priority="48">
      <formula>F48&lt;0</formula>
    </cfRule>
  </conditionalFormatting>
  <conditionalFormatting sqref="J48:J57">
    <cfRule type="expression" dxfId="3283" priority="45">
      <formula>J48&gt;0</formula>
    </cfRule>
    <cfRule type="expression" dxfId="3282" priority="46">
      <formula>J48&lt;0</formula>
    </cfRule>
  </conditionalFormatting>
  <conditionalFormatting sqref="K45:K52">
    <cfRule type="expression" dxfId="3281" priority="43">
      <formula>K45&gt;0</formula>
    </cfRule>
    <cfRule type="expression" dxfId="3280" priority="44">
      <formula>K45&lt;0</formula>
    </cfRule>
  </conditionalFormatting>
  <conditionalFormatting sqref="K45:K52">
    <cfRule type="expression" dxfId="3279" priority="41">
      <formula>K45&gt;0</formula>
    </cfRule>
    <cfRule type="expression" dxfId="3278" priority="42">
      <formula>K45&lt;0</formula>
    </cfRule>
  </conditionalFormatting>
  <conditionalFormatting sqref="F102:F118 H102:H118 H120:H128 F120:F128">
    <cfRule type="expression" dxfId="3277" priority="37">
      <formula>F102&gt;0</formula>
    </cfRule>
    <cfRule type="expression" dxfId="3276" priority="38">
      <formula>F102&lt;0</formula>
    </cfRule>
  </conditionalFormatting>
  <conditionalFormatting sqref="F96:F101">
    <cfRule type="expression" dxfId="3275" priority="35">
      <formula>F96&gt;0</formula>
    </cfRule>
    <cfRule type="expression" dxfId="3274" priority="36">
      <formula>F96&lt;0</formula>
    </cfRule>
  </conditionalFormatting>
  <conditionalFormatting sqref="H96:H101">
    <cfRule type="expression" dxfId="3273" priority="33">
      <formula>H96&gt;0</formula>
    </cfRule>
    <cfRule type="expression" dxfId="3272" priority="34">
      <formula>H96&lt;0</formula>
    </cfRule>
  </conditionalFormatting>
  <conditionalFormatting sqref="J112">
    <cfRule type="expression" dxfId="3271" priority="31">
      <formula>J112&gt;0</formula>
    </cfRule>
    <cfRule type="expression" dxfId="3270" priority="32">
      <formula>J112&lt;0</formula>
    </cfRule>
  </conditionalFormatting>
  <conditionalFormatting sqref="J110:J118 J120">
    <cfRule type="expression" dxfId="3269" priority="29">
      <formula>J110&gt;0</formula>
    </cfRule>
    <cfRule type="expression" dxfId="3268" priority="30">
      <formula>J110&lt;0</formula>
    </cfRule>
  </conditionalFormatting>
  <conditionalFormatting sqref="F119 H119">
    <cfRule type="expression" dxfId="3267" priority="27">
      <formula>F119&gt;0</formula>
    </cfRule>
    <cfRule type="expression" dxfId="3266" priority="28">
      <formula>F119&lt;0</formula>
    </cfRule>
  </conditionalFormatting>
  <conditionalFormatting sqref="J119">
    <cfRule type="expression" dxfId="3265" priority="25">
      <formula>J119&gt;0</formula>
    </cfRule>
    <cfRule type="expression" dxfId="3264" priority="26">
      <formula>J119&lt;0</formula>
    </cfRule>
  </conditionalFormatting>
  <conditionalFormatting sqref="K112:K123">
    <cfRule type="expression" dxfId="3263" priority="23">
      <formula>K112&gt;0</formula>
    </cfRule>
    <cfRule type="expression" dxfId="3262" priority="24">
      <formula>K112&lt;0</formula>
    </cfRule>
  </conditionalFormatting>
  <conditionalFormatting sqref="K110:K123">
    <cfRule type="expression" dxfId="3261" priority="21">
      <formula>K110&gt;0</formula>
    </cfRule>
    <cfRule type="expression" dxfId="3260" priority="22">
      <formula>K110&lt;0</formula>
    </cfRule>
  </conditionalFormatting>
  <conditionalFormatting sqref="J121">
    <cfRule type="expression" dxfId="3259" priority="19">
      <formula>J121&gt;0</formula>
    </cfRule>
    <cfRule type="expression" dxfId="3258" priority="20">
      <formula>J121&lt;0</formula>
    </cfRule>
  </conditionalFormatting>
  <conditionalFormatting sqref="F25:F28">
    <cfRule type="expression" dxfId="3257" priority="17">
      <formula>F25&gt;0</formula>
    </cfRule>
    <cfRule type="expression" dxfId="3256" priority="18">
      <formula>F25&lt;0</formula>
    </cfRule>
  </conditionalFormatting>
  <conditionalFormatting sqref="H25:H28">
    <cfRule type="expression" dxfId="3255" priority="15">
      <formula>H25&gt;0</formula>
    </cfRule>
    <cfRule type="expression" dxfId="3254" priority="16">
      <formula>H25&lt;0</formula>
    </cfRule>
  </conditionalFormatting>
  <conditionalFormatting sqref="J27:J29">
    <cfRule type="expression" dxfId="3253" priority="13">
      <formula>J27&gt;0</formula>
    </cfRule>
    <cfRule type="expression" dxfId="3252" priority="14">
      <formula>J27&lt;0</formula>
    </cfRule>
  </conditionalFormatting>
  <conditionalFormatting sqref="J30:J31">
    <cfRule type="expression" dxfId="3251" priority="11">
      <formula>J30&gt;0</formula>
    </cfRule>
    <cfRule type="expression" dxfId="3250" priority="12">
      <formula>J30&lt;0</formula>
    </cfRule>
  </conditionalFormatting>
  <conditionalFormatting sqref="J33">
    <cfRule type="expression" dxfId="3249" priority="9">
      <formula>J33&gt;0</formula>
    </cfRule>
    <cfRule type="expression" dxfId="3248" priority="10">
      <formula>J33&lt;0</formula>
    </cfRule>
  </conditionalFormatting>
  <conditionalFormatting sqref="J34">
    <cfRule type="expression" dxfId="3247" priority="7">
      <formula>J34&gt;0</formula>
    </cfRule>
    <cfRule type="expression" dxfId="3246" priority="8">
      <formula>J34&lt;0</formula>
    </cfRule>
  </conditionalFormatting>
  <conditionalFormatting sqref="J35:J43">
    <cfRule type="expression" dxfId="3245" priority="5">
      <formula>J35&gt;0</formula>
    </cfRule>
    <cfRule type="expression" dxfId="324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43" priority="1">
      <formula>Q9&gt;0</formula>
    </cfRule>
    <cfRule type="expression" dxfId="324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41" priority="15">
      <formula>F39&gt;0</formula>
    </cfRule>
    <cfRule type="expression" dxfId="3240" priority="16">
      <formula>F39&lt;0</formula>
    </cfRule>
  </conditionalFormatting>
  <conditionalFormatting sqref="Q7">
    <cfRule type="expression" dxfId="3239" priority="13">
      <formula>Q7&gt;0</formula>
    </cfRule>
    <cfRule type="expression" dxfId="3238" priority="14">
      <formula>Q7&lt;0</formula>
    </cfRule>
  </conditionalFormatting>
  <conditionalFormatting sqref="Q8">
    <cfRule type="expression" dxfId="3237" priority="11">
      <formula>Q8&gt;0</formula>
    </cfRule>
    <cfRule type="expression" dxfId="3236" priority="12">
      <formula>Q8&lt;0</formula>
    </cfRule>
  </conditionalFormatting>
  <conditionalFormatting sqref="F25:F38">
    <cfRule type="expression" dxfId="3235" priority="9">
      <formula>F25&gt;0</formula>
    </cfRule>
    <cfRule type="expression" dxfId="3234" priority="10">
      <formula>F25&lt;0</formula>
    </cfRule>
  </conditionalFormatting>
  <conditionalFormatting sqref="H25:H38">
    <cfRule type="expression" dxfId="3233" priority="7">
      <formula>H25&gt;0</formula>
    </cfRule>
    <cfRule type="expression" dxfId="3232" priority="8">
      <formula>H25&lt;0</formula>
    </cfRule>
  </conditionalFormatting>
  <conditionalFormatting sqref="M55">
    <cfRule type="expression" dxfId="3231" priority="3">
      <formula>M55&gt;0</formula>
    </cfRule>
    <cfRule type="expression" dxfId="3230" priority="4">
      <formula>M55&lt;0</formula>
    </cfRule>
  </conditionalFormatting>
  <conditionalFormatting sqref="Q10">
    <cfRule type="expression" dxfId="3229" priority="1">
      <formula>Q10&gt;0</formula>
    </cfRule>
    <cfRule type="expression" dxfId="322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27" priority="27">
      <formula>F27&gt;0</formula>
    </cfRule>
    <cfRule type="expression" dxfId="3226" priority="28">
      <formula>F27&lt;0</formula>
    </cfRule>
  </conditionalFormatting>
  <conditionalFormatting sqref="Q8">
    <cfRule type="expression" dxfId="3225" priority="15">
      <formula>Q8&gt;0</formula>
    </cfRule>
    <cfRule type="expression" dxfId="3224" priority="16">
      <formula>Q8&lt;0</formula>
    </cfRule>
  </conditionalFormatting>
  <conditionalFormatting sqref="Q7">
    <cfRule type="expression" dxfId="3223" priority="17">
      <formula>Q7&gt;0</formula>
    </cfRule>
    <cfRule type="expression" dxfId="3222" priority="18">
      <formula>Q7&lt;0</formula>
    </cfRule>
  </conditionalFormatting>
  <conditionalFormatting sqref="F37:F38">
    <cfRule type="expression" dxfId="3221" priority="13">
      <formula>F37&gt;0</formula>
    </cfRule>
    <cfRule type="expression" dxfId="3220" priority="14">
      <formula>F37&lt;0</formula>
    </cfRule>
  </conditionalFormatting>
  <conditionalFormatting sqref="H37:H38">
    <cfRule type="expression" dxfId="3219" priority="11">
      <formula>H37&gt;0</formula>
    </cfRule>
    <cfRule type="expression" dxfId="3218" priority="12">
      <formula>H37&lt;0</formula>
    </cfRule>
  </conditionalFormatting>
  <conditionalFormatting sqref="F23:F26 H23:H26">
    <cfRule type="expression" dxfId="3217" priority="9">
      <formula>F23&gt;0</formula>
    </cfRule>
    <cfRule type="expression" dxfId="3216" priority="10">
      <formula>F23&lt;0</formula>
    </cfRule>
  </conditionalFormatting>
  <conditionalFormatting sqref="Q10">
    <cfRule type="expression" dxfId="3215" priority="3">
      <formula>Q10&gt;0</formula>
    </cfRule>
    <cfRule type="expression" dxfId="3214" priority="4">
      <formula>Q10&lt;0</formula>
    </cfRule>
  </conditionalFormatting>
  <conditionalFormatting sqref="F22 H22">
    <cfRule type="expression" dxfId="3213" priority="1">
      <formula>F22&gt;0</formula>
    </cfRule>
    <cfRule type="expression" dxfId="3212" priority="2">
      <formula>F22&lt;0</formula>
    </cfRule>
  </conditionalFormatting>
  <conditionalFormatting sqref="M41">
    <cfRule type="expression" dxfId="3211" priority="5">
      <formula>M41&gt;0</formula>
    </cfRule>
    <cfRule type="expression" dxfId="321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09" priority="29">
      <formula>F25&gt;0</formula>
    </cfRule>
    <cfRule type="expression" dxfId="3208" priority="30">
      <formula>F25&lt;0</formula>
    </cfRule>
  </conditionalFormatting>
  <conditionalFormatting sqref="Q7">
    <cfRule type="expression" dxfId="3207" priority="27">
      <formula>Q7&gt;0</formula>
    </cfRule>
    <cfRule type="expression" dxfId="3206" priority="28">
      <formula>Q7&lt;0</formula>
    </cfRule>
  </conditionalFormatting>
  <conditionalFormatting sqref="Q8">
    <cfRule type="expression" dxfId="3205" priority="25">
      <formula>Q8&gt;0</formula>
    </cfRule>
    <cfRule type="expression" dxfId="3204" priority="26">
      <formula>Q8&lt;0</formula>
    </cfRule>
  </conditionalFormatting>
  <conditionalFormatting sqref="Q10">
    <cfRule type="expression" dxfId="3203" priority="13">
      <formula>Q10&gt;0</formula>
    </cfRule>
    <cfRule type="expression" dxfId="3202" priority="14">
      <formula>Q10&lt;0</formula>
    </cfRule>
  </conditionalFormatting>
  <conditionalFormatting sqref="M46">
    <cfRule type="expression" dxfId="3201" priority="11">
      <formula>M46&gt;0</formula>
    </cfRule>
    <cfRule type="expression" dxfId="3200" priority="12">
      <formula>M46&lt;0</formula>
    </cfRule>
  </conditionalFormatting>
  <conditionalFormatting sqref="F80:F88 H80:H88">
    <cfRule type="expression" dxfId="3199" priority="9">
      <formula>F80&gt;0</formula>
    </cfRule>
    <cfRule type="expression" dxfId="3198" priority="10">
      <formula>F80&lt;0</formula>
    </cfRule>
  </conditionalFormatting>
  <conditionalFormatting sqref="F75:F79">
    <cfRule type="expression" dxfId="3197" priority="7">
      <formula>F75&gt;0</formula>
    </cfRule>
    <cfRule type="expression" dxfId="3196" priority="8">
      <formula>F75&lt;0</formula>
    </cfRule>
  </conditionalFormatting>
  <conditionalFormatting sqref="H75:H79">
    <cfRule type="expression" dxfId="3195" priority="5">
      <formula>H75&gt;0</formula>
    </cfRule>
    <cfRule type="expression" dxfId="3194" priority="6">
      <formula>H75&lt;0</formula>
    </cfRule>
  </conditionalFormatting>
  <conditionalFormatting sqref="F71:F74">
    <cfRule type="expression" dxfId="3193" priority="3">
      <formula>F71&gt;0</formula>
    </cfRule>
    <cfRule type="expression" dxfId="3192" priority="4">
      <formula>F71&lt;0</formula>
    </cfRule>
  </conditionalFormatting>
  <conditionalFormatting sqref="H71:H74">
    <cfRule type="expression" dxfId="3191" priority="1">
      <formula>H71&gt;0</formula>
    </cfRule>
    <cfRule type="expression" dxfId="319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87.979900000000001</v>
      </c>
      <c r="R4" s="425">
        <v>4.3E-3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4398.9949999999999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-30.065000000000509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-30.065000000000509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-6.7881220845959428E-3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1.3130271800718119E-2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96.777890000000014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95.898091000000008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95.018292000000002</v>
      </c>
    </row>
    <row r="20" spans="1:16" x14ac:dyDescent="0.25">
      <c r="O20" s="81">
        <v>1.07</v>
      </c>
      <c r="P20" s="81">
        <f t="shared" si="0"/>
        <v>94.138493000000011</v>
      </c>
    </row>
    <row r="21" spans="1:16" x14ac:dyDescent="0.25">
      <c r="O21" s="81">
        <v>1.06</v>
      </c>
      <c r="P21" s="81">
        <f t="shared" si="0"/>
        <v>93.258694000000006</v>
      </c>
    </row>
    <row r="22" spans="1:16" x14ac:dyDescent="0.25">
      <c r="O22" s="81">
        <v>1.05</v>
      </c>
      <c r="P22" s="81">
        <f t="shared" si="0"/>
        <v>92.378895</v>
      </c>
    </row>
    <row r="23" spans="1:16" x14ac:dyDescent="0.25">
      <c r="O23" s="81">
        <v>1.04</v>
      </c>
      <c r="P23" s="81">
        <f t="shared" si="0"/>
        <v>91.499096000000009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90.619297000000003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89.739497999999998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88.859699000000006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87.979900000000001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87.100100999999995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86.220302000000004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85.340502999999998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84.460703999999993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83.580905000000001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82.701105999999996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81.821307000000004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80.941507999999999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80.061709000000008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79.181910000000002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89" priority="35">
      <formula>F47&gt;0</formula>
    </cfRule>
    <cfRule type="expression" dxfId="3188" priority="36">
      <formula>F47&lt;0</formula>
    </cfRule>
  </conditionalFormatting>
  <conditionalFormatting sqref="Q7">
    <cfRule type="expression" dxfId="3187" priority="33">
      <formula>Q7&gt;0</formula>
    </cfRule>
    <cfRule type="expression" dxfId="3186" priority="34">
      <formula>Q7&lt;0</formula>
    </cfRule>
  </conditionalFormatting>
  <conditionalFormatting sqref="Q8">
    <cfRule type="expression" dxfId="3185" priority="31">
      <formula>Q8&gt;0</formula>
    </cfRule>
    <cfRule type="expression" dxfId="3184" priority="32">
      <formula>Q8&lt;0</formula>
    </cfRule>
  </conditionalFormatting>
  <conditionalFormatting sqref="F30:F46">
    <cfRule type="expression" dxfId="3183" priority="29">
      <formula>F30&gt;0</formula>
    </cfRule>
    <cfRule type="expression" dxfId="3182" priority="30">
      <formula>F30&lt;0</formula>
    </cfRule>
  </conditionalFormatting>
  <conditionalFormatting sqref="H30:H46">
    <cfRule type="expression" dxfId="3181" priority="27">
      <formula>H30&gt;0</formula>
    </cfRule>
    <cfRule type="expression" dxfId="3180" priority="28">
      <formula>H30&lt;0</formula>
    </cfRule>
  </conditionalFormatting>
  <conditionalFormatting sqref="Q10">
    <cfRule type="expression" dxfId="3179" priority="25">
      <formula>Q10&gt;0</formula>
    </cfRule>
    <cfRule type="expression" dxfId="3178" priority="26">
      <formula>Q10&lt;0</formula>
    </cfRule>
  </conditionalFormatting>
  <conditionalFormatting sqref="J25:J38">
    <cfRule type="expression" dxfId="3177" priority="23">
      <formula>J25&gt;0</formula>
    </cfRule>
    <cfRule type="expression" dxfId="3176" priority="24">
      <formula>J25&lt;0</formula>
    </cfRule>
  </conditionalFormatting>
  <conditionalFormatting sqref="K25:K38">
    <cfRule type="expression" dxfId="3175" priority="21">
      <formula>K25&gt;0</formula>
    </cfRule>
    <cfRule type="expression" dxfId="3174" priority="22">
      <formula>K25&lt;0</formula>
    </cfRule>
  </conditionalFormatting>
  <conditionalFormatting sqref="L25 L38">
    <cfRule type="expression" dxfId="3173" priority="19">
      <formula>L25&gt;0</formula>
    </cfRule>
    <cfRule type="expression" dxfId="3172" priority="20">
      <formula>L25&lt;0</formula>
    </cfRule>
  </conditionalFormatting>
  <conditionalFormatting sqref="F89:F110">
    <cfRule type="expression" dxfId="3171" priority="17">
      <formula>F89&gt;0</formula>
    </cfRule>
    <cfRule type="expression" dxfId="3170" priority="18">
      <formula>F89&lt;0</formula>
    </cfRule>
  </conditionalFormatting>
  <conditionalFormatting sqref="H89:H110">
    <cfRule type="expression" dxfId="3169" priority="15">
      <formula>H89&gt;0</formula>
    </cfRule>
    <cfRule type="expression" dxfId="3168" priority="16">
      <formula>H89&lt;0</formula>
    </cfRule>
  </conditionalFormatting>
  <conditionalFormatting sqref="J89:J102">
    <cfRule type="expression" dxfId="3167" priority="13">
      <formula>J89&gt;0</formula>
    </cfRule>
    <cfRule type="expression" dxfId="3166" priority="14">
      <formula>J89&lt;0</formula>
    </cfRule>
  </conditionalFormatting>
  <conditionalFormatting sqref="K89:K102">
    <cfRule type="expression" dxfId="3165" priority="11">
      <formula>K89&gt;0</formula>
    </cfRule>
    <cfRule type="expression" dxfId="3164" priority="12">
      <formula>K89&lt;0</formula>
    </cfRule>
  </conditionalFormatting>
  <conditionalFormatting sqref="L89:L102">
    <cfRule type="expression" dxfId="3163" priority="9">
      <formula>L89&gt;0</formula>
    </cfRule>
    <cfRule type="expression" dxfId="3162" priority="10">
      <formula>L89&lt;0</formula>
    </cfRule>
  </conditionalFormatting>
  <conditionalFormatting sqref="F25:F29">
    <cfRule type="expression" dxfId="3161" priority="7">
      <formula>F25&gt;0</formula>
    </cfRule>
    <cfRule type="expression" dxfId="3160" priority="8">
      <formula>F25&lt;0</formula>
    </cfRule>
  </conditionalFormatting>
  <conditionalFormatting sqref="H25:H29">
    <cfRule type="expression" dxfId="3159" priority="5">
      <formula>H25&gt;0</formula>
    </cfRule>
    <cfRule type="expression" dxfId="315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1373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59.279899999999998</v>
      </c>
      <c r="R4" s="425">
        <v>1.2999999999999999E-2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11855.98</v>
      </c>
      <c r="T5" s="694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163.97999999999956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163.97999999999956</v>
      </c>
      <c r="T8" s="1"/>
      <c r="U8" s="742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1.402497434143E-2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2.6990598837042575E-2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14.24997596153846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65.207890000000006</v>
      </c>
    </row>
    <row r="20" spans="1:20" x14ac:dyDescent="0.25">
      <c r="O20" s="81">
        <v>1.0900000000000001</v>
      </c>
      <c r="P20" s="81">
        <f t="shared" ref="P20:P39" si="0">O20*$Q$4</f>
        <v>64.615091000000007</v>
      </c>
    </row>
    <row r="21" spans="1:20" x14ac:dyDescent="0.25">
      <c r="O21" s="81">
        <v>1.08</v>
      </c>
      <c r="P21" s="81">
        <f t="shared" si="0"/>
        <v>64.022292000000007</v>
      </c>
      <c r="T21" s="1"/>
    </row>
    <row r="22" spans="1:20" x14ac:dyDescent="0.25">
      <c r="O22" s="81">
        <v>1.07</v>
      </c>
      <c r="P22" s="81">
        <f t="shared" si="0"/>
        <v>63.429493000000001</v>
      </c>
    </row>
    <row r="23" spans="1:20" x14ac:dyDescent="0.25">
      <c r="O23" s="81">
        <v>1.06</v>
      </c>
      <c r="P23" s="81">
        <f t="shared" si="0"/>
        <v>62.836694000000001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62.243895000000002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61.651096000000003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61.058296999999996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60.465497999999997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59.872698999999997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59.279899999999998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58.687100999999998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58.094301999999999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57.501503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56.908703999999993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56.315904999999994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55.723105999999994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55.130307000000002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54.537508000000003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53.944709000000003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53.351909999999997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57" priority="35">
      <formula>Q7&gt;0</formula>
    </cfRule>
    <cfRule type="expression" dxfId="3156" priority="36">
      <formula>Q7&lt;0</formula>
    </cfRule>
  </conditionalFormatting>
  <conditionalFormatting sqref="Q8">
    <cfRule type="expression" dxfId="3155" priority="33">
      <formula>Q8&gt;0</formula>
    </cfRule>
    <cfRule type="expression" dxfId="3154" priority="34">
      <formula>Q8&lt;0</formula>
    </cfRule>
  </conditionalFormatting>
  <conditionalFormatting sqref="F34:F54 F58:F63">
    <cfRule type="expression" dxfId="3153" priority="31">
      <formula>F34&gt;0</formula>
    </cfRule>
    <cfRule type="expression" dxfId="3152" priority="32">
      <formula>F34&lt;0</formula>
    </cfRule>
  </conditionalFormatting>
  <conditionalFormatting sqref="H34:H54 H58:H63">
    <cfRule type="expression" dxfId="3151" priority="29">
      <formula>H34&gt;0</formula>
    </cfRule>
    <cfRule type="expression" dxfId="3150" priority="30">
      <formula>H34&lt;0</formula>
    </cfRule>
  </conditionalFormatting>
  <conditionalFormatting sqref="Q10">
    <cfRule type="expression" dxfId="3149" priority="27">
      <formula>Q10&gt;0</formula>
    </cfRule>
    <cfRule type="expression" dxfId="3148" priority="28">
      <formula>Q10&lt;0</formula>
    </cfRule>
  </conditionalFormatting>
  <conditionalFormatting sqref="J25:J38">
    <cfRule type="expression" dxfId="3147" priority="25">
      <formula>J25&gt;0</formula>
    </cfRule>
    <cfRule type="expression" dxfId="3146" priority="26">
      <formula>J25&lt;0</formula>
    </cfRule>
  </conditionalFormatting>
  <conditionalFormatting sqref="K25:K35 K37:K38">
    <cfRule type="expression" dxfId="3145" priority="23">
      <formula>K25&gt;0</formula>
    </cfRule>
    <cfRule type="expression" dxfId="3144" priority="24">
      <formula>K25&lt;0</formula>
    </cfRule>
  </conditionalFormatting>
  <conditionalFormatting sqref="F89:F110">
    <cfRule type="expression" dxfId="3143" priority="19">
      <formula>F89&gt;0</formula>
    </cfRule>
    <cfRule type="expression" dxfId="3142" priority="20">
      <formula>F89&lt;0</formula>
    </cfRule>
  </conditionalFormatting>
  <conditionalFormatting sqref="H89:H110">
    <cfRule type="expression" dxfId="3141" priority="17">
      <formula>H89&gt;0</formula>
    </cfRule>
    <cfRule type="expression" dxfId="3140" priority="18">
      <formula>H89&lt;0</formula>
    </cfRule>
  </conditionalFormatting>
  <conditionalFormatting sqref="J89:J102">
    <cfRule type="expression" dxfId="3139" priority="15">
      <formula>J89&gt;0</formula>
    </cfRule>
    <cfRule type="expression" dxfId="3138" priority="16">
      <formula>J89&lt;0</formula>
    </cfRule>
  </conditionalFormatting>
  <conditionalFormatting sqref="K89:K102">
    <cfRule type="expression" dxfId="3137" priority="13">
      <formula>K89&gt;0</formula>
    </cfRule>
    <cfRule type="expression" dxfId="3136" priority="14">
      <formula>K89&lt;0</formula>
    </cfRule>
  </conditionalFormatting>
  <conditionalFormatting sqref="L89:L102">
    <cfRule type="expression" dxfId="3135" priority="11">
      <formula>L89&gt;0</formula>
    </cfRule>
    <cfRule type="expression" dxfId="3134" priority="12">
      <formula>L89&lt;0</formula>
    </cfRule>
  </conditionalFormatting>
  <conditionalFormatting sqref="F25:F33">
    <cfRule type="expression" dxfId="3133" priority="9">
      <formula>F25&gt;0</formula>
    </cfRule>
    <cfRule type="expression" dxfId="3132" priority="10">
      <formula>F25&lt;0</formula>
    </cfRule>
  </conditionalFormatting>
  <conditionalFormatting sqref="H25:H33">
    <cfRule type="expression" dxfId="3131" priority="7">
      <formula>H25&gt;0</formula>
    </cfRule>
    <cfRule type="expression" dxfId="3130" priority="8">
      <formula>H25&lt;0</formula>
    </cfRule>
  </conditionalFormatting>
  <conditionalFormatting sqref="J54">
    <cfRule type="expression" dxfId="3129" priority="5">
      <formula>J54&gt;0</formula>
    </cfRule>
    <cfRule type="expression" dxfId="3128" priority="6">
      <formula>J54&lt;0</formula>
    </cfRule>
  </conditionalFormatting>
  <conditionalFormatting sqref="F55:F57">
    <cfRule type="expression" dxfId="3127" priority="3">
      <formula>F55&gt;0</formula>
    </cfRule>
    <cfRule type="expression" dxfId="3126" priority="4">
      <formula>F55&lt;0</formula>
    </cfRule>
  </conditionalFormatting>
  <conditionalFormatting sqref="H55:H57">
    <cfRule type="expression" dxfId="3125" priority="1">
      <formula>H55&gt;0</formula>
    </cfRule>
    <cfRule type="expression" dxfId="3124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23" priority="21">
      <formula>F47&gt;0</formula>
    </cfRule>
    <cfRule type="expression" dxfId="3122" priority="22">
      <formula>F47&lt;0</formula>
    </cfRule>
  </conditionalFormatting>
  <conditionalFormatting sqref="Q7">
    <cfRule type="expression" dxfId="3121" priority="19">
      <formula>Q7&gt;0</formula>
    </cfRule>
    <cfRule type="expression" dxfId="3120" priority="20">
      <formula>Q7&lt;0</formula>
    </cfRule>
  </conditionalFormatting>
  <conditionalFormatting sqref="Q8">
    <cfRule type="expression" dxfId="3119" priority="17">
      <formula>Q8&gt;0</formula>
    </cfRule>
    <cfRule type="expression" dxfId="3118" priority="18">
      <formula>Q8&lt;0</formula>
    </cfRule>
  </conditionalFormatting>
  <conditionalFormatting sqref="F25:F46">
    <cfRule type="expression" dxfId="3117" priority="15">
      <formula>F25&gt;0</formula>
    </cfRule>
    <cfRule type="expression" dxfId="3116" priority="16">
      <formula>F25&lt;0</formula>
    </cfRule>
  </conditionalFormatting>
  <conditionalFormatting sqref="H25:H46">
    <cfRule type="expression" dxfId="3115" priority="13">
      <formula>H25&gt;0</formula>
    </cfRule>
    <cfRule type="expression" dxfId="3114" priority="14">
      <formula>H25&lt;0</formula>
    </cfRule>
  </conditionalFormatting>
  <conditionalFormatting sqref="F89:F110">
    <cfRule type="expression" dxfId="3113" priority="11">
      <formula>F89&gt;0</formula>
    </cfRule>
    <cfRule type="expression" dxfId="3112" priority="12">
      <formula>F89&lt;0</formula>
    </cfRule>
  </conditionalFormatting>
  <conditionalFormatting sqref="H89:H110">
    <cfRule type="expression" dxfId="3111" priority="9">
      <formula>H89&gt;0</formula>
    </cfRule>
    <cfRule type="expression" dxfId="3110" priority="10">
      <formula>H89&lt;0</formula>
    </cfRule>
  </conditionalFormatting>
  <conditionalFormatting sqref="Q10">
    <cfRule type="expression" dxfId="3109" priority="7">
      <formula>Q10&gt;0</formula>
    </cfRule>
    <cfRule type="expression" dxfId="3108" priority="8">
      <formula>Q10&lt;0</formula>
    </cfRule>
  </conditionalFormatting>
  <conditionalFormatting sqref="J25:J38">
    <cfRule type="expression" dxfId="3107" priority="5">
      <formula>J25&gt;0</formula>
    </cfRule>
    <cfRule type="expression" dxfId="3106" priority="6">
      <formula>J25&lt;0</formula>
    </cfRule>
  </conditionalFormatting>
  <conditionalFormatting sqref="K25:K38">
    <cfRule type="expression" dxfId="3105" priority="3">
      <formula>K25&gt;0</formula>
    </cfRule>
    <cfRule type="expression" dxfId="3104" priority="4">
      <formula>K25&lt;0</formula>
    </cfRule>
  </conditionalFormatting>
  <conditionalFormatting sqref="L25:L38">
    <cfRule type="expression" dxfId="3103" priority="1">
      <formula>L25&gt;0</formula>
    </cfRule>
    <cfRule type="expression" dxfId="310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01" priority="23">
      <formula>F34&gt;0</formula>
    </cfRule>
    <cfRule type="expression" dxfId="3100" priority="24">
      <formula>F34&lt;0</formula>
    </cfRule>
  </conditionalFormatting>
  <conditionalFormatting sqref="Q7">
    <cfRule type="expression" dxfId="3099" priority="21">
      <formula>Q7&gt;0</formula>
    </cfRule>
    <cfRule type="expression" dxfId="3098" priority="22">
      <formula>Q7&lt;0</formula>
    </cfRule>
  </conditionalFormatting>
  <conditionalFormatting sqref="Q8">
    <cfRule type="expression" dxfId="3097" priority="19">
      <formula>Q8&gt;0</formula>
    </cfRule>
    <cfRule type="expression" dxfId="3096" priority="20">
      <formula>Q8&lt;0</formula>
    </cfRule>
  </conditionalFormatting>
  <conditionalFormatting sqref="F25:F33">
    <cfRule type="expression" dxfId="3095" priority="17">
      <formula>F25&gt;0</formula>
    </cfRule>
    <cfRule type="expression" dxfId="3094" priority="18">
      <formula>F25&lt;0</formula>
    </cfRule>
  </conditionalFormatting>
  <conditionalFormatting sqref="H25:H33">
    <cfRule type="expression" dxfId="3093" priority="15">
      <formula>H25&gt;0</formula>
    </cfRule>
    <cfRule type="expression" dxfId="3092" priority="16">
      <formula>H25&lt;0</formula>
    </cfRule>
  </conditionalFormatting>
  <conditionalFormatting sqref="M46">
    <cfRule type="expression" dxfId="3091" priority="13">
      <formula>M46&gt;0</formula>
    </cfRule>
    <cfRule type="expression" dxfId="3090" priority="14">
      <formula>M46&lt;0</formula>
    </cfRule>
  </conditionalFormatting>
  <conditionalFormatting sqref="F79:F87 H79:H87">
    <cfRule type="expression" dxfId="3089" priority="11">
      <formula>F79&gt;0</formula>
    </cfRule>
    <cfRule type="expression" dxfId="3088" priority="12">
      <formula>F79&lt;0</formula>
    </cfRule>
  </conditionalFormatting>
  <conditionalFormatting sqref="F70:F78">
    <cfRule type="expression" dxfId="3087" priority="9">
      <formula>F70&gt;0</formula>
    </cfRule>
    <cfRule type="expression" dxfId="3086" priority="10">
      <formula>F70&lt;0</formula>
    </cfRule>
  </conditionalFormatting>
  <conditionalFormatting sqref="H70:H78">
    <cfRule type="expression" dxfId="3085" priority="7">
      <formula>H70&gt;0</formula>
    </cfRule>
    <cfRule type="expression" dxfId="3084" priority="8">
      <formula>H70&lt;0</formula>
    </cfRule>
  </conditionalFormatting>
  <conditionalFormatting sqref="J27:K27 J30:K30 J33:K33 J36:K36 J39:K39 J42:K42">
    <cfRule type="expression" dxfId="3083" priority="5">
      <formula>J27&gt;0</formula>
    </cfRule>
    <cfRule type="expression" dxfId="3082" priority="6">
      <formula>J27&lt;0</formula>
    </cfRule>
  </conditionalFormatting>
  <conditionalFormatting sqref="J28:K29 J31:K32 J34:K35 J37:K38 J40:K41">
    <cfRule type="expression" dxfId="3081" priority="3">
      <formula>J28&gt;0</formula>
    </cfRule>
    <cfRule type="expression" dxfId="3080" priority="4">
      <formula>J28&lt;0</formula>
    </cfRule>
  </conditionalFormatting>
  <conditionalFormatting sqref="L27:L42">
    <cfRule type="expression" dxfId="3079" priority="1">
      <formula>L27&gt;0</formula>
    </cfRule>
    <cfRule type="expression" dxfId="307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77" priority="9">
      <formula>F57&gt;0</formula>
    </cfRule>
    <cfRule type="expression" dxfId="3076" priority="10">
      <formula>F57&lt;0</formula>
    </cfRule>
  </conditionalFormatting>
  <conditionalFormatting sqref="Q7">
    <cfRule type="expression" dxfId="3075" priority="7">
      <formula>Q7&gt;0</formula>
    </cfRule>
    <cfRule type="expression" dxfId="3074" priority="8">
      <formula>Q7&lt;0</formula>
    </cfRule>
  </conditionalFormatting>
  <conditionalFormatting sqref="Q8">
    <cfRule type="expression" dxfId="3073" priority="5">
      <formula>Q8&gt;0</formula>
    </cfRule>
    <cfRule type="expression" dxfId="3072" priority="6">
      <formula>Q8&lt;0</formula>
    </cfRule>
  </conditionalFormatting>
  <conditionalFormatting sqref="F25:F56">
    <cfRule type="expression" dxfId="3071" priority="3">
      <formula>F25&gt;0</formula>
    </cfRule>
    <cfRule type="expression" dxfId="3070" priority="4">
      <formula>F25&lt;0</formula>
    </cfRule>
  </conditionalFormatting>
  <conditionalFormatting sqref="H25:H56">
    <cfRule type="expression" dxfId="3069" priority="1">
      <formula>H25&gt;0</formula>
    </cfRule>
    <cfRule type="expression" dxfId="306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46.591649999999987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51.33</v>
      </c>
      <c r="R4" s="425">
        <v>2.1899999999999999E-2</v>
      </c>
      <c r="T4" s="694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10266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9318.3299999999981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947.67000000000189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947.67000000000189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0.10169955346075982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2.5326319890902008E-2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400</v>
      </c>
      <c r="I18" s="18"/>
      <c r="J18" s="18"/>
      <c r="K18" s="18">
        <f>SUM(K2:K5)</f>
        <v>20378.22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14744</v>
      </c>
      <c r="G19" s="279"/>
      <c r="H19" s="279">
        <f>SumByColor($A$19,H2:H17)</f>
        <v>300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80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56.463000000000001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55.9497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55.436399999999999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54.923099999999998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54.409800000000004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53.896500000000003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53.383200000000002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1323</v>
      </c>
      <c r="J48" s="39"/>
      <c r="K48" s="39"/>
      <c r="L48" s="39"/>
      <c r="O48" s="81">
        <v>1.03</v>
      </c>
      <c r="P48" s="81">
        <f t="shared" si="10"/>
        <v>52.869900000000001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52.3566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6" si="11">C50*(E50-D50)</f>
        <v>-71.129999999999427</v>
      </c>
      <c r="G50" s="39">
        <f t="shared" ref="G50:G56" si="12">D50*C50</f>
        <v>14912.13</v>
      </c>
      <c r="H50" s="179">
        <f t="shared" ref="H50:H56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51.843299999999999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51.33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50.816699999999997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50.303399999999996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1378</v>
      </c>
      <c r="J54" s="39"/>
      <c r="K54" s="39"/>
      <c r="L54" s="39"/>
      <c r="O54" s="81">
        <v>0.97</v>
      </c>
      <c r="P54" s="81">
        <f t="shared" si="10"/>
        <v>49.790099999999995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80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49.276799999999994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80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48.763499999999993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48.250199999999992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47.736899999999999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47.223599999999998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46.710299999999997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46.197000000000003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67" priority="35">
      <formula>F60&gt;0</formula>
    </cfRule>
    <cfRule type="expression" dxfId="3066" priority="36">
      <formula>F60&lt;0</formula>
    </cfRule>
  </conditionalFormatting>
  <conditionalFormatting sqref="Q7">
    <cfRule type="expression" dxfId="3065" priority="33">
      <formula>Q7&gt;0</formula>
    </cfRule>
    <cfRule type="expression" dxfId="3064" priority="34">
      <formula>Q7&lt;0</formula>
    </cfRule>
  </conditionalFormatting>
  <conditionalFormatting sqref="Q8">
    <cfRule type="expression" dxfId="3063" priority="31">
      <formula>Q8&gt;0</formula>
    </cfRule>
    <cfRule type="expression" dxfId="3062" priority="32">
      <formula>Q8&lt;0</formula>
    </cfRule>
  </conditionalFormatting>
  <conditionalFormatting sqref="F30:F59">
    <cfRule type="expression" dxfId="3061" priority="29">
      <formula>F30&gt;0</formula>
    </cfRule>
    <cfRule type="expression" dxfId="3060" priority="30">
      <formula>F30&lt;0</formula>
    </cfRule>
  </conditionalFormatting>
  <conditionalFormatting sqref="H30:H59">
    <cfRule type="expression" dxfId="3059" priority="27">
      <formula>H30&gt;0</formula>
    </cfRule>
    <cfRule type="expression" dxfId="3058" priority="28">
      <formula>H30&lt;0</formula>
    </cfRule>
  </conditionalFormatting>
  <conditionalFormatting sqref="Q10">
    <cfRule type="expression" dxfId="3057" priority="25">
      <formula>Q10&gt;0</formula>
    </cfRule>
    <cfRule type="expression" dxfId="3056" priority="26">
      <formula>Q10&lt;0</formula>
    </cfRule>
  </conditionalFormatting>
  <conditionalFormatting sqref="J27:J35">
    <cfRule type="expression" dxfId="3055" priority="23">
      <formula>J27&gt;0</formula>
    </cfRule>
    <cfRule type="expression" dxfId="3054" priority="24">
      <formula>J27&lt;0</formula>
    </cfRule>
  </conditionalFormatting>
  <conditionalFormatting sqref="K27:K38">
    <cfRule type="expression" dxfId="3053" priority="21">
      <formula>K27&gt;0</formula>
    </cfRule>
    <cfRule type="expression" dxfId="3052" priority="22">
      <formula>K27&lt;0</formula>
    </cfRule>
  </conditionalFormatting>
  <conditionalFormatting sqref="L27:L38">
    <cfRule type="expression" dxfId="3051" priority="19">
      <formula>L27&gt;0</formula>
    </cfRule>
    <cfRule type="expression" dxfId="3050" priority="20">
      <formula>L27&lt;0</formula>
    </cfRule>
  </conditionalFormatting>
  <conditionalFormatting sqref="F89:F110">
    <cfRule type="expression" dxfId="3049" priority="17">
      <formula>F89&gt;0</formula>
    </cfRule>
    <cfRule type="expression" dxfId="3048" priority="18">
      <formula>F89&lt;0</formula>
    </cfRule>
  </conditionalFormatting>
  <conditionalFormatting sqref="H89:H110">
    <cfRule type="expression" dxfId="3047" priority="15">
      <formula>H89&gt;0</formula>
    </cfRule>
    <cfRule type="expression" dxfId="3046" priority="16">
      <formula>H89&lt;0</formula>
    </cfRule>
  </conditionalFormatting>
  <conditionalFormatting sqref="J89:J102">
    <cfRule type="expression" dxfId="3045" priority="13">
      <formula>J89&gt;0</formula>
    </cfRule>
    <cfRule type="expression" dxfId="3044" priority="14">
      <formula>J89&lt;0</formula>
    </cfRule>
  </conditionalFormatting>
  <conditionalFormatting sqref="K89:K102">
    <cfRule type="expression" dxfId="3043" priority="11">
      <formula>K89&gt;0</formula>
    </cfRule>
    <cfRule type="expression" dxfId="3042" priority="12">
      <formula>K89&lt;0</formula>
    </cfRule>
  </conditionalFormatting>
  <conditionalFormatting sqref="L89:L102">
    <cfRule type="expression" dxfId="3041" priority="9">
      <formula>L89&gt;0</formula>
    </cfRule>
    <cfRule type="expression" dxfId="3040" priority="10">
      <formula>L89&lt;0</formula>
    </cfRule>
  </conditionalFormatting>
  <conditionalFormatting sqref="F29">
    <cfRule type="expression" dxfId="3039" priority="7">
      <formula>F29&gt;0</formula>
    </cfRule>
    <cfRule type="expression" dxfId="3038" priority="8">
      <formula>F29&lt;0</formula>
    </cfRule>
  </conditionalFormatting>
  <conditionalFormatting sqref="H29">
    <cfRule type="expression" dxfId="3037" priority="5">
      <formula>H29&gt;0</formula>
    </cfRule>
    <cfRule type="expression" dxfId="3036" priority="6">
      <formula>H29&lt;0</formula>
    </cfRule>
  </conditionalFormatting>
  <conditionalFormatting sqref="F25:F28 H25:H28">
    <cfRule type="expression" dxfId="3035" priority="1">
      <formula>F25&gt;0</formula>
    </cfRule>
    <cfRule type="expression" dxfId="303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46.467900000000007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65.959999999999994</v>
      </c>
      <c r="R4" s="405">
        <v>6.4000000000000003E-3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6595.9999999999991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4646.7900000000009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2146.4199999999937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1949.2099999999982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0.41947451896900823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1359</v>
      </c>
    </row>
    <row r="11" spans="1:21" x14ac:dyDescent="0.25">
      <c r="H11" s="70"/>
      <c r="O11" s="11" t="s">
        <v>175</v>
      </c>
      <c r="P11" s="33"/>
      <c r="Q11" s="134">
        <f>R11*4/Q4</f>
        <v>3.032140691328078E-2</v>
      </c>
      <c r="R11">
        <v>0.5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  <c r="Q13" s="2">
        <f>Q4/(6.87+7.08)*2</f>
        <v>9.456630824372759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72.555999999999997</v>
      </c>
    </row>
    <row r="22" spans="1:16" x14ac:dyDescent="0.25">
      <c r="O22" s="81">
        <v>1.0900000000000001</v>
      </c>
      <c r="P22" s="81">
        <f t="shared" ref="P22:P41" si="2">O22*$Q$4</f>
        <v>71.8964</v>
      </c>
    </row>
    <row r="23" spans="1:16" x14ac:dyDescent="0.25">
      <c r="O23" s="81">
        <v>1.08</v>
      </c>
      <c r="P23" s="81">
        <f t="shared" si="2"/>
        <v>71.236800000000002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70.577199999999991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69.917599999999993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69.257999999999996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68.598399999999998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67.938800000000001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67.279199999999989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66.619599999999991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65.959999999999994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7" si="8">C32*(E32-D32)</f>
        <v>1405.0005000000019</v>
      </c>
      <c r="G32" s="39">
        <f t="shared" ref="G32:G47" si="9">D32*C32</f>
        <v>9646.9994999999999</v>
      </c>
      <c r="H32" s="179">
        <f t="shared" ref="H32:H47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65.300399999999996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64.640799999999999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63.981199999999994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63.321599999999989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62.661999999999992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62.002399999999987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61.342799999999997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60.683199999999999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60.023599999999995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59.363999999999997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33" priority="29">
      <formula>F57&gt;0</formula>
    </cfRule>
    <cfRule type="expression" dxfId="3032" priority="30">
      <formula>F57&lt;0</formula>
    </cfRule>
  </conditionalFormatting>
  <conditionalFormatting sqref="Q7">
    <cfRule type="expression" dxfId="3031" priority="27">
      <formula>Q7&gt;0</formula>
    </cfRule>
    <cfRule type="expression" dxfId="3030" priority="28">
      <formula>Q7&lt;0</formula>
    </cfRule>
  </conditionalFormatting>
  <conditionalFormatting sqref="Q8">
    <cfRule type="expression" dxfId="3029" priority="25">
      <formula>Q8&gt;0</formula>
    </cfRule>
    <cfRule type="expression" dxfId="3028" priority="26">
      <formula>Q8&lt;0</formula>
    </cfRule>
  </conditionalFormatting>
  <conditionalFormatting sqref="M58">
    <cfRule type="expression" dxfId="3027" priority="19">
      <formula>M58&gt;0</formula>
    </cfRule>
    <cfRule type="expression" dxfId="3026" priority="20">
      <formula>M58&lt;0</formula>
    </cfRule>
  </conditionalFormatting>
  <conditionalFormatting sqref="F84:F115">
    <cfRule type="expression" dxfId="3025" priority="17">
      <formula>F84&gt;0</formula>
    </cfRule>
    <cfRule type="expression" dxfId="3024" priority="18">
      <formula>F84&lt;0</formula>
    </cfRule>
  </conditionalFormatting>
  <conditionalFormatting sqref="H84:H115">
    <cfRule type="expression" dxfId="3023" priority="15">
      <formula>H84&gt;0</formula>
    </cfRule>
    <cfRule type="expression" dxfId="3022" priority="16">
      <formula>H84&lt;0</formula>
    </cfRule>
  </conditionalFormatting>
  <conditionalFormatting sqref="F25:F56 H25:H56">
    <cfRule type="expression" dxfId="3021" priority="13">
      <formula>F25&gt;0</formula>
    </cfRule>
    <cfRule type="expression" dxfId="3020" priority="14">
      <formula>F25&lt;0</formula>
    </cfRule>
  </conditionalFormatting>
  <conditionalFormatting sqref="J28:J30 K25:K30 J31:K38">
    <cfRule type="expression" dxfId="3019" priority="9">
      <formula>J25&gt;0</formula>
    </cfRule>
    <cfRule type="expression" dxfId="3018" priority="10">
      <formula>J25&lt;0</formula>
    </cfRule>
  </conditionalFormatting>
  <conditionalFormatting sqref="K39:K42">
    <cfRule type="expression" dxfId="3017" priority="7">
      <formula>K39&gt;0</formula>
    </cfRule>
    <cfRule type="expression" dxfId="3016" priority="8">
      <formula>K39&lt;0</formula>
    </cfRule>
  </conditionalFormatting>
  <conditionalFormatting sqref="K43">
    <cfRule type="expression" dxfId="3015" priority="5">
      <formula>K43&gt;0</formula>
    </cfRule>
    <cfRule type="expression" dxfId="3014" priority="6">
      <formula>K43&lt;0</formula>
    </cfRule>
  </conditionalFormatting>
  <conditionalFormatting sqref="K44">
    <cfRule type="expression" dxfId="3013" priority="3">
      <formula>K44&gt;0</formula>
    </cfRule>
    <cfRule type="expression" dxfId="3012" priority="4">
      <formula>K44&lt;0</formula>
    </cfRule>
  </conditionalFormatting>
  <conditionalFormatting sqref="K45:K47">
    <cfRule type="expression" dxfId="3011" priority="1">
      <formula>K45&gt;0</formula>
    </cfRule>
    <cfRule type="expression" dxfId="3010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9" priority="21">
      <formula>F47&gt;0</formula>
    </cfRule>
    <cfRule type="expression" dxfId="3008" priority="22">
      <formula>F47&lt;0</formula>
    </cfRule>
  </conditionalFormatting>
  <conditionalFormatting sqref="Q7">
    <cfRule type="expression" dxfId="3007" priority="19">
      <formula>Q7&gt;0</formula>
    </cfRule>
    <cfRule type="expression" dxfId="3006" priority="20">
      <formula>Q7&lt;0</formula>
    </cfRule>
  </conditionalFormatting>
  <conditionalFormatting sqref="Q8">
    <cfRule type="expression" dxfId="3005" priority="17">
      <formula>Q8&gt;0</formula>
    </cfRule>
    <cfRule type="expression" dxfId="3004" priority="18">
      <formula>Q8&lt;0</formula>
    </cfRule>
  </conditionalFormatting>
  <conditionalFormatting sqref="F25:F46">
    <cfRule type="expression" dxfId="3003" priority="15">
      <formula>F25&gt;0</formula>
    </cfRule>
    <cfRule type="expression" dxfId="3002" priority="16">
      <formula>F25&lt;0</formula>
    </cfRule>
  </conditionalFormatting>
  <conditionalFormatting sqref="H25:H46">
    <cfRule type="expression" dxfId="3001" priority="13">
      <formula>H25&gt;0</formula>
    </cfRule>
    <cfRule type="expression" dxfId="3000" priority="14">
      <formula>H25&lt;0</formula>
    </cfRule>
  </conditionalFormatting>
  <conditionalFormatting sqref="F89:F110">
    <cfRule type="expression" dxfId="2999" priority="11">
      <formula>F89&gt;0</formula>
    </cfRule>
    <cfRule type="expression" dxfId="2998" priority="12">
      <formula>F89&lt;0</formula>
    </cfRule>
  </conditionalFormatting>
  <conditionalFormatting sqref="H89:H110">
    <cfRule type="expression" dxfId="2997" priority="9">
      <formula>H89&gt;0</formula>
    </cfRule>
    <cfRule type="expression" dxfId="2996" priority="10">
      <formula>H89&lt;0</formula>
    </cfRule>
  </conditionalFormatting>
  <conditionalFormatting sqref="Q10">
    <cfRule type="expression" dxfId="2995" priority="7">
      <formula>Q10&gt;0</formula>
    </cfRule>
    <cfRule type="expression" dxfId="2994" priority="8">
      <formula>Q10&lt;0</formula>
    </cfRule>
  </conditionalFormatting>
  <conditionalFormatting sqref="J25:J38">
    <cfRule type="expression" dxfId="2993" priority="5">
      <formula>J25&gt;0</formula>
    </cfRule>
    <cfRule type="expression" dxfId="2992" priority="6">
      <formula>J25&lt;0</formula>
    </cfRule>
  </conditionalFormatting>
  <conditionalFormatting sqref="K25:K38">
    <cfRule type="expression" dxfId="2991" priority="3">
      <formula>K25&gt;0</formula>
    </cfRule>
    <cfRule type="expression" dxfId="2990" priority="4">
      <formula>K25&lt;0</formula>
    </cfRule>
  </conditionalFormatting>
  <conditionalFormatting sqref="L25:L38">
    <cfRule type="expression" dxfId="2989" priority="1">
      <formula>L25&gt;0</formula>
    </cfRule>
    <cfRule type="expression" dxfId="298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1327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177.4699</v>
      </c>
      <c r="R4" s="425">
        <v>2.24E-2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5324.0969999999998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-475.42300000000068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-475.42300000000068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-8.197626700140713E-2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195.21689000000001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193.44219100000001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191.66749200000001</v>
      </c>
    </row>
    <row r="20" spans="1:16" x14ac:dyDescent="0.25">
      <c r="O20" s="81">
        <v>1.07</v>
      </c>
      <c r="P20" s="81">
        <f t="shared" si="0"/>
        <v>189.89279300000001</v>
      </c>
    </row>
    <row r="21" spans="1:16" x14ac:dyDescent="0.25">
      <c r="O21" s="81">
        <v>1.06</v>
      </c>
      <c r="P21" s="81">
        <f t="shared" si="0"/>
        <v>188.11809400000001</v>
      </c>
    </row>
    <row r="22" spans="1:16" x14ac:dyDescent="0.25">
      <c r="O22" s="81">
        <v>1.05</v>
      </c>
      <c r="P22" s="81">
        <f t="shared" si="0"/>
        <v>186.34339500000002</v>
      </c>
    </row>
    <row r="23" spans="1:16" x14ac:dyDescent="0.25">
      <c r="O23" s="81">
        <v>1.04</v>
      </c>
      <c r="P23" s="81">
        <f t="shared" si="0"/>
        <v>184.56869599999999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182.79399699999999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181.01929799999999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179.24459899999999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177.4699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175.695201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173.920502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172.145803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170.371104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168.59640499999998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166.82170599999998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165.04700700000001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163.27230800000001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161.49760900000001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159.72291000000001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87" priority="39">
      <formula>F47&gt;0</formula>
    </cfRule>
    <cfRule type="expression" dxfId="2986" priority="40">
      <formula>F47&lt;0</formula>
    </cfRule>
  </conditionalFormatting>
  <conditionalFormatting sqref="Q7">
    <cfRule type="expression" dxfId="2985" priority="37">
      <formula>Q7&gt;0</formula>
    </cfRule>
    <cfRule type="expression" dxfId="2984" priority="38">
      <formula>Q7&lt;0</formula>
    </cfRule>
  </conditionalFormatting>
  <conditionalFormatting sqref="Q8">
    <cfRule type="expression" dxfId="2983" priority="35">
      <formula>Q8&gt;0</formula>
    </cfRule>
    <cfRule type="expression" dxfId="2982" priority="36">
      <formula>Q8&lt;0</formula>
    </cfRule>
  </conditionalFormatting>
  <conditionalFormatting sqref="F30:F46">
    <cfRule type="expression" dxfId="2981" priority="33">
      <formula>F30&gt;0</formula>
    </cfRule>
    <cfRule type="expression" dxfId="2980" priority="34">
      <formula>F30&lt;0</formula>
    </cfRule>
  </conditionalFormatting>
  <conditionalFormatting sqref="H30:H46">
    <cfRule type="expression" dxfId="2979" priority="31">
      <formula>H30&gt;0</formula>
    </cfRule>
    <cfRule type="expression" dxfId="2978" priority="32">
      <formula>H30&lt;0</formula>
    </cfRule>
  </conditionalFormatting>
  <conditionalFormatting sqref="Q10">
    <cfRule type="expression" dxfId="2977" priority="29">
      <formula>Q10&gt;0</formula>
    </cfRule>
    <cfRule type="expression" dxfId="2976" priority="30">
      <formula>Q10&lt;0</formula>
    </cfRule>
  </conditionalFormatting>
  <conditionalFormatting sqref="J25:J38">
    <cfRule type="expression" dxfId="2975" priority="27">
      <formula>J25&gt;0</formula>
    </cfRule>
    <cfRule type="expression" dxfId="2974" priority="28">
      <formula>J25&lt;0</formula>
    </cfRule>
  </conditionalFormatting>
  <conditionalFormatting sqref="K25:K38">
    <cfRule type="expression" dxfId="2973" priority="25">
      <formula>K25&gt;0</formula>
    </cfRule>
    <cfRule type="expression" dxfId="2972" priority="26">
      <formula>K25&lt;0</formula>
    </cfRule>
  </conditionalFormatting>
  <conditionalFormatting sqref="L25 L38">
    <cfRule type="expression" dxfId="2971" priority="23">
      <formula>L25&gt;0</formula>
    </cfRule>
    <cfRule type="expression" dxfId="2970" priority="24">
      <formula>L25&lt;0</formula>
    </cfRule>
  </conditionalFormatting>
  <conditionalFormatting sqref="F89:F110">
    <cfRule type="expression" dxfId="2969" priority="21">
      <formula>F89&gt;0</formula>
    </cfRule>
    <cfRule type="expression" dxfId="2968" priority="22">
      <formula>F89&lt;0</formula>
    </cfRule>
  </conditionalFormatting>
  <conditionalFormatting sqref="H89:H110">
    <cfRule type="expression" dxfId="2967" priority="19">
      <formula>H89&gt;0</formula>
    </cfRule>
    <cfRule type="expression" dxfId="2966" priority="20">
      <formula>H89&lt;0</formula>
    </cfRule>
  </conditionalFormatting>
  <conditionalFormatting sqref="J89:J102">
    <cfRule type="expression" dxfId="2965" priority="17">
      <formula>J89&gt;0</formula>
    </cfRule>
    <cfRule type="expression" dxfId="2964" priority="18">
      <formula>J89&lt;0</formula>
    </cfRule>
  </conditionalFormatting>
  <conditionalFormatting sqref="K89:K102">
    <cfRule type="expression" dxfId="2963" priority="15">
      <formula>K89&gt;0</formula>
    </cfRule>
    <cfRule type="expression" dxfId="2962" priority="16">
      <formula>K89&lt;0</formula>
    </cfRule>
  </conditionalFormatting>
  <conditionalFormatting sqref="L89:L102">
    <cfRule type="expression" dxfId="2961" priority="13">
      <formula>L89&gt;0</formula>
    </cfRule>
    <cfRule type="expression" dxfId="2960" priority="14">
      <formula>L89&lt;0</formula>
    </cfRule>
  </conditionalFormatting>
  <conditionalFormatting sqref="F25 F29">
    <cfRule type="expression" dxfId="2959" priority="11">
      <formula>F25&gt;0</formula>
    </cfRule>
    <cfRule type="expression" dxfId="2958" priority="12">
      <formula>F25&lt;0</formula>
    </cfRule>
  </conditionalFormatting>
  <conditionalFormatting sqref="H25:H26 H29">
    <cfRule type="expression" dxfId="2957" priority="9">
      <formula>H25&gt;0</formula>
    </cfRule>
    <cfRule type="expression" dxfId="2956" priority="10">
      <formula>H25&lt;0</formula>
    </cfRule>
  </conditionalFormatting>
  <conditionalFormatting sqref="F26">
    <cfRule type="expression" dxfId="2955" priority="7">
      <formula>F26&gt;0</formula>
    </cfRule>
    <cfRule type="expression" dxfId="2954" priority="8">
      <formula>F26&lt;0</formula>
    </cfRule>
  </conditionalFormatting>
  <conditionalFormatting sqref="F27:F28">
    <cfRule type="expression" dxfId="2953" priority="3">
      <formula>F27&gt;0</formula>
    </cfRule>
    <cfRule type="expression" dxfId="2952" priority="4">
      <formula>F27&lt;0</formula>
    </cfRule>
  </conditionalFormatting>
  <conditionalFormatting sqref="H27:H28">
    <cfRule type="expression" dxfId="2951" priority="1">
      <formula>H27&gt;0</formula>
    </cfRule>
    <cfRule type="expression" dxfId="295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49" priority="35">
      <formula>F47&gt;0</formula>
    </cfRule>
    <cfRule type="expression" dxfId="2948" priority="36">
      <formula>F47&lt;0</formula>
    </cfRule>
  </conditionalFormatting>
  <conditionalFormatting sqref="Q7">
    <cfRule type="expression" dxfId="2947" priority="33">
      <formula>Q7&gt;0</formula>
    </cfRule>
    <cfRule type="expression" dxfId="2946" priority="34">
      <formula>Q7&lt;0</formula>
    </cfRule>
  </conditionalFormatting>
  <conditionalFormatting sqref="Q8">
    <cfRule type="expression" dxfId="2945" priority="31">
      <formula>Q8&gt;0</formula>
    </cfRule>
    <cfRule type="expression" dxfId="2944" priority="32">
      <formula>Q8&lt;0</formula>
    </cfRule>
  </conditionalFormatting>
  <conditionalFormatting sqref="F30:F46">
    <cfRule type="expression" dxfId="2943" priority="29">
      <formula>F30&gt;0</formula>
    </cfRule>
    <cfRule type="expression" dxfId="2942" priority="30">
      <formula>F30&lt;0</formula>
    </cfRule>
  </conditionalFormatting>
  <conditionalFormatting sqref="H30:H46">
    <cfRule type="expression" dxfId="2941" priority="27">
      <formula>H30&gt;0</formula>
    </cfRule>
    <cfRule type="expression" dxfId="2940" priority="28">
      <formula>H30&lt;0</formula>
    </cfRule>
  </conditionalFormatting>
  <conditionalFormatting sqref="Q10">
    <cfRule type="expression" dxfId="2939" priority="25">
      <formula>Q10&gt;0</formula>
    </cfRule>
    <cfRule type="expression" dxfId="2938" priority="26">
      <formula>Q10&lt;0</formula>
    </cfRule>
  </conditionalFormatting>
  <conditionalFormatting sqref="J25:J38">
    <cfRule type="expression" dxfId="2937" priority="23">
      <formula>J25&gt;0</formula>
    </cfRule>
    <cfRule type="expression" dxfId="2936" priority="24">
      <formula>J25&lt;0</formula>
    </cfRule>
  </conditionalFormatting>
  <conditionalFormatting sqref="K25:K38">
    <cfRule type="expression" dxfId="2935" priority="21">
      <formula>K25&gt;0</formula>
    </cfRule>
    <cfRule type="expression" dxfId="2934" priority="22">
      <formula>K25&lt;0</formula>
    </cfRule>
  </conditionalFormatting>
  <conditionalFormatting sqref="L25 L38">
    <cfRule type="expression" dxfId="2933" priority="19">
      <formula>L25&gt;0</formula>
    </cfRule>
    <cfRule type="expression" dxfId="2932" priority="20">
      <formula>L25&lt;0</formula>
    </cfRule>
  </conditionalFormatting>
  <conditionalFormatting sqref="F89:F110">
    <cfRule type="expression" dxfId="2931" priority="17">
      <formula>F89&gt;0</formula>
    </cfRule>
    <cfRule type="expression" dxfId="2930" priority="18">
      <formula>F89&lt;0</formula>
    </cfRule>
  </conditionalFormatting>
  <conditionalFormatting sqref="H89:H110">
    <cfRule type="expression" dxfId="2929" priority="15">
      <formula>H89&gt;0</formula>
    </cfRule>
    <cfRule type="expression" dxfId="2928" priority="16">
      <formula>H89&lt;0</formula>
    </cfRule>
  </conditionalFormatting>
  <conditionalFormatting sqref="J89:J102">
    <cfRule type="expression" dxfId="2927" priority="13">
      <formula>J89&gt;0</formula>
    </cfRule>
    <cfRule type="expression" dxfId="2926" priority="14">
      <formula>J89&lt;0</formula>
    </cfRule>
  </conditionalFormatting>
  <conditionalFormatting sqref="K89:K102">
    <cfRule type="expression" dxfId="2925" priority="11">
      <formula>K89&gt;0</formula>
    </cfRule>
    <cfRule type="expression" dxfId="2924" priority="12">
      <formula>K89&lt;0</formula>
    </cfRule>
  </conditionalFormatting>
  <conditionalFormatting sqref="L89:L102">
    <cfRule type="expression" dxfId="2923" priority="9">
      <formula>L89&gt;0</formula>
    </cfRule>
    <cfRule type="expression" dxfId="2922" priority="10">
      <formula>L89&lt;0</formula>
    </cfRule>
  </conditionalFormatting>
  <conditionalFormatting sqref="F29 F25:F26">
    <cfRule type="expression" dxfId="2921" priority="7">
      <formula>F25&gt;0</formula>
    </cfRule>
    <cfRule type="expression" dxfId="2920" priority="8">
      <formula>F25&lt;0</formula>
    </cfRule>
  </conditionalFormatting>
  <conditionalFormatting sqref="H29 H25:H27">
    <cfRule type="expression" dxfId="2919" priority="5">
      <formula>H25&gt;0</formula>
    </cfRule>
    <cfRule type="expression" dxfId="2918" priority="6">
      <formula>H25&lt;0</formula>
    </cfRule>
  </conditionalFormatting>
  <conditionalFormatting sqref="F27:F28">
    <cfRule type="expression" dxfId="2917" priority="3">
      <formula>F27&gt;0</formula>
    </cfRule>
    <cfRule type="expression" dxfId="2916" priority="4">
      <formula>F27&lt;0</formula>
    </cfRule>
  </conditionalFormatting>
  <conditionalFormatting sqref="H28">
    <cfRule type="expression" dxfId="2915" priority="1">
      <formula>H28&gt;0</formula>
    </cfRule>
    <cfRule type="expression" dxfId="29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1312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27.29</v>
      </c>
      <c r="R4" s="425">
        <v>2.5600000000000001E-2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2729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322.9699999999998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322.9699999999998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0.13423357148497722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1368</v>
      </c>
    </row>
    <row r="13" spans="1:21" x14ac:dyDescent="0.25">
      <c r="H13" s="70"/>
      <c r="O13" s="11" t="s">
        <v>947</v>
      </c>
      <c r="Q13" s="2">
        <f>Q4/4.4</f>
        <v>6.2022727272727263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30.019000000000002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29.746100000000002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29.473200000000002</v>
      </c>
    </row>
    <row r="20" spans="1:16" x14ac:dyDescent="0.25">
      <c r="O20" s="81">
        <v>1.07</v>
      </c>
      <c r="P20" s="81">
        <f t="shared" si="0"/>
        <v>29.200300000000002</v>
      </c>
    </row>
    <row r="21" spans="1:16" x14ac:dyDescent="0.25">
      <c r="O21" s="81">
        <v>1.06</v>
      </c>
      <c r="P21" s="81">
        <f t="shared" si="0"/>
        <v>28.927400000000002</v>
      </c>
    </row>
    <row r="22" spans="1:16" x14ac:dyDescent="0.25">
      <c r="O22" s="81">
        <v>1.05</v>
      </c>
      <c r="P22" s="81">
        <f t="shared" si="0"/>
        <v>28.654499999999999</v>
      </c>
    </row>
    <row r="23" spans="1:16" x14ac:dyDescent="0.25">
      <c r="O23" s="81">
        <v>1.04</v>
      </c>
      <c r="P23" s="81">
        <f t="shared" si="0"/>
        <v>28.381599999999999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28.108699999999999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27.835799999999999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27.562899999999999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27.29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27.017099999999999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26.744199999999999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26.471299999999999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26.198399999999999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25.9255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25.652599999999996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25.3797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25.1068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24.8339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24.561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13" priority="43">
      <formula>F54&gt;0</formula>
    </cfRule>
    <cfRule type="expression" dxfId="2912" priority="44">
      <formula>F54&lt;0</formula>
    </cfRule>
  </conditionalFormatting>
  <conditionalFormatting sqref="Q7">
    <cfRule type="expression" dxfId="2911" priority="41">
      <formula>Q7&gt;0</formula>
    </cfRule>
    <cfRule type="expression" dxfId="2910" priority="42">
      <formula>Q7&lt;0</formula>
    </cfRule>
  </conditionalFormatting>
  <conditionalFormatting sqref="Q8">
    <cfRule type="expression" dxfId="2909" priority="39">
      <formula>Q8&gt;0</formula>
    </cfRule>
    <cfRule type="expression" dxfId="2908" priority="40">
      <formula>Q8&lt;0</formula>
    </cfRule>
  </conditionalFormatting>
  <conditionalFormatting sqref="F33:F36 F38:F53">
    <cfRule type="expression" dxfId="2907" priority="37">
      <formula>F33&gt;0</formula>
    </cfRule>
    <cfRule type="expression" dxfId="2906" priority="38">
      <formula>F33&lt;0</formula>
    </cfRule>
  </conditionalFormatting>
  <conditionalFormatting sqref="H33:H36 H38:H53">
    <cfRule type="expression" dxfId="2905" priority="35">
      <formula>H33&gt;0</formula>
    </cfRule>
    <cfRule type="expression" dxfId="2904" priority="36">
      <formula>H33&lt;0</formula>
    </cfRule>
  </conditionalFormatting>
  <conditionalFormatting sqref="Q10">
    <cfRule type="expression" dxfId="2903" priority="33">
      <formula>Q10&gt;0</formula>
    </cfRule>
    <cfRule type="expression" dxfId="2902" priority="34">
      <formula>Q10&lt;0</formula>
    </cfRule>
  </conditionalFormatting>
  <conditionalFormatting sqref="J25:J37">
    <cfRule type="expression" dxfId="2901" priority="31">
      <formula>J25&gt;0</formula>
    </cfRule>
    <cfRule type="expression" dxfId="2900" priority="32">
      <formula>J25&lt;0</formula>
    </cfRule>
  </conditionalFormatting>
  <conditionalFormatting sqref="K25:K38">
    <cfRule type="expression" dxfId="2899" priority="29">
      <formula>K25&gt;0</formula>
    </cfRule>
    <cfRule type="expression" dxfId="2898" priority="30">
      <formula>K25&lt;0</formula>
    </cfRule>
  </conditionalFormatting>
  <conditionalFormatting sqref="L25">
    <cfRule type="expression" dxfId="2897" priority="27">
      <formula>L25&gt;0</formula>
    </cfRule>
    <cfRule type="expression" dxfId="2896" priority="28">
      <formula>L25&lt;0</formula>
    </cfRule>
  </conditionalFormatting>
  <conditionalFormatting sqref="F89:F110">
    <cfRule type="expression" dxfId="2895" priority="25">
      <formula>F89&gt;0</formula>
    </cfRule>
    <cfRule type="expression" dxfId="2894" priority="26">
      <formula>F89&lt;0</formula>
    </cfRule>
  </conditionalFormatting>
  <conditionalFormatting sqref="H89:H110">
    <cfRule type="expression" dxfId="2893" priority="23">
      <formula>H89&gt;0</formula>
    </cfRule>
    <cfRule type="expression" dxfId="2892" priority="24">
      <formula>H89&lt;0</formula>
    </cfRule>
  </conditionalFormatting>
  <conditionalFormatting sqref="J89:J102">
    <cfRule type="expression" dxfId="2891" priority="21">
      <formula>J89&gt;0</formula>
    </cfRule>
    <cfRule type="expression" dxfId="2890" priority="22">
      <formula>J89&lt;0</formula>
    </cfRule>
  </conditionalFormatting>
  <conditionalFormatting sqref="K89:K102">
    <cfRule type="expression" dxfId="2889" priority="19">
      <formula>K89&gt;0</formula>
    </cfRule>
    <cfRule type="expression" dxfId="2888" priority="20">
      <formula>K89&lt;0</formula>
    </cfRule>
  </conditionalFormatting>
  <conditionalFormatting sqref="L89:L102">
    <cfRule type="expression" dxfId="2887" priority="17">
      <formula>L89&gt;0</formula>
    </cfRule>
    <cfRule type="expression" dxfId="2886" priority="18">
      <formula>L89&lt;0</formula>
    </cfRule>
  </conditionalFormatting>
  <conditionalFormatting sqref="F29:F32">
    <cfRule type="expression" dxfId="2885" priority="15">
      <formula>F29&gt;0</formula>
    </cfRule>
    <cfRule type="expression" dxfId="2884" priority="16">
      <formula>F29&lt;0</formula>
    </cfRule>
  </conditionalFormatting>
  <conditionalFormatting sqref="H29:H32">
    <cfRule type="expression" dxfId="2883" priority="13">
      <formula>H29&gt;0</formula>
    </cfRule>
    <cfRule type="expression" dxfId="2882" priority="14">
      <formula>H29&lt;0</formula>
    </cfRule>
  </conditionalFormatting>
  <conditionalFormatting sqref="F25:F28">
    <cfRule type="expression" dxfId="2881" priority="11">
      <formula>F25&gt;0</formula>
    </cfRule>
    <cfRule type="expression" dxfId="2880" priority="12">
      <formula>F25&lt;0</formula>
    </cfRule>
  </conditionalFormatting>
  <conditionalFormatting sqref="H25:H28">
    <cfRule type="expression" dxfId="2879" priority="9">
      <formula>H25&gt;0</formula>
    </cfRule>
    <cfRule type="expression" dxfId="2878" priority="10">
      <formula>H25&lt;0</formula>
    </cfRule>
  </conditionalFormatting>
  <conditionalFormatting sqref="F37">
    <cfRule type="expression" dxfId="2877" priority="7">
      <formula>F37&gt;0</formula>
    </cfRule>
    <cfRule type="expression" dxfId="2876" priority="8">
      <formula>F37&lt;0</formula>
    </cfRule>
  </conditionalFormatting>
  <conditionalFormatting sqref="H37">
    <cfRule type="expression" dxfId="2875" priority="5">
      <formula>H37&gt;0</formula>
    </cfRule>
    <cfRule type="expression" dxfId="2874" priority="6">
      <formula>H37&lt;0</formula>
    </cfRule>
  </conditionalFormatting>
  <conditionalFormatting sqref="J49">
    <cfRule type="expression" dxfId="2873" priority="3">
      <formula>J49&gt;0</formula>
    </cfRule>
    <cfRule type="expression" dxfId="2872" priority="4">
      <formula>J49&lt;0</formula>
    </cfRule>
  </conditionalFormatting>
  <conditionalFormatting sqref="J38:J48">
    <cfRule type="expression" dxfId="2871" priority="1">
      <formula>J38&gt;0</formula>
    </cfRule>
    <cfRule type="expression" dxfId="287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1277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54.16</v>
      </c>
      <c r="R4" s="425">
        <v>1.06E-2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5416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-12.140000000000327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-12.140000000000327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-2.2364935318544337E-3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2.1329394387001478E-2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59.576000000000001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59.034399999999998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58.492800000000003</v>
      </c>
    </row>
    <row r="20" spans="1:16" x14ac:dyDescent="0.25">
      <c r="O20" s="81">
        <v>1.07</v>
      </c>
      <c r="P20" s="81">
        <f t="shared" si="0"/>
        <v>57.9512</v>
      </c>
    </row>
    <row r="21" spans="1:16" x14ac:dyDescent="0.25">
      <c r="O21" s="81">
        <v>1.06</v>
      </c>
      <c r="P21" s="81">
        <f t="shared" si="0"/>
        <v>57.409599999999998</v>
      </c>
    </row>
    <row r="22" spans="1:16" x14ac:dyDescent="0.25">
      <c r="O22" s="81">
        <v>1.05</v>
      </c>
      <c r="P22" s="81">
        <f t="shared" si="0"/>
        <v>56.868000000000002</v>
      </c>
    </row>
    <row r="23" spans="1:16" x14ac:dyDescent="0.25">
      <c r="O23" s="81">
        <v>1.04</v>
      </c>
      <c r="P23" s="81">
        <f t="shared" si="0"/>
        <v>56.3264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55.784799999999997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55.243199999999995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54.701599999999999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54.16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53.618399999999994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53.076799999999999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52.535199999999996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51.993599999999994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51.451999999999991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50.910399999999996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50.3688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49.827199999999998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49.285599999999995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48.744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9" priority="35">
      <formula>F47&gt;0</formula>
    </cfRule>
    <cfRule type="expression" dxfId="2868" priority="36">
      <formula>F47&lt;0</formula>
    </cfRule>
  </conditionalFormatting>
  <conditionalFormatting sqref="Q7">
    <cfRule type="expression" dxfId="2867" priority="33">
      <formula>Q7&gt;0</formula>
    </cfRule>
    <cfRule type="expression" dxfId="2866" priority="34">
      <formula>Q7&lt;0</formula>
    </cfRule>
  </conditionalFormatting>
  <conditionalFormatting sqref="Q8">
    <cfRule type="expression" dxfId="2865" priority="31">
      <formula>Q8&gt;0</formula>
    </cfRule>
    <cfRule type="expression" dxfId="2864" priority="32">
      <formula>Q8&lt;0</formula>
    </cfRule>
  </conditionalFormatting>
  <conditionalFormatting sqref="F30:F46">
    <cfRule type="expression" dxfId="2863" priority="29">
      <formula>F30&gt;0</formula>
    </cfRule>
    <cfRule type="expression" dxfId="2862" priority="30">
      <formula>F30&lt;0</formula>
    </cfRule>
  </conditionalFormatting>
  <conditionalFormatting sqref="H30:H46">
    <cfRule type="expression" dxfId="2861" priority="27">
      <formula>H30&gt;0</formula>
    </cfRule>
    <cfRule type="expression" dxfId="2860" priority="28">
      <formula>H30&lt;0</formula>
    </cfRule>
  </conditionalFormatting>
  <conditionalFormatting sqref="Q10">
    <cfRule type="expression" dxfId="2859" priority="25">
      <formula>Q10&gt;0</formula>
    </cfRule>
    <cfRule type="expression" dxfId="2858" priority="26">
      <formula>Q10&lt;0</formula>
    </cfRule>
  </conditionalFormatting>
  <conditionalFormatting sqref="J25:J38">
    <cfRule type="expression" dxfId="2857" priority="23">
      <formula>J25&gt;0</formula>
    </cfRule>
    <cfRule type="expression" dxfId="2856" priority="24">
      <formula>J25&lt;0</formula>
    </cfRule>
  </conditionalFormatting>
  <conditionalFormatting sqref="K25:K38">
    <cfRule type="expression" dxfId="2855" priority="21">
      <formula>K25&gt;0</formula>
    </cfRule>
    <cfRule type="expression" dxfId="2854" priority="22">
      <formula>K25&lt;0</formula>
    </cfRule>
  </conditionalFormatting>
  <conditionalFormatting sqref="L25 L38">
    <cfRule type="expression" dxfId="2853" priority="19">
      <formula>L25&gt;0</formula>
    </cfRule>
    <cfRule type="expression" dxfId="2852" priority="20">
      <formula>L25&lt;0</formula>
    </cfRule>
  </conditionalFormatting>
  <conditionalFormatting sqref="F89:F110">
    <cfRule type="expression" dxfId="2851" priority="17">
      <formula>F89&gt;0</formula>
    </cfRule>
    <cfRule type="expression" dxfId="2850" priority="18">
      <formula>F89&lt;0</formula>
    </cfRule>
  </conditionalFormatting>
  <conditionalFormatting sqref="H89:H110">
    <cfRule type="expression" dxfId="2849" priority="15">
      <formula>H89&gt;0</formula>
    </cfRule>
    <cfRule type="expression" dxfId="2848" priority="16">
      <formula>H89&lt;0</formula>
    </cfRule>
  </conditionalFormatting>
  <conditionalFormatting sqref="J89:J102">
    <cfRule type="expression" dxfId="2847" priority="13">
      <formula>J89&gt;0</formula>
    </cfRule>
    <cfRule type="expression" dxfId="2846" priority="14">
      <formula>J89&lt;0</formula>
    </cfRule>
  </conditionalFormatting>
  <conditionalFormatting sqref="K89:K102">
    <cfRule type="expression" dxfId="2845" priority="11">
      <formula>K89&gt;0</formula>
    </cfRule>
    <cfRule type="expression" dxfId="2844" priority="12">
      <formula>K89&lt;0</formula>
    </cfRule>
  </conditionalFormatting>
  <conditionalFormatting sqref="L89:L102">
    <cfRule type="expression" dxfId="2843" priority="9">
      <formula>L89&gt;0</formula>
    </cfRule>
    <cfRule type="expression" dxfId="2842" priority="10">
      <formula>L89&lt;0</formula>
    </cfRule>
  </conditionalFormatting>
  <conditionalFormatting sqref="F29 F25:F27">
    <cfRule type="expression" dxfId="2841" priority="7">
      <formula>F25&gt;0</formula>
    </cfRule>
    <cfRule type="expression" dxfId="2840" priority="8">
      <formula>F25&lt;0</formula>
    </cfRule>
  </conditionalFormatting>
  <conditionalFormatting sqref="H29 H25:H27">
    <cfRule type="expression" dxfId="2839" priority="5">
      <formula>H25&gt;0</formula>
    </cfRule>
    <cfRule type="expression" dxfId="2838" priority="6">
      <formula>H25&lt;0</formula>
    </cfRule>
  </conditionalFormatting>
  <conditionalFormatting sqref="F28">
    <cfRule type="expression" dxfId="2837" priority="3">
      <formula>F28&gt;0</formula>
    </cfRule>
    <cfRule type="expression" dxfId="2836" priority="4">
      <formula>F28&lt;0</formula>
    </cfRule>
  </conditionalFormatting>
  <conditionalFormatting sqref="H28">
    <cfRule type="expression" dxfId="2835" priority="1">
      <formula>H28&gt;0</formula>
    </cfRule>
    <cfRule type="expression" dxfId="28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98.09620000000001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99.45</v>
      </c>
      <c r="R4" s="425">
        <v>5.8999999999999999E-3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4972.5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4904.8100000000004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67.6899999999996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67.6899999999996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1.3800738458778137E-2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8.8486676721970838E-3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1358</v>
      </c>
    </row>
    <row r="13" spans="1:21" x14ac:dyDescent="0.25">
      <c r="H13" s="70"/>
      <c r="O13" s="11" t="s">
        <v>947</v>
      </c>
      <c r="Q13" s="2">
        <f>Q4/4.4</f>
        <v>22.602272727272727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109.39500000000001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108.40050000000001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0</v>
      </c>
      <c r="O19" s="81">
        <v>1.08</v>
      </c>
      <c r="P19" s="81">
        <f t="shared" si="0"/>
        <v>107.40600000000001</v>
      </c>
    </row>
    <row r="20" spans="1:16" x14ac:dyDescent="0.25">
      <c r="O20" s="81">
        <v>1.07</v>
      </c>
      <c r="P20" s="81">
        <f t="shared" si="0"/>
        <v>106.4115</v>
      </c>
    </row>
    <row r="21" spans="1:16" x14ac:dyDescent="0.25">
      <c r="O21" s="81">
        <v>1.06</v>
      </c>
      <c r="P21" s="81">
        <f t="shared" si="0"/>
        <v>105.417</v>
      </c>
    </row>
    <row r="22" spans="1:16" x14ac:dyDescent="0.25">
      <c r="O22" s="81">
        <v>1.05</v>
      </c>
      <c r="P22" s="81">
        <f t="shared" si="0"/>
        <v>104.42250000000001</v>
      </c>
    </row>
    <row r="23" spans="1:16" x14ac:dyDescent="0.25">
      <c r="O23" s="81">
        <v>1.04</v>
      </c>
      <c r="P23" s="81">
        <f t="shared" si="0"/>
        <v>103.42800000000001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102.43350000000001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1" si="1">C25*(E25-D25)</f>
        <v>0</v>
      </c>
      <c r="G25" s="39">
        <f t="shared" ref="G25:G31" si="2">D25*C25</f>
        <v>9945</v>
      </c>
      <c r="H25" s="179">
        <f t="shared" ref="H25:H31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101.43900000000001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100.44450000000001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99.45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98.455500000000001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97.460999999999999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96.466499999999996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95.471999999999994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94.477499999999992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93.483000000000004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92.488500000000002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91.494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90.499500000000012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89.50500000000001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33" priority="43">
      <formula>F54&gt;0</formula>
    </cfRule>
    <cfRule type="expression" dxfId="2832" priority="44">
      <formula>F54&lt;0</formula>
    </cfRule>
  </conditionalFormatting>
  <conditionalFormatting sqref="Q7">
    <cfRule type="expression" dxfId="2831" priority="41">
      <formula>Q7&gt;0</formula>
    </cfRule>
    <cfRule type="expression" dxfId="2830" priority="42">
      <formula>Q7&lt;0</formula>
    </cfRule>
  </conditionalFormatting>
  <conditionalFormatting sqref="Q8">
    <cfRule type="expression" dxfId="2829" priority="39">
      <formula>Q8&gt;0</formula>
    </cfRule>
    <cfRule type="expression" dxfId="2828" priority="40">
      <formula>Q8&lt;0</formula>
    </cfRule>
  </conditionalFormatting>
  <conditionalFormatting sqref="F33:F36 F38:F53">
    <cfRule type="expression" dxfId="2827" priority="37">
      <formula>F33&gt;0</formula>
    </cfRule>
    <cfRule type="expression" dxfId="2826" priority="38">
      <formula>F33&lt;0</formula>
    </cfRule>
  </conditionalFormatting>
  <conditionalFormatting sqref="H33:H36 H38:H53">
    <cfRule type="expression" dxfId="2825" priority="35">
      <formula>H33&gt;0</formula>
    </cfRule>
    <cfRule type="expression" dxfId="2824" priority="36">
      <formula>H33&lt;0</formula>
    </cfRule>
  </conditionalFormatting>
  <conditionalFormatting sqref="Q10">
    <cfRule type="expression" dxfId="2823" priority="33">
      <formula>Q10&gt;0</formula>
    </cfRule>
    <cfRule type="expression" dxfId="2822" priority="34">
      <formula>Q10&lt;0</formula>
    </cfRule>
  </conditionalFormatting>
  <conditionalFormatting sqref="J25:J37">
    <cfRule type="expression" dxfId="2821" priority="31">
      <formula>J25&gt;0</formula>
    </cfRule>
    <cfRule type="expression" dxfId="2820" priority="32">
      <formula>J25&lt;0</formula>
    </cfRule>
  </conditionalFormatting>
  <conditionalFormatting sqref="K25:K38">
    <cfRule type="expression" dxfId="2819" priority="29">
      <formula>K25&gt;0</formula>
    </cfRule>
    <cfRule type="expression" dxfId="2818" priority="30">
      <formula>K25&lt;0</formula>
    </cfRule>
  </conditionalFormatting>
  <conditionalFormatting sqref="L25">
    <cfRule type="expression" dxfId="2817" priority="27">
      <formula>L25&gt;0</formula>
    </cfRule>
    <cfRule type="expression" dxfId="2816" priority="28">
      <formula>L25&lt;0</formula>
    </cfRule>
  </conditionalFormatting>
  <conditionalFormatting sqref="F89:F110">
    <cfRule type="expression" dxfId="2815" priority="25">
      <formula>F89&gt;0</formula>
    </cfRule>
    <cfRule type="expression" dxfId="2814" priority="26">
      <formula>F89&lt;0</formula>
    </cfRule>
  </conditionalFormatting>
  <conditionalFormatting sqref="H89:H110">
    <cfRule type="expression" dxfId="2813" priority="23">
      <formula>H89&gt;0</formula>
    </cfRule>
    <cfRule type="expression" dxfId="2812" priority="24">
      <formula>H89&lt;0</formula>
    </cfRule>
  </conditionalFormatting>
  <conditionalFormatting sqref="J89:J102">
    <cfRule type="expression" dxfId="2811" priority="21">
      <formula>J89&gt;0</formula>
    </cfRule>
    <cfRule type="expression" dxfId="2810" priority="22">
      <formula>J89&lt;0</formula>
    </cfRule>
  </conditionalFormatting>
  <conditionalFormatting sqref="K89:K102">
    <cfRule type="expression" dxfId="2809" priority="19">
      <formula>K89&gt;0</formula>
    </cfRule>
    <cfRule type="expression" dxfId="2808" priority="20">
      <formula>K89&lt;0</formula>
    </cfRule>
  </conditionalFormatting>
  <conditionalFormatting sqref="L89:L102">
    <cfRule type="expression" dxfId="2807" priority="17">
      <formula>L89&gt;0</formula>
    </cfRule>
    <cfRule type="expression" dxfId="2806" priority="18">
      <formula>L89&lt;0</formula>
    </cfRule>
  </conditionalFormatting>
  <conditionalFormatting sqref="F29:F32">
    <cfRule type="expression" dxfId="2805" priority="15">
      <formula>F29&gt;0</formula>
    </cfRule>
    <cfRule type="expression" dxfId="2804" priority="16">
      <formula>F29&lt;0</formula>
    </cfRule>
  </conditionalFormatting>
  <conditionalFormatting sqref="H29:H32">
    <cfRule type="expression" dxfId="2803" priority="13">
      <formula>H29&gt;0</formula>
    </cfRule>
    <cfRule type="expression" dxfId="2802" priority="14">
      <formula>H29&lt;0</formula>
    </cfRule>
  </conditionalFormatting>
  <conditionalFormatting sqref="F25:F28">
    <cfRule type="expression" dxfId="2801" priority="11">
      <formula>F25&gt;0</formula>
    </cfRule>
    <cfRule type="expression" dxfId="2800" priority="12">
      <formula>F25&lt;0</formula>
    </cfRule>
  </conditionalFormatting>
  <conditionalFormatting sqref="H25:H28">
    <cfRule type="expression" dxfId="2799" priority="9">
      <formula>H25&gt;0</formula>
    </cfRule>
    <cfRule type="expression" dxfId="2798" priority="10">
      <formula>H25&lt;0</formula>
    </cfRule>
  </conditionalFormatting>
  <conditionalFormatting sqref="F37">
    <cfRule type="expression" dxfId="2797" priority="7">
      <formula>F37&gt;0</formula>
    </cfRule>
    <cfRule type="expression" dxfId="2796" priority="8">
      <formula>F37&lt;0</formula>
    </cfRule>
  </conditionalFormatting>
  <conditionalFormatting sqref="H37">
    <cfRule type="expression" dxfId="2795" priority="5">
      <formula>H37&gt;0</formula>
    </cfRule>
    <cfRule type="expression" dxfId="2794" priority="6">
      <formula>H37&lt;0</formula>
    </cfRule>
  </conditionalFormatting>
  <conditionalFormatting sqref="J49">
    <cfRule type="expression" dxfId="2793" priority="3">
      <formula>J49&gt;0</formula>
    </cfRule>
    <cfRule type="expression" dxfId="2792" priority="4">
      <formula>J49&lt;0</formula>
    </cfRule>
  </conditionalFormatting>
  <conditionalFormatting sqref="J38:J48">
    <cfRule type="expression" dxfId="2791" priority="1">
      <formula>J38&gt;0</formula>
    </cfRule>
    <cfRule type="expression" dxfId="279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1279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1328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89" priority="35">
      <formula>F47&gt;0</formula>
    </cfRule>
    <cfRule type="expression" dxfId="2788" priority="36">
      <formula>F47&lt;0</formula>
    </cfRule>
  </conditionalFormatting>
  <conditionalFormatting sqref="Q7">
    <cfRule type="expression" dxfId="2787" priority="33">
      <formula>Q7&gt;0</formula>
    </cfRule>
    <cfRule type="expression" dxfId="2786" priority="34">
      <formula>Q7&lt;0</formula>
    </cfRule>
  </conditionalFormatting>
  <conditionalFormatting sqref="Q8">
    <cfRule type="expression" dxfId="2785" priority="31">
      <formula>Q8&gt;0</formula>
    </cfRule>
    <cfRule type="expression" dxfId="2784" priority="32">
      <formula>Q8&lt;0</formula>
    </cfRule>
  </conditionalFormatting>
  <conditionalFormatting sqref="F30:F46">
    <cfRule type="expression" dxfId="2783" priority="29">
      <formula>F30&gt;0</formula>
    </cfRule>
    <cfRule type="expression" dxfId="2782" priority="30">
      <formula>F30&lt;0</formula>
    </cfRule>
  </conditionalFormatting>
  <conditionalFormatting sqref="H30:H46">
    <cfRule type="expression" dxfId="2781" priority="27">
      <formula>H30&gt;0</formula>
    </cfRule>
    <cfRule type="expression" dxfId="2780" priority="28">
      <formula>H30&lt;0</formula>
    </cfRule>
  </conditionalFormatting>
  <conditionalFormatting sqref="Q10">
    <cfRule type="expression" dxfId="2779" priority="25">
      <formula>Q10&gt;0</formula>
    </cfRule>
    <cfRule type="expression" dxfId="2778" priority="26">
      <formula>Q10&lt;0</formula>
    </cfRule>
  </conditionalFormatting>
  <conditionalFormatting sqref="J25:J38">
    <cfRule type="expression" dxfId="2777" priority="23">
      <formula>J25&gt;0</formula>
    </cfRule>
    <cfRule type="expression" dxfId="2776" priority="24">
      <formula>J25&lt;0</formula>
    </cfRule>
  </conditionalFormatting>
  <conditionalFormatting sqref="K25:K38">
    <cfRule type="expression" dxfId="2775" priority="21">
      <formula>K25&gt;0</formula>
    </cfRule>
    <cfRule type="expression" dxfId="2774" priority="22">
      <formula>K25&lt;0</formula>
    </cfRule>
  </conditionalFormatting>
  <conditionalFormatting sqref="L25 L38">
    <cfRule type="expression" dxfId="2773" priority="19">
      <formula>L25&gt;0</formula>
    </cfRule>
    <cfRule type="expression" dxfId="2772" priority="20">
      <formula>L25&lt;0</formula>
    </cfRule>
  </conditionalFormatting>
  <conditionalFormatting sqref="F89:F110">
    <cfRule type="expression" dxfId="2771" priority="17">
      <formula>F89&gt;0</formula>
    </cfRule>
    <cfRule type="expression" dxfId="2770" priority="18">
      <formula>F89&lt;0</formula>
    </cfRule>
  </conditionalFormatting>
  <conditionalFormatting sqref="H89:H110">
    <cfRule type="expression" dxfId="2769" priority="15">
      <formula>H89&gt;0</formula>
    </cfRule>
    <cfRule type="expression" dxfId="2768" priority="16">
      <formula>H89&lt;0</formula>
    </cfRule>
  </conditionalFormatting>
  <conditionalFormatting sqref="J89:J102">
    <cfRule type="expression" dxfId="2767" priority="13">
      <formula>J89&gt;0</formula>
    </cfRule>
    <cfRule type="expression" dxfId="2766" priority="14">
      <formula>J89&lt;0</formula>
    </cfRule>
  </conditionalFormatting>
  <conditionalFormatting sqref="K89:K102">
    <cfRule type="expression" dxfId="2765" priority="11">
      <formula>K89&gt;0</formula>
    </cfRule>
    <cfRule type="expression" dxfId="2764" priority="12">
      <formula>K89&lt;0</formula>
    </cfRule>
  </conditionalFormatting>
  <conditionalFormatting sqref="L89:L102">
    <cfRule type="expression" dxfId="2763" priority="9">
      <formula>L89&gt;0</formula>
    </cfRule>
    <cfRule type="expression" dxfId="2762" priority="10">
      <formula>L89&lt;0</formula>
    </cfRule>
  </conditionalFormatting>
  <conditionalFormatting sqref="F25:F29">
    <cfRule type="expression" dxfId="2761" priority="7">
      <formula>F25&gt;0</formula>
    </cfRule>
    <cfRule type="expression" dxfId="2760" priority="8">
      <formula>F25&lt;0</formula>
    </cfRule>
  </conditionalFormatting>
  <conditionalFormatting sqref="H25:H29">
    <cfRule type="expression" dxfId="2759" priority="5">
      <formula>H25&gt;0</formula>
    </cfRule>
    <cfRule type="expression" dxfId="275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368" t="s">
        <v>1339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57" priority="43">
      <formula>F54&gt;0</formula>
    </cfRule>
    <cfRule type="expression" dxfId="2756" priority="44">
      <formula>F54&lt;0</formula>
    </cfRule>
  </conditionalFormatting>
  <conditionalFormatting sqref="Q7">
    <cfRule type="expression" dxfId="2755" priority="41">
      <formula>Q7&gt;0</formula>
    </cfRule>
    <cfRule type="expression" dxfId="2754" priority="42">
      <formula>Q7&lt;0</formula>
    </cfRule>
  </conditionalFormatting>
  <conditionalFormatting sqref="Q8">
    <cfRule type="expression" dxfId="2753" priority="39">
      <formula>Q8&gt;0</formula>
    </cfRule>
    <cfRule type="expression" dxfId="2752" priority="40">
      <formula>Q8&lt;0</formula>
    </cfRule>
  </conditionalFormatting>
  <conditionalFormatting sqref="F33:F36 F38:F53">
    <cfRule type="expression" dxfId="2751" priority="37">
      <formula>F33&gt;0</formula>
    </cfRule>
    <cfRule type="expression" dxfId="2750" priority="38">
      <formula>F33&lt;0</formula>
    </cfRule>
  </conditionalFormatting>
  <conditionalFormatting sqref="H33:H36 H38:H53">
    <cfRule type="expression" dxfId="2749" priority="35">
      <formula>H33&gt;0</formula>
    </cfRule>
    <cfRule type="expression" dxfId="2748" priority="36">
      <formula>H33&lt;0</formula>
    </cfRule>
  </conditionalFormatting>
  <conditionalFormatting sqref="Q10">
    <cfRule type="expression" dxfId="2747" priority="33">
      <formula>Q10&gt;0</formula>
    </cfRule>
    <cfRule type="expression" dxfId="2746" priority="34">
      <formula>Q10&lt;0</formula>
    </cfRule>
  </conditionalFormatting>
  <conditionalFormatting sqref="J25:J37">
    <cfRule type="expression" dxfId="2745" priority="31">
      <formula>J25&gt;0</formula>
    </cfRule>
    <cfRule type="expression" dxfId="2744" priority="32">
      <formula>J25&lt;0</formula>
    </cfRule>
  </conditionalFormatting>
  <conditionalFormatting sqref="K25:K38">
    <cfRule type="expression" dxfId="2743" priority="29">
      <formula>K25&gt;0</formula>
    </cfRule>
    <cfRule type="expression" dxfId="2742" priority="30">
      <formula>K25&lt;0</formula>
    </cfRule>
  </conditionalFormatting>
  <conditionalFormatting sqref="L25">
    <cfRule type="expression" dxfId="2741" priority="27">
      <formula>L25&gt;0</formula>
    </cfRule>
    <cfRule type="expression" dxfId="2740" priority="28">
      <formula>L25&lt;0</formula>
    </cfRule>
  </conditionalFormatting>
  <conditionalFormatting sqref="F89:F110">
    <cfRule type="expression" dxfId="2739" priority="25">
      <formula>F89&gt;0</formula>
    </cfRule>
    <cfRule type="expression" dxfId="2738" priority="26">
      <formula>F89&lt;0</formula>
    </cfRule>
  </conditionalFormatting>
  <conditionalFormatting sqref="H89:H110">
    <cfRule type="expression" dxfId="2737" priority="23">
      <formula>H89&gt;0</formula>
    </cfRule>
    <cfRule type="expression" dxfId="2736" priority="24">
      <formula>H89&lt;0</formula>
    </cfRule>
  </conditionalFormatting>
  <conditionalFormatting sqref="J89:J102">
    <cfRule type="expression" dxfId="2735" priority="21">
      <formula>J89&gt;0</formula>
    </cfRule>
    <cfRule type="expression" dxfId="2734" priority="22">
      <formula>J89&lt;0</formula>
    </cfRule>
  </conditionalFormatting>
  <conditionalFormatting sqref="K89:K102">
    <cfRule type="expression" dxfId="2733" priority="19">
      <formula>K89&gt;0</formula>
    </cfRule>
    <cfRule type="expression" dxfId="2732" priority="20">
      <formula>K89&lt;0</formula>
    </cfRule>
  </conditionalFormatting>
  <conditionalFormatting sqref="L89:L102">
    <cfRule type="expression" dxfId="2731" priority="17">
      <formula>L89&gt;0</formula>
    </cfRule>
    <cfRule type="expression" dxfId="2730" priority="18">
      <formula>L89&lt;0</formula>
    </cfRule>
  </conditionalFormatting>
  <conditionalFormatting sqref="F29:F32">
    <cfRule type="expression" dxfId="2729" priority="15">
      <formula>F29&gt;0</formula>
    </cfRule>
    <cfRule type="expression" dxfId="2728" priority="16">
      <formula>F29&lt;0</formula>
    </cfRule>
  </conditionalFormatting>
  <conditionalFormatting sqref="H29:H32">
    <cfRule type="expression" dxfId="2727" priority="13">
      <formula>H29&gt;0</formula>
    </cfRule>
    <cfRule type="expression" dxfId="2726" priority="14">
      <formula>H29&lt;0</formula>
    </cfRule>
  </conditionalFormatting>
  <conditionalFormatting sqref="F25:F28">
    <cfRule type="expression" dxfId="2725" priority="11">
      <formula>F25&gt;0</formula>
    </cfRule>
    <cfRule type="expression" dxfId="2724" priority="12">
      <formula>F25&lt;0</formula>
    </cfRule>
  </conditionalFormatting>
  <conditionalFormatting sqref="H25:H28">
    <cfRule type="expression" dxfId="2723" priority="9">
      <formula>H25&gt;0</formula>
    </cfRule>
    <cfRule type="expression" dxfId="2722" priority="10">
      <formula>H25&lt;0</formula>
    </cfRule>
  </conditionalFormatting>
  <conditionalFormatting sqref="F37">
    <cfRule type="expression" dxfId="2721" priority="7">
      <formula>F37&gt;0</formula>
    </cfRule>
    <cfRule type="expression" dxfId="2720" priority="8">
      <formula>F37&lt;0</formula>
    </cfRule>
  </conditionalFormatting>
  <conditionalFormatting sqref="H37">
    <cfRule type="expression" dxfId="2719" priority="5">
      <formula>H37&gt;0</formula>
    </cfRule>
    <cfRule type="expression" dxfId="2718" priority="6">
      <formula>H37&lt;0</formula>
    </cfRule>
  </conditionalFormatting>
  <conditionalFormatting sqref="J49">
    <cfRule type="expression" dxfId="2717" priority="3">
      <formula>J49&gt;0</formula>
    </cfRule>
    <cfRule type="expression" dxfId="2716" priority="4">
      <formula>J49&lt;0</formula>
    </cfRule>
  </conditionalFormatting>
  <conditionalFormatting sqref="J38:J48">
    <cfRule type="expression" dxfId="2715" priority="1">
      <formula>J38&gt;0</formula>
    </cfRule>
    <cfRule type="expression" dxfId="271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27.669899999999998</v>
      </c>
      <c r="R4" s="425">
        <v>3.0499999999999999E-2</v>
      </c>
      <c r="T4" s="694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2766.99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240.81999999999789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240.81999999999789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9.5330084673635462E-2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1.1564913498061071E-2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1363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30.436890000000002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30.160191000000001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29.883492</v>
      </c>
    </row>
    <row r="20" spans="1:16" x14ac:dyDescent="0.25">
      <c r="O20" s="81">
        <v>1.07</v>
      </c>
      <c r="P20" s="81">
        <f t="shared" si="0"/>
        <v>29.606793</v>
      </c>
    </row>
    <row r="21" spans="1:16" x14ac:dyDescent="0.25">
      <c r="O21" s="81">
        <v>1.06</v>
      </c>
      <c r="P21" s="81">
        <f t="shared" si="0"/>
        <v>29.330093999999999</v>
      </c>
    </row>
    <row r="22" spans="1:16" x14ac:dyDescent="0.25">
      <c r="O22" s="81">
        <v>1.05</v>
      </c>
      <c r="P22" s="81">
        <f t="shared" si="0"/>
        <v>29.053394999999998</v>
      </c>
    </row>
    <row r="23" spans="1:16" x14ac:dyDescent="0.25">
      <c r="O23" s="81">
        <v>1.04</v>
      </c>
      <c r="P23" s="81">
        <f t="shared" si="0"/>
        <v>28.776695999999998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28.499997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28.223298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27.946598999999999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27.669899999999998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27.393200999999998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27.116501999999997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26.839802999999996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26.563103999999999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26.286404999999998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26.009705999999998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25.733007000000001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25.456308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25.179608999999999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24.902909999999999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13" priority="47">
      <formula>F54&gt;0</formula>
    </cfRule>
    <cfRule type="expression" dxfId="2712" priority="48">
      <formula>F54&lt;0</formula>
    </cfRule>
  </conditionalFormatting>
  <conditionalFormatting sqref="Q7">
    <cfRule type="expression" dxfId="2711" priority="45">
      <formula>Q7&gt;0</formula>
    </cfRule>
    <cfRule type="expression" dxfId="2710" priority="46">
      <formula>Q7&lt;0</formula>
    </cfRule>
  </conditionalFormatting>
  <conditionalFormatting sqref="Q8">
    <cfRule type="expression" dxfId="2709" priority="43">
      <formula>Q8&gt;0</formula>
    </cfRule>
    <cfRule type="expression" dxfId="2708" priority="44">
      <formula>Q8&lt;0</formula>
    </cfRule>
  </conditionalFormatting>
  <conditionalFormatting sqref="F33:F36 F38:F53">
    <cfRule type="expression" dxfId="2707" priority="41">
      <formula>F33&gt;0</formula>
    </cfRule>
    <cfRule type="expression" dxfId="2706" priority="42">
      <formula>F33&lt;0</formula>
    </cfRule>
  </conditionalFormatting>
  <conditionalFormatting sqref="H33:H36 H38:H53">
    <cfRule type="expression" dxfId="2705" priority="39">
      <formula>H33&gt;0</formula>
    </cfRule>
    <cfRule type="expression" dxfId="2704" priority="40">
      <formula>H33&lt;0</formula>
    </cfRule>
  </conditionalFormatting>
  <conditionalFormatting sqref="Q10">
    <cfRule type="expression" dxfId="2703" priority="37">
      <formula>Q10&gt;0</formula>
    </cfRule>
    <cfRule type="expression" dxfId="2702" priority="38">
      <formula>Q10&lt;0</formula>
    </cfRule>
  </conditionalFormatting>
  <conditionalFormatting sqref="J25:J37">
    <cfRule type="expression" dxfId="2701" priority="35">
      <formula>J25&gt;0</formula>
    </cfRule>
    <cfRule type="expression" dxfId="2700" priority="36">
      <formula>J25&lt;0</formula>
    </cfRule>
  </conditionalFormatting>
  <conditionalFormatting sqref="K25:K38">
    <cfRule type="expression" dxfId="2699" priority="33">
      <formula>K25&gt;0</formula>
    </cfRule>
    <cfRule type="expression" dxfId="2698" priority="34">
      <formula>K25&lt;0</formula>
    </cfRule>
  </conditionalFormatting>
  <conditionalFormatting sqref="L25">
    <cfRule type="expression" dxfId="2697" priority="31">
      <formula>L25&gt;0</formula>
    </cfRule>
    <cfRule type="expression" dxfId="2696" priority="32">
      <formula>L25&lt;0</formula>
    </cfRule>
  </conditionalFormatting>
  <conditionalFormatting sqref="F89:F110">
    <cfRule type="expression" dxfId="2695" priority="29">
      <formula>F89&gt;0</formula>
    </cfRule>
    <cfRule type="expression" dxfId="2694" priority="30">
      <formula>F89&lt;0</formula>
    </cfRule>
  </conditionalFormatting>
  <conditionalFormatting sqref="H89:H110">
    <cfRule type="expression" dxfId="2693" priority="27">
      <formula>H89&gt;0</formula>
    </cfRule>
    <cfRule type="expression" dxfId="2692" priority="28">
      <formula>H89&lt;0</formula>
    </cfRule>
  </conditionalFormatting>
  <conditionalFormatting sqref="J89:J102">
    <cfRule type="expression" dxfId="2691" priority="25">
      <formula>J89&gt;0</formula>
    </cfRule>
    <cfRule type="expression" dxfId="2690" priority="26">
      <formula>J89&lt;0</formula>
    </cfRule>
  </conditionalFormatting>
  <conditionalFormatting sqref="K89:K102">
    <cfRule type="expression" dxfId="2689" priority="23">
      <formula>K89&gt;0</formula>
    </cfRule>
    <cfRule type="expression" dxfId="2688" priority="24">
      <formula>K89&lt;0</formula>
    </cfRule>
  </conditionalFormatting>
  <conditionalFormatting sqref="L89:L102">
    <cfRule type="expression" dxfId="2687" priority="21">
      <formula>L89&gt;0</formula>
    </cfRule>
    <cfRule type="expression" dxfId="2686" priority="22">
      <formula>L89&lt;0</formula>
    </cfRule>
  </conditionalFormatting>
  <conditionalFormatting sqref="F31:F32">
    <cfRule type="expression" dxfId="2685" priority="19">
      <formula>F31&gt;0</formula>
    </cfRule>
    <cfRule type="expression" dxfId="2684" priority="20">
      <formula>F31&lt;0</formula>
    </cfRule>
  </conditionalFormatting>
  <conditionalFormatting sqref="H31:H32">
    <cfRule type="expression" dxfId="2683" priority="17">
      <formula>H31&gt;0</formula>
    </cfRule>
    <cfRule type="expression" dxfId="2682" priority="18">
      <formula>H31&lt;0</formula>
    </cfRule>
  </conditionalFormatting>
  <conditionalFormatting sqref="F25:F26">
    <cfRule type="expression" dxfId="2681" priority="15">
      <formula>F25&gt;0</formula>
    </cfRule>
    <cfRule type="expression" dxfId="2680" priority="16">
      <formula>F25&lt;0</formula>
    </cfRule>
  </conditionalFormatting>
  <conditionalFormatting sqref="H25:H26">
    <cfRule type="expression" dxfId="2679" priority="13">
      <formula>H25&gt;0</formula>
    </cfRule>
    <cfRule type="expression" dxfId="2678" priority="14">
      <formula>H25&lt;0</formula>
    </cfRule>
  </conditionalFormatting>
  <conditionalFormatting sqref="F37">
    <cfRule type="expression" dxfId="2677" priority="11">
      <formula>F37&gt;0</formula>
    </cfRule>
    <cfRule type="expression" dxfId="2676" priority="12">
      <formula>F37&lt;0</formula>
    </cfRule>
  </conditionalFormatting>
  <conditionalFormatting sqref="H37">
    <cfRule type="expression" dxfId="2675" priority="9">
      <formula>H37&gt;0</formula>
    </cfRule>
    <cfRule type="expression" dxfId="2674" priority="10">
      <formula>H37&lt;0</formula>
    </cfRule>
  </conditionalFormatting>
  <conditionalFormatting sqref="J49">
    <cfRule type="expression" dxfId="2673" priority="7">
      <formula>J49&gt;0</formula>
    </cfRule>
    <cfRule type="expression" dxfId="2672" priority="8">
      <formula>J49&lt;0</formula>
    </cfRule>
  </conditionalFormatting>
  <conditionalFormatting sqref="J38:J48">
    <cfRule type="expression" dxfId="2671" priority="5">
      <formula>J38&gt;0</formula>
    </cfRule>
    <cfRule type="expression" dxfId="2670" priority="6">
      <formula>J38&lt;0</formula>
    </cfRule>
  </conditionalFormatting>
  <conditionalFormatting sqref="F27:F30">
    <cfRule type="expression" dxfId="2669" priority="3">
      <formula>F27&gt;0</formula>
    </cfRule>
    <cfRule type="expression" dxfId="2668" priority="4">
      <formula>F27&lt;0</formula>
    </cfRule>
  </conditionalFormatting>
  <conditionalFormatting sqref="H27:H30">
    <cfRule type="expression" dxfId="2667" priority="1">
      <formula>H27&gt;0</formula>
    </cfRule>
    <cfRule type="expression" dxfId="2666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14.6699</v>
      </c>
      <c r="R4" s="425">
        <v>2.7300000000000001E-2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2933.98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197.98000000000002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197.98000000000002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7.2361111111111112E-2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7.8746276389068767E-2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16.136890000000001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15.990191000000001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15.843492000000001</v>
      </c>
    </row>
    <row r="20" spans="1:16" x14ac:dyDescent="0.25">
      <c r="O20" s="81">
        <v>1.07</v>
      </c>
      <c r="P20" s="81">
        <f t="shared" si="0"/>
        <v>15.696793000000001</v>
      </c>
    </row>
    <row r="21" spans="1:16" x14ac:dyDescent="0.25">
      <c r="O21" s="81">
        <v>1.06</v>
      </c>
      <c r="P21" s="81">
        <f t="shared" si="0"/>
        <v>15.550094000000001</v>
      </c>
    </row>
    <row r="22" spans="1:16" x14ac:dyDescent="0.25">
      <c r="O22" s="81">
        <v>1.05</v>
      </c>
      <c r="P22" s="81">
        <f t="shared" si="0"/>
        <v>15.403395000000002</v>
      </c>
    </row>
    <row r="23" spans="1:16" x14ac:dyDescent="0.25">
      <c r="O23" s="81">
        <v>1.04</v>
      </c>
      <c r="P23" s="81">
        <f t="shared" si="0"/>
        <v>15.256696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15.109997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14.963298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14.816599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14.6699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14.523201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14.376502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14.229803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14.083104000000001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13.936404999999999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13.789705999999999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13.643007000000001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13.496308000000001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13.349609000000001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13.202910000000001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5" priority="35">
      <formula>F47&gt;0</formula>
    </cfRule>
    <cfRule type="expression" dxfId="2664" priority="36">
      <formula>F47&lt;0</formula>
    </cfRule>
  </conditionalFormatting>
  <conditionalFormatting sqref="Q7">
    <cfRule type="expression" dxfId="2663" priority="33">
      <formula>Q7&gt;0</formula>
    </cfRule>
    <cfRule type="expression" dxfId="2662" priority="34">
      <formula>Q7&lt;0</formula>
    </cfRule>
  </conditionalFormatting>
  <conditionalFormatting sqref="Q8">
    <cfRule type="expression" dxfId="2661" priority="31">
      <formula>Q8&gt;0</formula>
    </cfRule>
    <cfRule type="expression" dxfId="2660" priority="32">
      <formula>Q8&lt;0</formula>
    </cfRule>
  </conditionalFormatting>
  <conditionalFormatting sqref="F30:F46">
    <cfRule type="expression" dxfId="2659" priority="29">
      <formula>F30&gt;0</formula>
    </cfRule>
    <cfRule type="expression" dxfId="2658" priority="30">
      <formula>F30&lt;0</formula>
    </cfRule>
  </conditionalFormatting>
  <conditionalFormatting sqref="H30:H46">
    <cfRule type="expression" dxfId="2657" priority="27">
      <formula>H30&gt;0</formula>
    </cfRule>
    <cfRule type="expression" dxfId="2656" priority="28">
      <formula>H30&lt;0</formula>
    </cfRule>
  </conditionalFormatting>
  <conditionalFormatting sqref="Q10">
    <cfRule type="expression" dxfId="2655" priority="25">
      <formula>Q10&gt;0</formula>
    </cfRule>
    <cfRule type="expression" dxfId="2654" priority="26">
      <formula>Q10&lt;0</formula>
    </cfRule>
  </conditionalFormatting>
  <conditionalFormatting sqref="J25:J38">
    <cfRule type="expression" dxfId="2653" priority="23">
      <formula>J25&gt;0</formula>
    </cfRule>
    <cfRule type="expression" dxfId="2652" priority="24">
      <formula>J25&lt;0</formula>
    </cfRule>
  </conditionalFormatting>
  <conditionalFormatting sqref="K25:K38">
    <cfRule type="expression" dxfId="2651" priority="21">
      <formula>K25&gt;0</formula>
    </cfRule>
    <cfRule type="expression" dxfId="2650" priority="22">
      <formula>K25&lt;0</formula>
    </cfRule>
  </conditionalFormatting>
  <conditionalFormatting sqref="L25 L38">
    <cfRule type="expression" dxfId="2649" priority="19">
      <formula>L25&gt;0</formula>
    </cfRule>
    <cfRule type="expression" dxfId="2648" priority="20">
      <formula>L25&lt;0</formula>
    </cfRule>
  </conditionalFormatting>
  <conditionalFormatting sqref="F89:F110">
    <cfRule type="expression" dxfId="2647" priority="17">
      <formula>F89&gt;0</formula>
    </cfRule>
    <cfRule type="expression" dxfId="2646" priority="18">
      <formula>F89&lt;0</formula>
    </cfRule>
  </conditionalFormatting>
  <conditionalFormatting sqref="H89:H110">
    <cfRule type="expression" dxfId="2645" priority="15">
      <formula>H89&gt;0</formula>
    </cfRule>
    <cfRule type="expression" dxfId="2644" priority="16">
      <formula>H89&lt;0</formula>
    </cfRule>
  </conditionalFormatting>
  <conditionalFormatting sqref="J89:J102">
    <cfRule type="expression" dxfId="2643" priority="13">
      <formula>J89&gt;0</formula>
    </cfRule>
    <cfRule type="expression" dxfId="2642" priority="14">
      <formula>J89&lt;0</formula>
    </cfRule>
  </conditionalFormatting>
  <conditionalFormatting sqref="K89:K102">
    <cfRule type="expression" dxfId="2641" priority="11">
      <formula>K89&gt;0</formula>
    </cfRule>
    <cfRule type="expression" dxfId="2640" priority="12">
      <formula>K89&lt;0</formula>
    </cfRule>
  </conditionalFormatting>
  <conditionalFormatting sqref="L89:L102">
    <cfRule type="expression" dxfId="2639" priority="9">
      <formula>L89&gt;0</formula>
    </cfRule>
    <cfRule type="expression" dxfId="2638" priority="10">
      <formula>L89&lt;0</formula>
    </cfRule>
  </conditionalFormatting>
  <conditionalFormatting sqref="F29 F25:F26">
    <cfRule type="expression" dxfId="2637" priority="7">
      <formula>F25&gt;0</formula>
    </cfRule>
    <cfRule type="expression" dxfId="2636" priority="8">
      <formula>F25&lt;0</formula>
    </cfRule>
  </conditionalFormatting>
  <conditionalFormatting sqref="H29 H25:H27">
    <cfRule type="expression" dxfId="2635" priority="5">
      <formula>H25&gt;0</formula>
    </cfRule>
    <cfRule type="expression" dxfId="2634" priority="6">
      <formula>H25&lt;0</formula>
    </cfRule>
  </conditionalFormatting>
  <conditionalFormatting sqref="F27:F28">
    <cfRule type="expression" dxfId="2633" priority="3">
      <formula>F27&gt;0</formula>
    </cfRule>
    <cfRule type="expression" dxfId="2632" priority="4">
      <formula>F27&lt;0</formula>
    </cfRule>
  </conditionalFormatting>
  <conditionalFormatting sqref="H28">
    <cfRule type="expression" dxfId="2631" priority="1">
      <formula>H28&gt;0</formula>
    </cfRule>
    <cfRule type="expression" dxfId="263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40.85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40.85</v>
      </c>
      <c r="R4" s="425">
        <v>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2.827906976744186E-2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44.935000000000002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44.526500000000006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44.118000000000002</v>
      </c>
    </row>
    <row r="20" spans="1:16" x14ac:dyDescent="0.25">
      <c r="O20" s="81">
        <v>1.07</v>
      </c>
      <c r="P20" s="81">
        <f t="shared" si="0"/>
        <v>43.709500000000006</v>
      </c>
    </row>
    <row r="21" spans="1:16" x14ac:dyDescent="0.25">
      <c r="O21" s="81">
        <v>1.06</v>
      </c>
      <c r="P21" s="81">
        <f t="shared" si="0"/>
        <v>43.301000000000002</v>
      </c>
    </row>
    <row r="22" spans="1:16" x14ac:dyDescent="0.25">
      <c r="O22" s="81">
        <v>1.05</v>
      </c>
      <c r="P22" s="81">
        <f t="shared" si="0"/>
        <v>42.892500000000005</v>
      </c>
    </row>
    <row r="23" spans="1:16" x14ac:dyDescent="0.25">
      <c r="O23" s="81">
        <v>1.04</v>
      </c>
      <c r="P23" s="81">
        <f t="shared" si="0"/>
        <v>42.484000000000002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42.075500000000005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41.667000000000002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41.258500000000005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40.85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40.441499999999998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40.033000000000001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39.624499999999998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39.216000000000001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38.807499999999997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38.399000000000001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37.990500000000004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37.582000000000001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37.173500000000004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36.765000000000001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9" priority="35">
      <formula>F47&gt;0</formula>
    </cfRule>
    <cfRule type="expression" dxfId="2628" priority="36">
      <formula>F47&lt;0</formula>
    </cfRule>
  </conditionalFormatting>
  <conditionalFormatting sqref="Q7">
    <cfRule type="expression" dxfId="2627" priority="33">
      <formula>Q7&gt;0</formula>
    </cfRule>
    <cfRule type="expression" dxfId="2626" priority="34">
      <formula>Q7&lt;0</formula>
    </cfRule>
  </conditionalFormatting>
  <conditionalFormatting sqref="Q8">
    <cfRule type="expression" dxfId="2625" priority="31">
      <formula>Q8&gt;0</formula>
    </cfRule>
    <cfRule type="expression" dxfId="2624" priority="32">
      <formula>Q8&lt;0</formula>
    </cfRule>
  </conditionalFormatting>
  <conditionalFormatting sqref="F30:F46">
    <cfRule type="expression" dxfId="2623" priority="29">
      <formula>F30&gt;0</formula>
    </cfRule>
    <cfRule type="expression" dxfId="2622" priority="30">
      <formula>F30&lt;0</formula>
    </cfRule>
  </conditionalFormatting>
  <conditionalFormatting sqref="H30:H46">
    <cfRule type="expression" dxfId="2621" priority="27">
      <formula>H30&gt;0</formula>
    </cfRule>
    <cfRule type="expression" dxfId="2620" priority="28">
      <formula>H30&lt;0</formula>
    </cfRule>
  </conditionalFormatting>
  <conditionalFormatting sqref="Q10">
    <cfRule type="expression" dxfId="2619" priority="25">
      <formula>Q10&gt;0</formula>
    </cfRule>
    <cfRule type="expression" dxfId="2618" priority="26">
      <formula>Q10&lt;0</formula>
    </cfRule>
  </conditionalFormatting>
  <conditionalFormatting sqref="J25:J38">
    <cfRule type="expression" dxfId="2617" priority="23">
      <formula>J25&gt;0</formula>
    </cfRule>
    <cfRule type="expression" dxfId="2616" priority="24">
      <formula>J25&lt;0</formula>
    </cfRule>
  </conditionalFormatting>
  <conditionalFormatting sqref="K25:K38">
    <cfRule type="expression" dxfId="2615" priority="21">
      <formula>K25&gt;0</formula>
    </cfRule>
    <cfRule type="expression" dxfId="2614" priority="22">
      <formula>K25&lt;0</formula>
    </cfRule>
  </conditionalFormatting>
  <conditionalFormatting sqref="L25 L38">
    <cfRule type="expression" dxfId="2613" priority="19">
      <formula>L25&gt;0</formula>
    </cfRule>
    <cfRule type="expression" dxfId="2612" priority="20">
      <formula>L25&lt;0</formula>
    </cfRule>
  </conditionalFormatting>
  <conditionalFormatting sqref="F89:F110">
    <cfRule type="expression" dxfId="2611" priority="17">
      <formula>F89&gt;0</formula>
    </cfRule>
    <cfRule type="expression" dxfId="2610" priority="18">
      <formula>F89&lt;0</formula>
    </cfRule>
  </conditionalFormatting>
  <conditionalFormatting sqref="H89:H110">
    <cfRule type="expression" dxfId="2609" priority="15">
      <formula>H89&gt;0</formula>
    </cfRule>
    <cfRule type="expression" dxfId="2608" priority="16">
      <formula>H89&lt;0</formula>
    </cfRule>
  </conditionalFormatting>
  <conditionalFormatting sqref="J89:J102">
    <cfRule type="expression" dxfId="2607" priority="13">
      <formula>J89&gt;0</formula>
    </cfRule>
    <cfRule type="expression" dxfId="2606" priority="14">
      <formula>J89&lt;0</formula>
    </cfRule>
  </conditionalFormatting>
  <conditionalFormatting sqref="K89:K102">
    <cfRule type="expression" dxfId="2605" priority="11">
      <formula>K89&gt;0</formula>
    </cfRule>
    <cfRule type="expression" dxfId="2604" priority="12">
      <formula>K89&lt;0</formula>
    </cfRule>
  </conditionalFormatting>
  <conditionalFormatting sqref="L89:L102">
    <cfRule type="expression" dxfId="2603" priority="9">
      <formula>L89&gt;0</formula>
    </cfRule>
    <cfRule type="expression" dxfId="2602" priority="10">
      <formula>L89&lt;0</formula>
    </cfRule>
  </conditionalFormatting>
  <conditionalFormatting sqref="F29 F25:F26">
    <cfRule type="expression" dxfId="2601" priority="7">
      <formula>F25&gt;0</formula>
    </cfRule>
    <cfRule type="expression" dxfId="2600" priority="8">
      <formula>F25&lt;0</formula>
    </cfRule>
  </conditionalFormatting>
  <conditionalFormatting sqref="H29 H25:H27">
    <cfRule type="expression" dxfId="2599" priority="5">
      <formula>H25&gt;0</formula>
    </cfRule>
    <cfRule type="expression" dxfId="2598" priority="6">
      <formula>H25&lt;0</formula>
    </cfRule>
  </conditionalFormatting>
  <conditionalFormatting sqref="F27:F28">
    <cfRule type="expression" dxfId="2597" priority="3">
      <formula>F27&gt;0</formula>
    </cfRule>
    <cfRule type="expression" dxfId="2596" priority="4">
      <formula>F27&lt;0</formula>
    </cfRule>
  </conditionalFormatting>
  <conditionalFormatting sqref="H28">
    <cfRule type="expression" dxfId="2595" priority="1">
      <formula>H28&gt;0</formula>
    </cfRule>
    <cfRule type="expression" dxfId="259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4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1800</v>
      </c>
      <c r="U2"/>
      <c r="V2" t="s">
        <v>1345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4.0691055555556277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16.02</v>
      </c>
      <c r="R4" s="424">
        <v>6.8999999999999999E-3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28836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7324.3900000001295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36127.181000001496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21511.60999999987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2.9369831480846171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1.2484394506866418E-2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1343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25.428571428571427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19.5444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19.3842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19.224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19.063799999999997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18.903599999999997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18.743399999999998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18.583199999999998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18.422999999999998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18.262799999999999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18.102599999999999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17.942400000000003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17.7822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17.622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17.4618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17.301600000000001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17.141400000000001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16.981200000000001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16.821000000000002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16.660800000000002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16.500599999999999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16.340399999999999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16.180199999999999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16.02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15.8598</v>
      </c>
      <c r="U47" s="744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15.699599999999998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15.539399999999999</v>
      </c>
      <c r="U49" s="777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15.379199999999999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15.218999999999999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15.058799999999998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14.8986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14.7384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14.578200000000001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14.417999999999999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14.2578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14.0976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13.9374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13.777199999999999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13.616999999999999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1291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1300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1301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7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1306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1307</v>
      </c>
    </row>
    <row r="100" spans="1:22" ht="15" customHeight="1" x14ac:dyDescent="0.25">
      <c r="A100" s="886" t="s">
        <v>1281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C118" s="4"/>
      <c r="D118" s="188"/>
      <c r="E118" s="3"/>
      <c r="F118" s="3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34000</v>
      </c>
      <c r="D124" s="18"/>
      <c r="E124" s="18"/>
      <c r="F124" s="18">
        <f>SUM(F2:F123)</f>
        <v>566090.54999999993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8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8" si="69">C346*(E346-D346)</f>
        <v>21413.7</v>
      </c>
      <c r="G346" s="39">
        <f t="shared" ref="G346:G348" si="70">D346*C346</f>
        <v>7404.3</v>
      </c>
      <c r="H346" s="179">
        <f t="shared" ref="H346:H348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6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0" spans="1:12" x14ac:dyDescent="0.25">
      <c r="B350" s="150"/>
      <c r="C350" s="10"/>
      <c r="D350" s="190"/>
      <c r="E350" s="39"/>
      <c r="F350" s="39"/>
      <c r="G350" s="39"/>
      <c r="H350" s="179"/>
      <c r="I350" s="39"/>
      <c r="J350" s="39"/>
      <c r="K350" s="39"/>
      <c r="L350" s="39"/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2">IF(C358=0, 0,D358*C358)</f>
        <v>68120</v>
      </c>
      <c r="H358" s="301">
        <f t="shared" ref="H358:H364" si="73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2"/>
        <v>0</v>
      </c>
      <c r="H359" s="301" t="str">
        <f t="shared" si="73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2"/>
        <v>0</v>
      </c>
      <c r="H360" s="301" t="str">
        <f t="shared" si="73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2"/>
        <v>75600</v>
      </c>
      <c r="H361" s="301">
        <f t="shared" si="73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2"/>
        <v>0</v>
      </c>
      <c r="H362" s="301" t="str">
        <f t="shared" si="73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2"/>
        <v>82367.28</v>
      </c>
      <c r="H363" s="301">
        <f t="shared" si="73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2"/>
        <v>0</v>
      </c>
      <c r="H364" s="301" t="str">
        <f t="shared" si="73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4">C366*(E366-D366)</f>
        <v>-29017.579999999998</v>
      </c>
      <c r="G366" s="299">
        <f t="shared" ref="G366:G395" si="75">D366*C366</f>
        <v>91417.900000000009</v>
      </c>
      <c r="H366" s="300">
        <f t="shared" ref="H366:H395" si="76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4"/>
        <v>-31836.35999999999</v>
      </c>
      <c r="G367" s="299">
        <f t="shared" si="75"/>
        <v>101483.62</v>
      </c>
      <c r="H367" s="300">
        <f t="shared" si="76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4"/>
        <v>-34009.06</v>
      </c>
      <c r="G368" s="299">
        <f t="shared" si="75"/>
        <v>109418.42</v>
      </c>
      <c r="H368" s="300">
        <f t="shared" si="76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4"/>
        <v>-34008.920000000006</v>
      </c>
      <c r="G369" s="299">
        <f t="shared" si="75"/>
        <v>101358.28000000001</v>
      </c>
      <c r="H369" s="300">
        <f t="shared" si="76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4"/>
        <v>-39575.879999999997</v>
      </c>
      <c r="G370" s="299">
        <f t="shared" si="75"/>
        <v>108716.71999999999</v>
      </c>
      <c r="H370" s="300">
        <f t="shared" si="76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4"/>
        <v>-38892.919999999991</v>
      </c>
      <c r="G371" s="299">
        <f t="shared" si="75"/>
        <v>110180.68</v>
      </c>
      <c r="H371" s="300">
        <f t="shared" si="76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4"/>
        <v>-39649.22</v>
      </c>
      <c r="G372" s="299">
        <f t="shared" si="75"/>
        <v>101232.94</v>
      </c>
      <c r="H372" s="300">
        <f t="shared" si="76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4"/>
        <v>-41303.94</v>
      </c>
      <c r="G373" s="299">
        <f t="shared" si="75"/>
        <v>94046.46</v>
      </c>
      <c r="H373" s="300">
        <f t="shared" si="76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4"/>
        <v>-42699.159999999996</v>
      </c>
      <c r="G374" s="299">
        <f t="shared" si="75"/>
        <v>101024.04</v>
      </c>
      <c r="H374" s="300">
        <f t="shared" si="76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4"/>
        <v>-47715.600000000006</v>
      </c>
      <c r="G375" s="299">
        <f t="shared" si="75"/>
        <v>107500.44</v>
      </c>
      <c r="H375" s="300">
        <f t="shared" si="76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4"/>
        <v>-46809.119999999995</v>
      </c>
      <c r="G376" s="299">
        <f t="shared" si="75"/>
        <v>113864.21999999999</v>
      </c>
      <c r="H376" s="300">
        <f t="shared" si="76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4"/>
        <v>-47694.16</v>
      </c>
      <c r="G377" s="299">
        <f t="shared" si="75"/>
        <v>126525.44</v>
      </c>
      <c r="H377" s="300">
        <f t="shared" si="76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4"/>
        <v>-48128</v>
      </c>
      <c r="G378" s="299">
        <f t="shared" si="75"/>
        <v>129280</v>
      </c>
      <c r="H378" s="300">
        <f t="shared" si="76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4"/>
        <v>-48155.4</v>
      </c>
      <c r="G379" s="299">
        <f t="shared" si="75"/>
        <v>113708.88</v>
      </c>
      <c r="H379" s="300">
        <f t="shared" si="76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4"/>
        <v>-42239.579999999994</v>
      </c>
      <c r="G380" s="299">
        <f t="shared" si="75"/>
        <v>100564.46</v>
      </c>
      <c r="H380" s="300">
        <f t="shared" si="76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4"/>
        <v>-42072.46</v>
      </c>
      <c r="G381" s="299">
        <f t="shared" si="75"/>
        <v>100397.34000000001</v>
      </c>
      <c r="H381" s="300">
        <f t="shared" si="76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4"/>
        <v>-45543.96</v>
      </c>
      <c r="G382" s="299">
        <f t="shared" si="75"/>
        <v>132958.98000000001</v>
      </c>
      <c r="H382" s="300">
        <f t="shared" si="76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4"/>
        <v>-45906.62000000001</v>
      </c>
      <c r="G383" s="299">
        <f t="shared" si="75"/>
        <v>158980.96</v>
      </c>
      <c r="H383" s="300">
        <f t="shared" si="76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4"/>
        <v>-51777.299999999996</v>
      </c>
      <c r="G384" s="299">
        <f t="shared" si="75"/>
        <v>171590.94</v>
      </c>
      <c r="H384" s="301">
        <f t="shared" si="76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4"/>
        <v>-49664.193999999989</v>
      </c>
      <c r="G385" s="299">
        <f t="shared" si="75"/>
        <v>158920.21399999998</v>
      </c>
      <c r="H385" s="301">
        <f t="shared" si="76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4"/>
        <v>-47987.500000000015</v>
      </c>
      <c r="G386" s="299">
        <f t="shared" si="75"/>
        <v>145958.78</v>
      </c>
      <c r="H386" s="301">
        <f t="shared" si="76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4"/>
        <v>-47702.966000000015</v>
      </c>
      <c r="G387" s="299">
        <f t="shared" si="75"/>
        <v>158434.24600000001</v>
      </c>
      <c r="H387" s="301">
        <f t="shared" si="76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4"/>
        <v>-60971.399999999987</v>
      </c>
      <c r="G388" s="299">
        <f t="shared" si="75"/>
        <v>170139.24</v>
      </c>
      <c r="H388" s="301">
        <f t="shared" si="76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4"/>
        <v>-77656.859999999986</v>
      </c>
      <c r="G389" s="299">
        <f t="shared" si="75"/>
        <v>166354.54</v>
      </c>
      <c r="H389" s="301">
        <f t="shared" si="76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4"/>
        <v>-85359.959999999992</v>
      </c>
      <c r="G390" s="299">
        <f t="shared" si="75"/>
        <v>169945.68</v>
      </c>
      <c r="H390" s="301">
        <f t="shared" si="76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4"/>
        <v>-100883.47199999999</v>
      </c>
      <c r="G391" s="299">
        <f t="shared" si="75"/>
        <v>169887.61199999999</v>
      </c>
      <c r="H391" s="300">
        <f t="shared" si="76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4"/>
        <v>-97651.02</v>
      </c>
      <c r="G392" s="299">
        <f t="shared" si="75"/>
        <v>169848.9</v>
      </c>
      <c r="H392" s="300">
        <f t="shared" si="76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4"/>
        <v>-97231.731999999989</v>
      </c>
      <c r="G393" s="299">
        <f t="shared" si="75"/>
        <v>165974.95199999999</v>
      </c>
      <c r="H393" s="300">
        <f t="shared" si="76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4"/>
        <v>-97234.865999999995</v>
      </c>
      <c r="G394" s="299">
        <f t="shared" si="75"/>
        <v>169723.08599999998</v>
      </c>
      <c r="H394" s="300">
        <f t="shared" si="76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4"/>
        <v>-104373.632</v>
      </c>
      <c r="G395" s="299">
        <f t="shared" si="75"/>
        <v>197776.17199999999</v>
      </c>
      <c r="H395" s="300">
        <f t="shared" si="76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4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4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77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77"/>
        <v>-94166.28</v>
      </c>
      <c r="G399" s="299">
        <f t="shared" ref="G399:G406" si="78">IF(C399=0, 0,D399*C399)</f>
        <v>165387.56</v>
      </c>
      <c r="H399" s="300">
        <f t="shared" ref="H399:H406" si="79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77"/>
        <v>-91969.787999999986</v>
      </c>
      <c r="G400" s="299">
        <f t="shared" si="78"/>
        <v>157393.788</v>
      </c>
      <c r="H400" s="300">
        <f t="shared" si="79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77"/>
        <v>-91154.7</v>
      </c>
      <c r="G401" s="299">
        <f t="shared" si="78"/>
        <v>145246.5</v>
      </c>
      <c r="H401" s="300">
        <f t="shared" si="79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77"/>
        <v>-92238.461999999985</v>
      </c>
      <c r="G402" s="299">
        <f t="shared" si="78"/>
        <v>161141.78199999998</v>
      </c>
      <c r="H402" s="300">
        <f t="shared" si="79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77"/>
        <v>-89571.54800000001</v>
      </c>
      <c r="G403" s="299">
        <f t="shared" si="78"/>
        <v>152607.92800000001</v>
      </c>
      <c r="H403" s="300">
        <f t="shared" si="79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77"/>
        <v>-89550.534</v>
      </c>
      <c r="G404" s="299">
        <f t="shared" si="78"/>
        <v>169006.91400000002</v>
      </c>
      <c r="H404" s="300">
        <f t="shared" si="79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77"/>
        <v>-89678.238000000012</v>
      </c>
      <c r="G405" s="299">
        <f t="shared" si="78"/>
        <v>165029.61800000002</v>
      </c>
      <c r="H405" s="300">
        <f t="shared" si="79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77"/>
        <v>-89511.821999999986</v>
      </c>
      <c r="G406" s="299">
        <f t="shared" si="78"/>
        <v>168968.20199999999</v>
      </c>
      <c r="H406" s="300">
        <f t="shared" si="79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0">C407*(E407-D407)</f>
        <v>-89632.347999999984</v>
      </c>
      <c r="G407" s="299">
        <f t="shared" ref="G407:G418" si="81">IF(C407=0, 0,D407*C407)</f>
        <v>164983.728</v>
      </c>
      <c r="H407" s="300">
        <f t="shared" ref="H407:H458" si="82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0"/>
        <v>-93372.971999999994</v>
      </c>
      <c r="G408" s="299">
        <f t="shared" si="81"/>
        <v>172761.372</v>
      </c>
      <c r="H408" s="300">
        <f t="shared" si="82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0"/>
        <v>-91747.44</v>
      </c>
      <c r="G409" s="299">
        <f t="shared" si="81"/>
        <v>168784.32</v>
      </c>
      <c r="H409" s="300">
        <f t="shared" si="82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0"/>
        <v>-80757.467999999993</v>
      </c>
      <c r="G410" s="299">
        <f t="shared" si="81"/>
        <v>159727.26799999998</v>
      </c>
      <c r="H410" s="301">
        <f t="shared" si="82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0"/>
        <v>-72386.955999999976</v>
      </c>
      <c r="G411" s="299">
        <f t="shared" si="81"/>
        <v>164888.61599999998</v>
      </c>
      <c r="H411" s="301">
        <f t="shared" si="82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0"/>
        <v>-62830.615999999987</v>
      </c>
      <c r="G412" s="299">
        <f t="shared" si="81"/>
        <v>164888.61599999998</v>
      </c>
      <c r="H412" s="301">
        <f t="shared" si="82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0"/>
        <v>-66133.584000000003</v>
      </c>
      <c r="G413" s="299">
        <f t="shared" si="81"/>
        <v>164387.60399999999</v>
      </c>
      <c r="H413" s="301">
        <f t="shared" si="82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0"/>
        <v>-61160.576000000008</v>
      </c>
      <c r="G414" s="299">
        <f t="shared" si="81"/>
        <v>164331.93599999999</v>
      </c>
      <c r="H414" s="301">
        <f t="shared" si="82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0"/>
        <v>-58033.889999999992</v>
      </c>
      <c r="G415" s="299">
        <f t="shared" si="81"/>
        <v>164266.99</v>
      </c>
      <c r="H415" s="301">
        <f t="shared" si="82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0"/>
        <v>-56328.439999999988</v>
      </c>
      <c r="G416" s="299">
        <f t="shared" si="81"/>
        <v>148531.07999999999</v>
      </c>
      <c r="H416" s="301">
        <f t="shared" si="82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0"/>
        <v>-57894.720000000016</v>
      </c>
      <c r="G417" s="299">
        <f t="shared" si="81"/>
        <v>163942.26</v>
      </c>
      <c r="H417" s="300">
        <f t="shared" si="82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0"/>
        <v>-58904.104000000007</v>
      </c>
      <c r="G418" s="299">
        <f t="shared" si="81"/>
        <v>167796.78400000001</v>
      </c>
      <c r="H418" s="300">
        <f t="shared" si="82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3">C419*(E419-D419)</f>
        <v>-69928.587000000014</v>
      </c>
      <c r="G419" s="299">
        <f t="shared" ref="G419:G458" si="84">IF(C419=0, 0,D419*C419)</f>
        <v>206559.20699999999</v>
      </c>
      <c r="H419" s="300">
        <f t="shared" si="82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3"/>
        <v>-66302.234199999992</v>
      </c>
      <c r="G420" s="299">
        <f t="shared" si="84"/>
        <v>185059.5742</v>
      </c>
      <c r="H420" s="300">
        <f t="shared" si="82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3"/>
        <v>-59729.712599999977</v>
      </c>
      <c r="G421" s="299">
        <f t="shared" si="84"/>
        <v>167542.63259999998</v>
      </c>
      <c r="H421" s="300">
        <f t="shared" si="82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3"/>
        <v>-65233.308000000005</v>
      </c>
      <c r="G422" s="299">
        <f t="shared" si="84"/>
        <v>188202.64799999999</v>
      </c>
      <c r="H422" s="300">
        <f t="shared" si="82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3"/>
        <v>-64902.603600000009</v>
      </c>
      <c r="G423" s="299">
        <f t="shared" si="84"/>
        <v>167102.28360000002</v>
      </c>
      <c r="H423" s="300">
        <f t="shared" si="82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3"/>
        <v>-66452.265800000008</v>
      </c>
      <c r="G424" s="299">
        <f t="shared" si="84"/>
        <v>168143.46580000001</v>
      </c>
      <c r="H424" s="300">
        <f t="shared" si="82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3"/>
        <v>-64191.270599999982</v>
      </c>
      <c r="G425" s="299">
        <f t="shared" si="84"/>
        <v>167068.4106</v>
      </c>
      <c r="H425" s="300">
        <f t="shared" si="82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3"/>
        <v>-53072.044600000016</v>
      </c>
      <c r="G426" s="299">
        <f t="shared" si="84"/>
        <v>155298.88460000002</v>
      </c>
      <c r="H426" s="300">
        <f t="shared" si="82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3"/>
        <v>-54016.789200000007</v>
      </c>
      <c r="G427" s="299">
        <f t="shared" si="84"/>
        <v>166959.04920000001</v>
      </c>
      <c r="H427" s="300">
        <f t="shared" si="82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3"/>
        <v>-40694.080000000002</v>
      </c>
      <c r="G428" s="299">
        <f t="shared" si="84"/>
        <v>148852.48000000001</v>
      </c>
      <c r="H428" s="300">
        <f t="shared" si="82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3"/>
        <v>-41622.116400000006</v>
      </c>
      <c r="G429" s="299">
        <f t="shared" si="84"/>
        <v>161235.47640000001</v>
      </c>
      <c r="H429" s="300">
        <f t="shared" si="82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3"/>
        <v>-39713.673000000003</v>
      </c>
      <c r="G430" s="299">
        <f t="shared" si="84"/>
        <v>166592.253</v>
      </c>
      <c r="H430" s="300">
        <f t="shared" si="82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3"/>
        <v>-39679.2474</v>
      </c>
      <c r="G431" s="299">
        <f t="shared" si="84"/>
        <v>160002.82739999998</v>
      </c>
      <c r="H431" s="300">
        <f t="shared" si="82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3"/>
        <v>-40600.177800000019</v>
      </c>
      <c r="G432" s="299">
        <f t="shared" si="84"/>
        <v>166510.9578</v>
      </c>
      <c r="H432" s="300">
        <f t="shared" si="82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3"/>
        <v>-37192.92720000002</v>
      </c>
      <c r="G433" s="299">
        <f t="shared" si="84"/>
        <v>159811.00720000002</v>
      </c>
      <c r="H433" s="300">
        <f t="shared" si="82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3"/>
        <v>-28198.487200000018</v>
      </c>
      <c r="G434" s="299">
        <f t="shared" si="84"/>
        <v>159811.00720000002</v>
      </c>
      <c r="H434" s="300">
        <f t="shared" si="82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3"/>
        <v>-32939.072999999997</v>
      </c>
      <c r="G435" s="299">
        <f t="shared" si="84"/>
        <v>166785.81299999999</v>
      </c>
      <c r="H435" s="300">
        <f t="shared" si="82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3"/>
        <v>-27080.606799999998</v>
      </c>
      <c r="G436" s="299">
        <f t="shared" si="84"/>
        <v>159610.92679999999</v>
      </c>
      <c r="H436" s="301">
        <f t="shared" si="82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3"/>
        <v>-23278.161400000005</v>
      </c>
      <c r="G437" s="299">
        <f t="shared" si="84"/>
        <v>159479.6814</v>
      </c>
      <c r="H437" s="301">
        <f t="shared" si="82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3"/>
        <v>-27860.058600000004</v>
      </c>
      <c r="G438" s="299">
        <f t="shared" si="84"/>
        <v>166739.35860000001</v>
      </c>
      <c r="H438" s="301">
        <f t="shared" si="82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3"/>
        <v>-29897.277600000016</v>
      </c>
      <c r="G439" s="299">
        <f t="shared" si="84"/>
        <v>166260.29760000002</v>
      </c>
      <c r="H439" s="301">
        <f t="shared" si="82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3"/>
        <v>-34709.179199999977</v>
      </c>
      <c r="G440" s="299">
        <f t="shared" si="84"/>
        <v>165846.07919999998</v>
      </c>
      <c r="H440" s="301">
        <f t="shared" si="82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3"/>
        <v>-41926.063800000004</v>
      </c>
      <c r="G441" s="299">
        <f t="shared" si="84"/>
        <v>165707.6838</v>
      </c>
      <c r="H441" s="301">
        <f t="shared" si="82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3"/>
        <v>-48426.330400000006</v>
      </c>
      <c r="G442" s="299">
        <f t="shared" si="84"/>
        <v>190547.59040000002</v>
      </c>
      <c r="H442" s="301">
        <f t="shared" si="82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3"/>
        <v>-48374.515200000002</v>
      </c>
      <c r="G443" s="299">
        <f t="shared" si="84"/>
        <v>165187.97520000002</v>
      </c>
      <c r="H443" s="300">
        <f t="shared" si="82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3"/>
        <v>-54432.172800000015</v>
      </c>
      <c r="G444" s="299">
        <f t="shared" si="84"/>
        <v>176588.49280000001</v>
      </c>
      <c r="H444" s="300">
        <f t="shared" si="82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3"/>
        <v>-49378.123800000016</v>
      </c>
      <c r="G445" s="299">
        <f t="shared" si="84"/>
        <v>164933.44380000001</v>
      </c>
      <c r="H445" s="300">
        <f t="shared" si="82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3"/>
        <v>-45614.280400000011</v>
      </c>
      <c r="G446" s="299">
        <f t="shared" si="84"/>
        <v>177274.02040000001</v>
      </c>
      <c r="H446" s="300">
        <f t="shared" si="82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3"/>
        <v>-45519.5052</v>
      </c>
      <c r="G447" s="299">
        <f t="shared" si="84"/>
        <v>164849.2452</v>
      </c>
      <c r="H447" s="300">
        <f t="shared" si="82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3"/>
        <v>-45770.165399999983</v>
      </c>
      <c r="G448" s="299">
        <f t="shared" si="84"/>
        <v>164809.56539999999</v>
      </c>
      <c r="H448" s="300">
        <f t="shared" si="82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3"/>
        <v>-41109.240599999997</v>
      </c>
      <c r="G449" s="299">
        <f t="shared" si="84"/>
        <v>164794.08059999999</v>
      </c>
      <c r="H449" s="300">
        <f t="shared" si="82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3"/>
        <v>-37211.283199999991</v>
      </c>
      <c r="G450" s="299">
        <f t="shared" si="84"/>
        <v>158269.10319999998</v>
      </c>
      <c r="H450" s="300">
        <f t="shared" si="82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3"/>
        <v>-38770.067999999999</v>
      </c>
      <c r="G451" s="299">
        <f t="shared" si="84"/>
        <v>164777.628</v>
      </c>
      <c r="H451" s="300">
        <f t="shared" si="82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3"/>
        <v>-33653.890400000018</v>
      </c>
      <c r="G452" s="299">
        <f t="shared" si="84"/>
        <v>157924.0104</v>
      </c>
      <c r="H452" s="300">
        <f t="shared" si="82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3"/>
        <v>-37103.516399999986</v>
      </c>
      <c r="G453" s="299">
        <f t="shared" si="84"/>
        <v>164562.77639999997</v>
      </c>
      <c r="H453" s="300">
        <f t="shared" si="82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3"/>
        <v>-39676.8966</v>
      </c>
      <c r="G454" s="299">
        <f t="shared" si="84"/>
        <v>164523.09660000002</v>
      </c>
      <c r="H454" s="300">
        <f t="shared" si="82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3"/>
        <v>-35572.456799999993</v>
      </c>
      <c r="G455" s="299">
        <f t="shared" si="84"/>
        <v>164483.41680000001</v>
      </c>
      <c r="H455" s="300">
        <f t="shared" si="82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3"/>
        <v>-29514.401999999984</v>
      </c>
      <c r="G456" s="299">
        <f t="shared" si="84"/>
        <v>143679.28200000001</v>
      </c>
      <c r="H456" s="300">
        <f t="shared" si="82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3"/>
        <v>-24105.848799999996</v>
      </c>
      <c r="G457" s="299">
        <f t="shared" si="84"/>
        <v>136358.20879999999</v>
      </c>
      <c r="H457" s="300">
        <f t="shared" si="82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3"/>
        <v>-24823.50120000001</v>
      </c>
      <c r="G458" s="299">
        <f t="shared" si="84"/>
        <v>143649.8412</v>
      </c>
      <c r="H458" s="300">
        <f t="shared" si="82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5">C459*(E459-D459)</f>
        <v>-33713.287800000006</v>
      </c>
      <c r="G459" s="299">
        <f t="shared" ref="G459:G467" si="86">IF(C459=0, 0,D459*C459)</f>
        <v>154198.0478</v>
      </c>
      <c r="H459" s="300">
        <f t="shared" ref="H459:H467" si="87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5"/>
        <v>-34191.285600000003</v>
      </c>
      <c r="G460" s="299">
        <f t="shared" si="86"/>
        <v>158702.04560000001</v>
      </c>
      <c r="H460" s="300">
        <f t="shared" si="87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5"/>
        <v>-33706.974000000009</v>
      </c>
      <c r="G461" s="299">
        <f t="shared" si="86"/>
        <v>158217.734</v>
      </c>
      <c r="H461" s="300">
        <f t="shared" si="87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5"/>
        <v>-35317.9254</v>
      </c>
      <c r="G462" s="299">
        <f t="shared" si="86"/>
        <v>163357.86540000001</v>
      </c>
      <c r="H462" s="300">
        <f t="shared" si="87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5"/>
        <v>-36815.103999999985</v>
      </c>
      <c r="G463" s="299">
        <f t="shared" si="86"/>
        <v>157985.78399999999</v>
      </c>
      <c r="H463" s="300">
        <f t="shared" si="87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5"/>
        <v>-40329.610399999998</v>
      </c>
      <c r="G464" s="299">
        <f t="shared" si="86"/>
        <v>157881.87039999999</v>
      </c>
      <c r="H464" s="300">
        <f t="shared" si="87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5"/>
        <v>-35684.1158</v>
      </c>
      <c r="G465" s="299">
        <f t="shared" si="86"/>
        <v>157782.59580000001</v>
      </c>
      <c r="H465" s="300">
        <f t="shared" si="87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5"/>
        <v>-23709.664000000008</v>
      </c>
      <c r="G466" s="299">
        <f t="shared" si="86"/>
        <v>134887.10400000002</v>
      </c>
      <c r="H466" s="301">
        <f t="shared" si="87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5"/>
        <v>-19054.279999999995</v>
      </c>
      <c r="G467" s="299">
        <f t="shared" si="86"/>
        <v>121666.28</v>
      </c>
      <c r="H467" s="301">
        <f t="shared" si="87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88">C468*(E468-D468)</f>
        <v>-21366.37</v>
      </c>
      <c r="G468" s="299">
        <f t="shared" ref="G468:G476" si="89">IF(C468=0, 0,D468*C468)</f>
        <v>129041.37</v>
      </c>
      <c r="H468" s="301">
        <f t="shared" ref="H468:H476" si="90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88"/>
        <v>-17585.480000000014</v>
      </c>
      <c r="G469" s="299">
        <f t="shared" si="89"/>
        <v>121421.48000000001</v>
      </c>
      <c r="H469" s="301">
        <f t="shared" si="90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88"/>
        <v>-23433.255999999998</v>
      </c>
      <c r="G470" s="299">
        <f t="shared" si="89"/>
        <v>134073.236</v>
      </c>
      <c r="H470" s="301">
        <f t="shared" si="90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88"/>
        <v>-21154.320000000003</v>
      </c>
      <c r="G471" s="299">
        <f t="shared" si="89"/>
        <v>138785.16</v>
      </c>
      <c r="H471" s="301">
        <f t="shared" si="90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88"/>
        <v>-29477.467400000005</v>
      </c>
      <c r="G472" s="299">
        <f t="shared" si="89"/>
        <v>152116.9474</v>
      </c>
      <c r="H472" s="301">
        <f t="shared" si="90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88"/>
        <v>-29453.938799999982</v>
      </c>
      <c r="G473" s="299">
        <f t="shared" si="89"/>
        <v>156191.41879999998</v>
      </c>
      <c r="H473" s="300">
        <f t="shared" si="90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88"/>
        <v>-19172.503200000017</v>
      </c>
      <c r="G474" s="299">
        <f t="shared" si="89"/>
        <v>140043.3432</v>
      </c>
      <c r="H474" s="300">
        <f t="shared" si="90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88"/>
        <v>-13448.017</v>
      </c>
      <c r="G475" s="299">
        <f t="shared" si="89"/>
        <v>132303.45699999999</v>
      </c>
      <c r="H475" s="300">
        <f t="shared" si="90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88"/>
        <v>-12142.820000000009</v>
      </c>
      <c r="G476" s="299">
        <f t="shared" si="89"/>
        <v>126387.82</v>
      </c>
      <c r="H476" s="300">
        <f t="shared" si="90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1">C477*(E477-D477)</f>
        <v>-11873.480000000014</v>
      </c>
      <c r="G477" s="299">
        <f t="shared" ref="G477:G498" si="92">IF(C477=0, 0,D477*C477)</f>
        <v>118633.48000000001</v>
      </c>
      <c r="H477" s="300">
        <f t="shared" ref="H477:H498" si="93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1"/>
        <v>-11929.199999999995</v>
      </c>
      <c r="G478" s="299">
        <f t="shared" si="92"/>
        <v>106009.2</v>
      </c>
      <c r="H478" s="300">
        <f t="shared" si="93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1"/>
        <v>-18473.284199999991</v>
      </c>
      <c r="G479" s="299">
        <f t="shared" si="92"/>
        <v>138853.4442</v>
      </c>
      <c r="H479" s="300">
        <f t="shared" si="93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1"/>
        <v>-18423.393999999993</v>
      </c>
      <c r="G480" s="299">
        <f t="shared" si="92"/>
        <v>146163.554</v>
      </c>
      <c r="H480" s="300">
        <f t="shared" si="93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1"/>
        <v>-17342.266799999998</v>
      </c>
      <c r="G481" s="299">
        <f t="shared" si="92"/>
        <v>138703.7868</v>
      </c>
      <c r="H481" s="300">
        <f t="shared" si="93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1"/>
        <v>-17312.610000000008</v>
      </c>
      <c r="G482" s="299">
        <f t="shared" si="92"/>
        <v>146094.13</v>
      </c>
      <c r="H482" s="300">
        <f t="shared" si="93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1"/>
        <v>-16618.370000000006</v>
      </c>
      <c r="G483" s="299">
        <f t="shared" si="92"/>
        <v>146094.13</v>
      </c>
      <c r="H483" s="300">
        <f t="shared" si="93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1"/>
        <v>-18614.310000000012</v>
      </c>
      <c r="G484" s="299">
        <f t="shared" si="92"/>
        <v>146094.13</v>
      </c>
      <c r="H484" s="300">
        <f t="shared" si="93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1"/>
        <v>-10717.330000000011</v>
      </c>
      <c r="G485" s="299">
        <f t="shared" si="92"/>
        <v>146094.13</v>
      </c>
      <c r="H485" s="300">
        <f t="shared" si="93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1"/>
        <v>-13335.061799999996</v>
      </c>
      <c r="G486" s="299">
        <f t="shared" si="92"/>
        <v>146939.08179999999</v>
      </c>
      <c r="H486" s="300">
        <f t="shared" si="93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1"/>
        <v>-14034.101799999982</v>
      </c>
      <c r="G487" s="299">
        <f t="shared" si="92"/>
        <v>146939.08179999999</v>
      </c>
      <c r="H487" s="300">
        <f t="shared" si="93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1"/>
        <v>-18125.222999999994</v>
      </c>
      <c r="G488" s="299">
        <f t="shared" si="92"/>
        <v>152910.723</v>
      </c>
      <c r="H488" s="300">
        <f t="shared" si="93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1"/>
        <v>-17204.112599999997</v>
      </c>
      <c r="G489" s="299">
        <f t="shared" si="92"/>
        <v>152812.03260000001</v>
      </c>
      <c r="H489" s="300">
        <f t="shared" si="93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1"/>
        <v>-21007.348200000015</v>
      </c>
      <c r="G490" s="299">
        <f t="shared" si="92"/>
        <v>152777.3082</v>
      </c>
      <c r="H490" s="300">
        <f t="shared" si="93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1"/>
        <v>-23836.109799999987</v>
      </c>
      <c r="G491" s="299">
        <f t="shared" si="92"/>
        <v>154748.68979999999</v>
      </c>
      <c r="H491" s="300">
        <f t="shared" si="93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1"/>
        <v>-28747.721799999992</v>
      </c>
      <c r="G492" s="299">
        <f t="shared" si="92"/>
        <v>157458.96179999999</v>
      </c>
      <c r="H492" s="300">
        <f t="shared" si="93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1"/>
        <v>-26852.387599999998</v>
      </c>
      <c r="G493" s="299">
        <f t="shared" si="92"/>
        <v>154703.22759999998</v>
      </c>
      <c r="H493" s="300">
        <f t="shared" si="93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1"/>
        <v>-32892.451199999996</v>
      </c>
      <c r="G494" s="299">
        <f t="shared" si="92"/>
        <v>157338.5912</v>
      </c>
      <c r="H494" s="300">
        <f t="shared" si="93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1"/>
        <v>-28045.401999999998</v>
      </c>
      <c r="G495" s="299">
        <f t="shared" si="92"/>
        <v>157325.32200000001</v>
      </c>
      <c r="H495" s="301">
        <f t="shared" si="93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1"/>
        <v>-28056.67200000001</v>
      </c>
      <c r="G496" s="299">
        <f t="shared" si="92"/>
        <v>154608.592</v>
      </c>
      <c r="H496" s="301">
        <f t="shared" si="93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1"/>
        <v>-34756.773799999995</v>
      </c>
      <c r="G497" s="299">
        <f t="shared" si="92"/>
        <v>157212.5338</v>
      </c>
      <c r="H497" s="301">
        <f t="shared" si="93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1"/>
        <v>-34901.771399999991</v>
      </c>
      <c r="G498" s="299">
        <f t="shared" si="92"/>
        <v>159747.97140000001</v>
      </c>
      <c r="H498" s="301">
        <f t="shared" si="93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4">C499*(E499-D499)</f>
        <v>-36344.291399999995</v>
      </c>
      <c r="G499" s="299">
        <f t="shared" ref="G499:G514" si="95">IF(C499=0, 0,D499*C499)</f>
        <v>166350.4914</v>
      </c>
      <c r="H499" s="301">
        <f t="shared" ref="H499:H514" si="96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4"/>
        <v>-29806.304399999986</v>
      </c>
      <c r="G500" s="299">
        <f t="shared" si="95"/>
        <v>159588.28439999997</v>
      </c>
      <c r="H500" s="301">
        <f t="shared" si="96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4"/>
        <v>-27362.67760000001</v>
      </c>
      <c r="G501" s="299">
        <f t="shared" si="95"/>
        <v>154100.15760000001</v>
      </c>
      <c r="H501" s="301">
        <f t="shared" si="96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4"/>
        <v>-25413.691800000004</v>
      </c>
      <c r="G502" s="299">
        <f t="shared" si="95"/>
        <v>152157.7518</v>
      </c>
      <c r="H502" s="300">
        <f t="shared" si="96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4"/>
        <v>-18660.303400000012</v>
      </c>
      <c r="G503" s="299">
        <f t="shared" si="95"/>
        <v>145445.88340000002</v>
      </c>
      <c r="H503" s="300">
        <f t="shared" si="96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4"/>
        <v>-16029.133799999994</v>
      </c>
      <c r="G504" s="299">
        <f t="shared" si="95"/>
        <v>145331.33379999999</v>
      </c>
      <c r="H504" s="300">
        <f t="shared" si="96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4"/>
        <v>-13680.976200000003</v>
      </c>
      <c r="G505" s="299">
        <f t="shared" si="95"/>
        <v>137741.23620000001</v>
      </c>
      <c r="H505" s="300">
        <f t="shared" si="96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4"/>
        <v>-9402.4621999999927</v>
      </c>
      <c r="G506" s="299">
        <f t="shared" si="95"/>
        <v>122097.06219999999</v>
      </c>
      <c r="H506" s="300">
        <f t="shared" si="96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4"/>
        <v>-2780.8000000000065</v>
      </c>
      <c r="G507" s="299">
        <f t="shared" si="95"/>
        <v>94520.8</v>
      </c>
      <c r="H507" s="300">
        <f t="shared" si="96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4"/>
        <v>-2111.0000000000005</v>
      </c>
      <c r="G508" s="299">
        <f t="shared" si="95"/>
        <v>86111</v>
      </c>
      <c r="H508" s="300">
        <f t="shared" si="96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4"/>
        <v>-7950.599999999994</v>
      </c>
      <c r="G509" s="299">
        <f t="shared" si="95"/>
        <v>101790.59999999999</v>
      </c>
      <c r="H509" s="300">
        <f t="shared" si="96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4"/>
        <v>-7870.8499999999922</v>
      </c>
      <c r="G510" s="299">
        <f t="shared" si="95"/>
        <v>109530.84999999999</v>
      </c>
      <c r="H510" s="300">
        <f t="shared" si="96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4"/>
        <v>-2961.0000000000055</v>
      </c>
      <c r="G511" s="299">
        <f t="shared" si="95"/>
        <v>101541</v>
      </c>
      <c r="H511" s="300">
        <f t="shared" si="96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4"/>
        <v>-3051.400000000001</v>
      </c>
      <c r="G512" s="299">
        <f t="shared" si="95"/>
        <v>93416.4</v>
      </c>
      <c r="H512" s="300">
        <f t="shared" si="96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4"/>
        <v>-3026.4999999999986</v>
      </c>
      <c r="G513" s="299">
        <f t="shared" si="95"/>
        <v>85176.5</v>
      </c>
      <c r="H513" s="300">
        <f t="shared" si="96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4"/>
        <v>-4876.1226000000042</v>
      </c>
      <c r="G514" s="299">
        <f t="shared" si="95"/>
        <v>88034.802599999995</v>
      </c>
      <c r="H514" s="300">
        <f t="shared" si="96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97">C517*(E517-D517)</f>
        <v>-5163.5724000000046</v>
      </c>
      <c r="G517" s="299">
        <f t="shared" ref="G517:G522" si="98">IF(C517=0, 0,D517*C517)</f>
        <v>103949.79240000001</v>
      </c>
      <c r="H517" s="300">
        <f t="shared" ref="H517:H522" si="99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97"/>
        <v>-7946.8199999999852</v>
      </c>
      <c r="G518" s="299">
        <f t="shared" si="98"/>
        <v>111789.71999999999</v>
      </c>
      <c r="H518" s="301">
        <f t="shared" si="99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97"/>
        <v>-7946.7637999999934</v>
      </c>
      <c r="G519" s="299">
        <f t="shared" si="98"/>
        <v>119564.66379999999</v>
      </c>
      <c r="H519" s="300">
        <f t="shared" si="99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97"/>
        <v>-11864.04560000001</v>
      </c>
      <c r="G520" s="299">
        <f t="shared" si="98"/>
        <v>127187.60560000001</v>
      </c>
      <c r="H520" s="300">
        <f t="shared" si="99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97"/>
        <v>-11894.083199999997</v>
      </c>
      <c r="G521" s="299">
        <f t="shared" si="98"/>
        <v>134727.64319999999</v>
      </c>
      <c r="H521" s="300">
        <f t="shared" si="99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97"/>
        <v>-7970.5317999999861</v>
      </c>
      <c r="G522" s="299">
        <f t="shared" si="98"/>
        <v>126902.75179999998</v>
      </c>
      <c r="H522" s="300">
        <f t="shared" si="99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0">C528*(E528-D528)</f>
        <v>-5839.4414759999936</v>
      </c>
      <c r="G528" s="299">
        <f t="shared" ref="G528:G534" si="101">IF(C528=0, 0,D528*C528)</f>
        <v>126153.70147599999</v>
      </c>
      <c r="H528" s="300">
        <f t="shared" ref="H528:H534" si="102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0"/>
        <v>-7235.2097400000011</v>
      </c>
      <c r="G529" s="299">
        <f t="shared" si="101"/>
        <v>126013.86974000001</v>
      </c>
      <c r="H529" s="300">
        <f t="shared" si="102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0"/>
        <v>-6801.3106039999893</v>
      </c>
      <c r="G530" s="299">
        <f t="shared" si="101"/>
        <v>125579.970604</v>
      </c>
      <c r="H530" s="300">
        <f t="shared" si="102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0"/>
        <v>-15816.44348</v>
      </c>
      <c r="G531" s="299">
        <f t="shared" si="101"/>
        <v>134522.96348000001</v>
      </c>
      <c r="H531" s="301">
        <f t="shared" si="102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0"/>
        <v>-15980.450220000002</v>
      </c>
      <c r="G532" s="299">
        <f t="shared" si="101"/>
        <v>140422.97021999999</v>
      </c>
      <c r="H532" s="301">
        <f t="shared" si="102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0"/>
        <v>-16022.453030000013</v>
      </c>
      <c r="G533" s="299">
        <f t="shared" si="101"/>
        <v>144766.97303000002</v>
      </c>
      <c r="H533" s="301">
        <f t="shared" si="102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0"/>
        <v>-15995.457559999995</v>
      </c>
      <c r="G534" s="299">
        <f t="shared" si="101"/>
        <v>149041.97756</v>
      </c>
      <c r="H534" s="301">
        <f t="shared" si="102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3">C535*(E535-D535)</f>
        <v>-19058.277097999995</v>
      </c>
      <c r="G535" s="299">
        <f t="shared" ref="G535:G542" si="104">IF(C535=0, 0,D535*C535)</f>
        <v>151845.05709799999</v>
      </c>
      <c r="H535" s="301">
        <f t="shared" ref="H535:H542" si="105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3"/>
        <v>-16640.780505999985</v>
      </c>
      <c r="G536" s="299">
        <f t="shared" si="104"/>
        <v>151797.06050599998</v>
      </c>
      <c r="H536" s="301">
        <f t="shared" si="105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3"/>
        <v>-16830.340505999982</v>
      </c>
      <c r="G537" s="299">
        <f t="shared" si="104"/>
        <v>151797.06050599998</v>
      </c>
      <c r="H537" s="301">
        <f t="shared" si="105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3"/>
        <v>-18246.039857999996</v>
      </c>
      <c r="G538" s="299">
        <f t="shared" si="104"/>
        <v>154609.05985799999</v>
      </c>
      <c r="H538" s="300">
        <f t="shared" si="105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3"/>
        <v>-20423.199632000014</v>
      </c>
      <c r="G539" s="299">
        <f t="shared" si="104"/>
        <v>157431.05963200002</v>
      </c>
      <c r="H539" s="300">
        <f t="shared" si="105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3"/>
        <v>-20451.260000000017</v>
      </c>
      <c r="G540" s="299">
        <f t="shared" si="104"/>
        <v>159151.26</v>
      </c>
      <c r="H540" s="300">
        <f t="shared" si="105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3"/>
        <v>-12770.498441999989</v>
      </c>
      <c r="G541" s="299">
        <f t="shared" si="104"/>
        <v>154553.19844199999</v>
      </c>
      <c r="H541" s="300">
        <f t="shared" si="105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3"/>
        <v>-12774.627693999981</v>
      </c>
      <c r="G542" s="299">
        <f t="shared" si="104"/>
        <v>148697.32769399998</v>
      </c>
      <c r="H542" s="300">
        <f t="shared" si="105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06">C543*(E543-D543)</f>
        <v>-10733.467693999992</v>
      </c>
      <c r="G543" s="299">
        <f t="shared" ref="G543:G554" si="107">IF(C543=0, 0,D543*C543)</f>
        <v>148697.32769399998</v>
      </c>
      <c r="H543" s="300">
        <f t="shared" ref="H543:H554" si="108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06"/>
        <v>-14237.112315999999</v>
      </c>
      <c r="G544" s="299">
        <f t="shared" si="107"/>
        <v>151573.33231600001</v>
      </c>
      <c r="H544" s="300">
        <f t="shared" si="108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06"/>
        <v>-14933.404899999989</v>
      </c>
      <c r="G545" s="299">
        <f t="shared" si="107"/>
        <v>148629.38489999998</v>
      </c>
      <c r="H545" s="300">
        <f t="shared" si="108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06"/>
        <v>-14951.241703999996</v>
      </c>
      <c r="G546" s="299">
        <f t="shared" si="107"/>
        <v>151529.221704</v>
      </c>
      <c r="H546" s="300">
        <f t="shared" si="108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06"/>
        <v>-14945.406348000004</v>
      </c>
      <c r="G547" s="299">
        <f t="shared" si="107"/>
        <v>154405.386348</v>
      </c>
      <c r="H547" s="300">
        <f t="shared" si="108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06"/>
        <v>-18303.73</v>
      </c>
      <c r="G548" s="299">
        <f t="shared" si="107"/>
        <v>158903.73000000001</v>
      </c>
      <c r="H548" s="300">
        <f t="shared" si="108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06"/>
        <v>-7311.0640000000021</v>
      </c>
      <c r="G549" s="299">
        <f t="shared" si="107"/>
        <v>148151.10399999999</v>
      </c>
      <c r="H549" s="300">
        <f t="shared" si="108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06"/>
        <v>-7285.3417480000098</v>
      </c>
      <c r="G550" s="299">
        <f t="shared" si="107"/>
        <v>143571.38174800001</v>
      </c>
      <c r="H550" s="300">
        <f t="shared" si="108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06"/>
        <v>-1007.5158000000105</v>
      </c>
      <c r="G551" s="299">
        <f t="shared" si="107"/>
        <v>138987.71580000001</v>
      </c>
      <c r="H551" s="300">
        <f t="shared" si="108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06"/>
        <v>-1091.5898499999998</v>
      </c>
      <c r="G552" s="299">
        <f t="shared" si="107"/>
        <v>127941.78985</v>
      </c>
      <c r="H552" s="300">
        <f t="shared" si="108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06"/>
        <v>-1074.5375999999919</v>
      </c>
      <c r="G553" s="299">
        <f t="shared" si="107"/>
        <v>124522.1376</v>
      </c>
      <c r="H553" s="300">
        <f t="shared" si="108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06"/>
        <v>-975.11200799999187</v>
      </c>
      <c r="G554" s="299">
        <f t="shared" si="107"/>
        <v>131005.31200799999</v>
      </c>
      <c r="H554" s="300">
        <f t="shared" si="108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09">C556*(E556-D556)</f>
        <v>-320.8720079999913</v>
      </c>
      <c r="G556" s="299">
        <f t="shared" ref="G556:G565" si="110">IF(C556=0, 0,D556*C556)</f>
        <v>131005.31200799999</v>
      </c>
      <c r="H556" s="300">
        <f t="shared" ref="H556:H565" si="111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09"/>
        <v>-3298.169357999996</v>
      </c>
      <c r="G557" s="299">
        <f t="shared" si="110"/>
        <v>138935.309358</v>
      </c>
      <c r="H557" s="300">
        <f t="shared" si="111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09"/>
        <v>-3293.1673579999938</v>
      </c>
      <c r="G558" s="299">
        <f t="shared" si="110"/>
        <v>146745.30735799999</v>
      </c>
      <c r="H558" s="300">
        <f t="shared" si="111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09"/>
        <v>1163.524950000012</v>
      </c>
      <c r="G559" s="299">
        <f t="shared" si="110"/>
        <v>130665.83504999999</v>
      </c>
      <c r="H559" s="300">
        <f t="shared" si="111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09"/>
        <v>1293.5203380000021</v>
      </c>
      <c r="G560" s="299">
        <f t="shared" si="110"/>
        <v>122475.839662</v>
      </c>
      <c r="H560" s="300">
        <f t="shared" si="111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09"/>
        <v>1201.2174379999781</v>
      </c>
      <c r="G561" s="299">
        <f t="shared" si="110"/>
        <v>138341.022562</v>
      </c>
      <c r="H561" s="300">
        <f t="shared" si="111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09"/>
        <v>-3368.3391059999908</v>
      </c>
      <c r="G562" s="299">
        <f t="shared" si="110"/>
        <v>143066.01910599999</v>
      </c>
      <c r="H562" s="300">
        <f t="shared" si="111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09"/>
        <v>-3374.3343760000034</v>
      </c>
      <c r="G563" s="299">
        <f t="shared" si="110"/>
        <v>147740.01437600001</v>
      </c>
      <c r="H563" s="300">
        <f t="shared" si="111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09"/>
        <v>-1890.1133999999961</v>
      </c>
      <c r="G564" s="299">
        <f t="shared" si="110"/>
        <v>154028.27340000001</v>
      </c>
      <c r="H564" s="300">
        <f t="shared" si="111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09"/>
        <v>-17012.580000000009</v>
      </c>
      <c r="G565" s="299">
        <f t="shared" si="110"/>
        <v>159012.58000000002</v>
      </c>
      <c r="H565" s="300">
        <f t="shared" si="111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2">C569*(E569-D569)</f>
        <v>-19935.600000000009</v>
      </c>
      <c r="G569" s="299">
        <f t="shared" ref="G569:G576" si="113">IF(C569=0, 0,D569*C569)</f>
        <v>187335.6</v>
      </c>
      <c r="H569" s="301">
        <f t="shared" ref="H569:H576" si="114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2"/>
        <v>-19900.075000000015</v>
      </c>
      <c r="G570" s="299">
        <f t="shared" si="113"/>
        <v>194275.07500000001</v>
      </c>
      <c r="H570" s="301">
        <f t="shared" si="114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2"/>
        <v>-22705.387499999997</v>
      </c>
      <c r="G571" s="299">
        <f t="shared" si="113"/>
        <v>194205.38750000001</v>
      </c>
      <c r="H571" s="301">
        <f t="shared" si="114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2"/>
        <v>-29391.250000000004</v>
      </c>
      <c r="G572" s="299">
        <f t="shared" si="113"/>
        <v>194141.25</v>
      </c>
      <c r="H572" s="301">
        <f t="shared" si="114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2"/>
        <v>-34359.325000000004</v>
      </c>
      <c r="G573" s="299">
        <f t="shared" si="113"/>
        <v>194109.32500000001</v>
      </c>
      <c r="H573" s="300">
        <f t="shared" si="114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2"/>
        <v>-16630.000000000004</v>
      </c>
      <c r="G574" s="299">
        <f t="shared" si="113"/>
        <v>158130</v>
      </c>
      <c r="H574" s="300">
        <f t="shared" si="114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2"/>
        <v>-21229.999999999996</v>
      </c>
      <c r="G575" s="299">
        <f t="shared" si="113"/>
        <v>171820</v>
      </c>
      <c r="H575" s="300">
        <f t="shared" si="114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2"/>
        <v>6109.9988400000047</v>
      </c>
      <c r="G576" s="299">
        <f t="shared" si="113"/>
        <v>118887.84116000001</v>
      </c>
      <c r="H576" s="300">
        <f t="shared" si="114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5">C577*(E577-D577)</f>
        <v>822.70680000000016</v>
      </c>
      <c r="G577" s="299">
        <f t="shared" ref="G577:G594" si="116">IF(C577=0, 0,D577*C577)</f>
        <v>126917.6532</v>
      </c>
      <c r="H577" s="300">
        <f t="shared" ref="H577:H594" si="117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5"/>
        <v>83.308799999990825</v>
      </c>
      <c r="G578" s="299">
        <f t="shared" si="116"/>
        <v>134772.8112</v>
      </c>
      <c r="H578" s="300">
        <f t="shared" si="117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5"/>
        <v>-4985.4834000000074</v>
      </c>
      <c r="G579" s="299">
        <f t="shared" si="116"/>
        <v>139206.5834</v>
      </c>
      <c r="H579" s="300">
        <f t="shared" si="117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5"/>
        <v>18978.923399999992</v>
      </c>
      <c r="G580" s="299">
        <f t="shared" si="116"/>
        <v>74535.756600000008</v>
      </c>
      <c r="H580" s="300">
        <f t="shared" si="117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5"/>
        <v>18638.087600000006</v>
      </c>
      <c r="G581" s="299">
        <f t="shared" si="116"/>
        <v>65051.332399999999</v>
      </c>
      <c r="H581" s="300">
        <f t="shared" si="117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5"/>
        <v>18627.5</v>
      </c>
      <c r="G582" s="299">
        <f t="shared" si="116"/>
        <v>70822.5</v>
      </c>
      <c r="H582" s="300">
        <f t="shared" si="117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5"/>
        <v>20177.499999999996</v>
      </c>
      <c r="G583" s="299">
        <f t="shared" si="116"/>
        <v>70822.5</v>
      </c>
      <c r="H583" s="300">
        <f t="shared" si="117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5"/>
        <v>21382.430000000011</v>
      </c>
      <c r="G584" s="299">
        <f t="shared" si="116"/>
        <v>70717.569999999992</v>
      </c>
      <c r="H584" s="300">
        <f t="shared" si="117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5"/>
        <v>20612.23</v>
      </c>
      <c r="G585" s="299">
        <f t="shared" si="116"/>
        <v>70637.77</v>
      </c>
      <c r="H585" s="300">
        <f t="shared" si="117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5"/>
        <v>22311.999999999993</v>
      </c>
      <c r="G586" s="299">
        <f t="shared" si="116"/>
        <v>70138</v>
      </c>
      <c r="H586" s="300">
        <f t="shared" si="117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5"/>
        <v>20873</v>
      </c>
      <c r="G587" s="299">
        <f t="shared" si="116"/>
        <v>70127</v>
      </c>
      <c r="H587" s="300">
        <f t="shared" si="117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5"/>
        <v>20073</v>
      </c>
      <c r="G588" s="299">
        <f t="shared" si="116"/>
        <v>70127</v>
      </c>
      <c r="H588" s="300">
        <f t="shared" si="117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5"/>
        <v>17654.651999999998</v>
      </c>
      <c r="G589" s="299">
        <f t="shared" si="116"/>
        <v>87765.347999999998</v>
      </c>
      <c r="H589" s="301">
        <f t="shared" si="117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5"/>
        <v>16484.261999999992</v>
      </c>
      <c r="G590" s="299">
        <f t="shared" si="116"/>
        <v>87375.737999999998</v>
      </c>
      <c r="H590" s="301">
        <f t="shared" si="117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5"/>
        <v>20939.061000000002</v>
      </c>
      <c r="G591" s="299">
        <f t="shared" si="116"/>
        <v>78335.938999999998</v>
      </c>
      <c r="H591" s="301">
        <f t="shared" si="117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5"/>
        <v>20604.060000000005</v>
      </c>
      <c r="G592" s="299">
        <f t="shared" si="116"/>
        <v>87275.94</v>
      </c>
      <c r="H592" s="301">
        <f t="shared" si="117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5"/>
        <v>17593.872000000007</v>
      </c>
      <c r="G593" s="299">
        <f t="shared" si="116"/>
        <v>87166.127999999997</v>
      </c>
      <c r="H593" s="301">
        <f t="shared" si="117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5"/>
        <v>16453.871999999999</v>
      </c>
      <c r="G594" s="299">
        <f t="shared" si="116"/>
        <v>87166.127999999997</v>
      </c>
      <c r="H594" s="301">
        <f t="shared" si="117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18">C595*(E595-D595)</f>
        <v>19333.872000000003</v>
      </c>
      <c r="G595" s="299">
        <f t="shared" ref="G595:G609" si="119">IF(C595=0, 0,D595*C595)</f>
        <v>87166.127999999997</v>
      </c>
      <c r="H595" s="301">
        <f t="shared" ref="H595:H609" si="120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18"/>
        <v>19450.98</v>
      </c>
      <c r="G596" s="299">
        <f t="shared" si="119"/>
        <v>87049.02</v>
      </c>
      <c r="H596" s="301">
        <f t="shared" si="120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18"/>
        <v>17423.978999999996</v>
      </c>
      <c r="G597" s="299">
        <f t="shared" si="119"/>
        <v>88777.021000000008</v>
      </c>
      <c r="H597" s="301">
        <f t="shared" si="120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18"/>
        <v>11978.979600000011</v>
      </c>
      <c r="G598" s="299">
        <f t="shared" si="119"/>
        <v>102078.02039999999</v>
      </c>
      <c r="H598" s="301">
        <f t="shared" si="120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18"/>
        <v>13568.870699999996</v>
      </c>
      <c r="G599" s="299">
        <f t="shared" si="119"/>
        <v>102006.1293</v>
      </c>
      <c r="H599" s="301">
        <f t="shared" si="120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18"/>
        <v>12886.949999999995</v>
      </c>
      <c r="G600" s="299">
        <f t="shared" si="119"/>
        <v>86653.05</v>
      </c>
      <c r="H600" s="301">
        <f t="shared" si="120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18"/>
        <v>13051.947999999999</v>
      </c>
      <c r="G601" s="299">
        <f t="shared" si="119"/>
        <v>103078.052</v>
      </c>
      <c r="H601" s="301">
        <f t="shared" si="120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18"/>
        <v>13089.952800000001</v>
      </c>
      <c r="G602" s="299">
        <f t="shared" si="119"/>
        <v>106358.0472</v>
      </c>
      <c r="H602" s="301">
        <f t="shared" si="120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18"/>
        <v>13075.699000000004</v>
      </c>
      <c r="G603" s="299">
        <f t="shared" si="119"/>
        <v>94759.300999999992</v>
      </c>
      <c r="H603" s="301">
        <f t="shared" si="120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18"/>
        <v>13867.271999999995</v>
      </c>
      <c r="G604" s="299">
        <f>IF(C604=0, 0,D604*C604)</f>
        <v>86212.728000000003</v>
      </c>
      <c r="H604" s="301">
        <f t="shared" si="120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18"/>
        <v>17083.611900000004</v>
      </c>
      <c r="G605" s="299">
        <f t="shared" si="119"/>
        <v>74235.388099999996</v>
      </c>
      <c r="H605" s="301">
        <f t="shared" si="120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18"/>
        <v>13252.614000000001</v>
      </c>
      <c r="G606" s="299">
        <f t="shared" si="119"/>
        <v>85867.385999999999</v>
      </c>
      <c r="H606" s="301">
        <f t="shared" si="120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18"/>
        <v>10351.611600000004</v>
      </c>
      <c r="G607" s="299">
        <f t="shared" si="119"/>
        <v>95446.388400000011</v>
      </c>
      <c r="H607" s="301">
        <f t="shared" si="120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18"/>
        <v>12307.2804</v>
      </c>
      <c r="G608" s="299">
        <f t="shared" si="119"/>
        <v>80602.719600000011</v>
      </c>
      <c r="H608" s="301">
        <f t="shared" si="120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18"/>
        <v>11781.900000000011</v>
      </c>
      <c r="G609" s="299">
        <f t="shared" si="119"/>
        <v>80387.100000000006</v>
      </c>
      <c r="H609" s="301">
        <f t="shared" si="120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1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2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1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2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1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2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1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2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1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2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1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2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1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2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1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2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1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2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1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2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1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2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1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2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1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2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1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2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1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2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1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2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1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2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1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2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1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2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1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2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1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2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1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2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1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2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1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2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1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2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1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2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1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2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1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2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1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1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1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3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1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3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1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3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1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3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1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3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1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3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1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3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1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3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1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3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1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3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1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3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1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3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1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3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1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1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1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4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1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4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1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4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1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4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1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4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1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4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1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4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1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4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1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4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1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4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1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4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1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4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1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4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1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4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1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4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1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4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1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4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1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4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1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4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5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4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5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4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5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4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5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4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5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4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5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4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5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4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5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4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5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4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5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4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5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4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5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4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5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4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5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4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5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4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5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4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5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4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5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4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5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4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5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4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5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4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5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4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5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4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5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4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5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4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5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4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5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4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5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4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5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4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5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4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5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4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5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4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5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4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5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4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5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4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5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4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5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4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5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4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5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4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5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4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5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4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5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5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5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5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5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5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5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5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5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5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5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5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5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5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5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5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5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5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5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5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5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5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5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26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26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26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26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26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26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26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26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26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26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26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26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26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26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26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26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27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26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27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26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27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26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27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26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27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26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27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26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27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26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27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26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27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26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27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26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27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26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27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26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27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26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27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26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27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26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27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26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27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26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27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26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27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26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27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26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27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26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27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26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27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26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27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26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27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26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27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26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27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26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27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26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27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26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27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26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27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26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27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26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27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26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27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26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27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26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27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26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27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26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27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26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27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26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27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26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27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26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27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26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27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26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27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26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27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26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27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26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27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26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27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26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27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28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27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28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27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28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27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28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27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28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27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28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27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28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27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28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27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28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27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28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27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28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27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28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27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28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27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28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27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28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27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27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27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29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27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29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27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29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27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29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27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29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27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29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27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29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27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29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27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29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27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29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27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27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0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27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0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27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0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27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0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27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0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27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0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27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0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27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0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27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0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27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0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0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0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0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0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0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0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0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593" priority="221">
      <formula>F129&gt;0</formula>
    </cfRule>
    <cfRule type="expression" dxfId="2592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591" priority="214">
      <formula>F358&gt;0</formula>
    </cfRule>
    <cfRule type="expression" dxfId="2590" priority="215">
      <formula>F358&lt;0</formula>
    </cfRule>
  </conditionalFormatting>
  <conditionalFormatting sqref="H358:H364">
    <cfRule type="expression" dxfId="2589" priority="210">
      <formula>H358&gt;0</formula>
    </cfRule>
    <cfRule type="expression" dxfId="2588" priority="211">
      <formula>H358&lt;0</formula>
    </cfRule>
  </conditionalFormatting>
  <conditionalFormatting sqref="Q8">
    <cfRule type="expression" dxfId="2587" priority="196">
      <formula>Q8&gt;0</formula>
    </cfRule>
    <cfRule type="expression" dxfId="2586" priority="197">
      <formula>Q8&lt;0</formula>
    </cfRule>
  </conditionalFormatting>
  <conditionalFormatting sqref="Q7">
    <cfRule type="expression" dxfId="2585" priority="198">
      <formula>Q7&gt;0</formula>
    </cfRule>
    <cfRule type="expression" dxfId="2584" priority="199">
      <formula>Q7&lt;0</formula>
    </cfRule>
  </conditionalFormatting>
  <conditionalFormatting sqref="F466:F472">
    <cfRule type="expression" dxfId="2583" priority="170">
      <formula>F466&gt;0</formula>
    </cfRule>
    <cfRule type="expression" dxfId="2582" priority="171">
      <formula>F466&lt;0</formula>
    </cfRule>
  </conditionalFormatting>
  <conditionalFormatting sqref="F391:F409 H391:H409">
    <cfRule type="expression" dxfId="2581" priority="192">
      <formula>F391&gt;0</formula>
    </cfRule>
    <cfRule type="expression" dxfId="2580" priority="193">
      <formula>F391&lt;0</formula>
    </cfRule>
  </conditionalFormatting>
  <conditionalFormatting sqref="F384:F390">
    <cfRule type="expression" dxfId="2579" priority="190">
      <formula>F384&gt;0</formula>
    </cfRule>
    <cfRule type="expression" dxfId="2578" priority="191">
      <formula>F384&lt;0</formula>
    </cfRule>
  </conditionalFormatting>
  <conditionalFormatting sqref="H384:H390">
    <cfRule type="expression" dxfId="2577" priority="188">
      <formula>H384&gt;0</formula>
    </cfRule>
    <cfRule type="expression" dxfId="2576" priority="189">
      <formula>H384&lt;0</formula>
    </cfRule>
  </conditionalFormatting>
  <conditionalFormatting sqref="F417:F435 H417:H435">
    <cfRule type="expression" dxfId="2575" priority="186">
      <formula>F417&gt;0</formula>
    </cfRule>
    <cfRule type="expression" dxfId="2574" priority="187">
      <formula>F417&lt;0</formula>
    </cfRule>
  </conditionalFormatting>
  <conditionalFormatting sqref="F410:F416">
    <cfRule type="expression" dxfId="2573" priority="184">
      <formula>F410&gt;0</formula>
    </cfRule>
    <cfRule type="expression" dxfId="2572" priority="185">
      <formula>F410&lt;0</formula>
    </cfRule>
  </conditionalFormatting>
  <conditionalFormatting sqref="H410:H416">
    <cfRule type="expression" dxfId="2571" priority="182">
      <formula>H410&gt;0</formula>
    </cfRule>
    <cfRule type="expression" dxfId="2570" priority="183">
      <formula>H410&lt;0</formula>
    </cfRule>
  </conditionalFormatting>
  <conditionalFormatting sqref="F443:F460 H443:H460">
    <cfRule type="expression" dxfId="2569" priority="180">
      <formula>F443&gt;0</formula>
    </cfRule>
    <cfRule type="expression" dxfId="2568" priority="181">
      <formula>F443&lt;0</formula>
    </cfRule>
  </conditionalFormatting>
  <conditionalFormatting sqref="F436:F442">
    <cfRule type="expression" dxfId="2567" priority="178">
      <formula>F436&gt;0</formula>
    </cfRule>
    <cfRule type="expression" dxfId="2566" priority="179">
      <formula>F436&lt;0</formula>
    </cfRule>
  </conditionalFormatting>
  <conditionalFormatting sqref="H436:H442">
    <cfRule type="expression" dxfId="2565" priority="176">
      <formula>H436&gt;0</formula>
    </cfRule>
    <cfRule type="expression" dxfId="2564" priority="177">
      <formula>H436&lt;0</formula>
    </cfRule>
  </conditionalFormatting>
  <conditionalFormatting sqref="F461:F465 H461:H465">
    <cfRule type="expression" dxfId="2563" priority="174">
      <formula>F461&gt;0</formula>
    </cfRule>
    <cfRule type="expression" dxfId="2562" priority="175">
      <formula>F461&lt;0</formula>
    </cfRule>
  </conditionalFormatting>
  <conditionalFormatting sqref="F473:F488 H473:H488">
    <cfRule type="expression" dxfId="2561" priority="172">
      <formula>F473&gt;0</formula>
    </cfRule>
    <cfRule type="expression" dxfId="2560" priority="173">
      <formula>F473&lt;0</formula>
    </cfRule>
  </conditionalFormatting>
  <conditionalFormatting sqref="H466:H472">
    <cfRule type="expression" dxfId="2559" priority="168">
      <formula>H466&gt;0</formula>
    </cfRule>
    <cfRule type="expression" dxfId="2558" priority="169">
      <formula>H466&lt;0</formula>
    </cfRule>
  </conditionalFormatting>
  <conditionalFormatting sqref="F489 H489">
    <cfRule type="expression" dxfId="2557" priority="166">
      <formula>F489&gt;0</formula>
    </cfRule>
    <cfRule type="expression" dxfId="2556" priority="167">
      <formula>F489&lt;0</formula>
    </cfRule>
  </conditionalFormatting>
  <conditionalFormatting sqref="F490:F494 H490:H494">
    <cfRule type="expression" dxfId="2555" priority="164">
      <formula>F490&gt;0</formula>
    </cfRule>
    <cfRule type="expression" dxfId="2554" priority="165">
      <formula>F490&lt;0</formula>
    </cfRule>
  </conditionalFormatting>
  <conditionalFormatting sqref="F502:F517 H502:H517">
    <cfRule type="expression" dxfId="2553" priority="162">
      <formula>F502&gt;0</formula>
    </cfRule>
    <cfRule type="expression" dxfId="2552" priority="163">
      <formula>F502&lt;0</formula>
    </cfRule>
  </conditionalFormatting>
  <conditionalFormatting sqref="F495:F501">
    <cfRule type="expression" dxfId="2551" priority="160">
      <formula>F495&gt;0</formula>
    </cfRule>
    <cfRule type="expression" dxfId="2550" priority="161">
      <formula>F495&lt;0</formula>
    </cfRule>
  </conditionalFormatting>
  <conditionalFormatting sqref="H495:H501">
    <cfRule type="expression" dxfId="2549" priority="158">
      <formula>H495&gt;0</formula>
    </cfRule>
    <cfRule type="expression" dxfId="2548" priority="159">
      <formula>H495&lt;0</formula>
    </cfRule>
  </conditionalFormatting>
  <conditionalFormatting sqref="F519:F524 H519:H524">
    <cfRule type="expression" dxfId="2547" priority="156">
      <formula>F519&gt;0</formula>
    </cfRule>
    <cfRule type="expression" dxfId="2546" priority="157">
      <formula>F519&lt;0</formula>
    </cfRule>
  </conditionalFormatting>
  <conditionalFormatting sqref="F525 H525">
    <cfRule type="expression" dxfId="2545" priority="154">
      <formula>F525&gt;0</formula>
    </cfRule>
    <cfRule type="expression" dxfId="2544" priority="155">
      <formula>F525&lt;0</formula>
    </cfRule>
  </conditionalFormatting>
  <conditionalFormatting sqref="F526:F530 H526:H530">
    <cfRule type="expression" dxfId="2543" priority="152">
      <formula>F526&gt;0</formula>
    </cfRule>
    <cfRule type="expression" dxfId="2542" priority="153">
      <formula>F526&lt;0</formula>
    </cfRule>
  </conditionalFormatting>
  <conditionalFormatting sqref="F538:F553 H538:H553">
    <cfRule type="expression" dxfId="2541" priority="150">
      <formula>F538&gt;0</formula>
    </cfRule>
    <cfRule type="expression" dxfId="2540" priority="151">
      <formula>F538&lt;0</formula>
    </cfRule>
  </conditionalFormatting>
  <conditionalFormatting sqref="F531:F537">
    <cfRule type="expression" dxfId="2539" priority="148">
      <formula>F531&gt;0</formula>
    </cfRule>
    <cfRule type="expression" dxfId="2538" priority="149">
      <formula>F531&lt;0</formula>
    </cfRule>
  </conditionalFormatting>
  <conditionalFormatting sqref="H531:H537">
    <cfRule type="expression" dxfId="2537" priority="146">
      <formula>H531&gt;0</formula>
    </cfRule>
    <cfRule type="expression" dxfId="2536" priority="147">
      <formula>H531&lt;0</formula>
    </cfRule>
  </conditionalFormatting>
  <conditionalFormatting sqref="F554:F559 H554:H559">
    <cfRule type="expression" dxfId="2535" priority="144">
      <formula>F554&gt;0</formula>
    </cfRule>
    <cfRule type="expression" dxfId="2534" priority="145">
      <formula>F554&lt;0</formula>
    </cfRule>
  </conditionalFormatting>
  <conditionalFormatting sqref="F560 H560">
    <cfRule type="expression" dxfId="2533" priority="142">
      <formula>F560&gt;0</formula>
    </cfRule>
    <cfRule type="expression" dxfId="2532" priority="143">
      <formula>F560&lt;0</formula>
    </cfRule>
  </conditionalFormatting>
  <conditionalFormatting sqref="F561:F565 H561:H565">
    <cfRule type="expression" dxfId="2531" priority="140">
      <formula>F561&gt;0</formula>
    </cfRule>
    <cfRule type="expression" dxfId="2530" priority="141">
      <formula>F561&lt;0</formula>
    </cfRule>
  </conditionalFormatting>
  <conditionalFormatting sqref="F573:F588 H573:H588">
    <cfRule type="expression" dxfId="2529" priority="138">
      <formula>F573&gt;0</formula>
    </cfRule>
    <cfRule type="expression" dxfId="2528" priority="139">
      <formula>F573&lt;0</formula>
    </cfRule>
  </conditionalFormatting>
  <conditionalFormatting sqref="F566:F572">
    <cfRule type="expression" dxfId="2527" priority="136">
      <formula>F566&gt;0</formula>
    </cfRule>
    <cfRule type="expression" dxfId="2526" priority="137">
      <formula>F566&lt;0</formula>
    </cfRule>
  </conditionalFormatting>
  <conditionalFormatting sqref="H566:H572">
    <cfRule type="expression" dxfId="2525" priority="134">
      <formula>H566&gt;0</formula>
    </cfRule>
    <cfRule type="expression" dxfId="2524" priority="135">
      <formula>H566&lt;0</formula>
    </cfRule>
  </conditionalFormatting>
  <conditionalFormatting sqref="M611">
    <cfRule type="expression" dxfId="2523" priority="132">
      <formula>M611&gt;0</formula>
    </cfRule>
    <cfRule type="expression" dxfId="2522" priority="133">
      <formula>M611&lt;0</formula>
    </cfRule>
  </conditionalFormatting>
  <conditionalFormatting sqref="F135:F146">
    <cfRule type="expression" dxfId="2521" priority="128">
      <formula>F135&gt;0</formula>
    </cfRule>
    <cfRule type="expression" dxfId="2520" priority="129">
      <formula>F135&lt;0</formula>
    </cfRule>
  </conditionalFormatting>
  <conditionalFormatting sqref="H135:H146">
    <cfRule type="expression" dxfId="2519" priority="126">
      <formula>H135&gt;0</formula>
    </cfRule>
    <cfRule type="expression" dxfId="2518" priority="127">
      <formula>H135&lt;0</formula>
    </cfRule>
  </conditionalFormatting>
  <conditionalFormatting sqref="F129:F134 H129:H134">
    <cfRule type="expression" dxfId="2517" priority="124">
      <formula>F129&gt;0</formula>
    </cfRule>
    <cfRule type="expression" dxfId="2516" priority="125">
      <formula>F129&lt;0</formula>
    </cfRule>
  </conditionalFormatting>
  <conditionalFormatting sqref="J131">
    <cfRule type="expression" dxfId="2515" priority="122">
      <formula>J131&gt;0</formula>
    </cfRule>
    <cfRule type="expression" dxfId="2514" priority="123">
      <formula>J131&lt;0</formula>
    </cfRule>
  </conditionalFormatting>
  <conditionalFormatting sqref="J132:J138">
    <cfRule type="expression" dxfId="2513" priority="120">
      <formula>J132&gt;0</formula>
    </cfRule>
    <cfRule type="expression" dxfId="2512" priority="121">
      <formula>J132&lt;0</formula>
    </cfRule>
  </conditionalFormatting>
  <conditionalFormatting sqref="L131:L213 L220 L222">
    <cfRule type="expression" dxfId="2511" priority="116">
      <formula>L131&gt;0</formula>
    </cfRule>
    <cfRule type="expression" dxfId="2510" priority="117">
      <formula>L131&lt;0</formula>
    </cfRule>
  </conditionalFormatting>
  <conditionalFormatting sqref="Q10">
    <cfRule type="expression" dxfId="2509" priority="114">
      <formula>Q10&gt;0</formula>
    </cfRule>
    <cfRule type="expression" dxfId="2508" priority="115">
      <formula>Q10&lt;0</formula>
    </cfRule>
  </conditionalFormatting>
  <conditionalFormatting sqref="H242:H244 F242:F244">
    <cfRule type="expression" dxfId="2507" priority="111">
      <formula>F242&gt;0</formula>
    </cfRule>
    <cfRule type="expression" dxfId="2506" priority="112">
      <formula>F242&lt;0</formula>
    </cfRule>
  </conditionalFormatting>
  <conditionalFormatting sqref="H238:H240 F238:F240">
    <cfRule type="expression" dxfId="2505" priority="109">
      <formula>F238&gt;0</formula>
    </cfRule>
    <cfRule type="expression" dxfId="2504" priority="110">
      <formula>F238&lt;0</formula>
    </cfRule>
  </conditionalFormatting>
  <conditionalFormatting sqref="H237 F237">
    <cfRule type="expression" dxfId="2503" priority="107">
      <formula>F237&gt;0</formula>
    </cfRule>
    <cfRule type="expression" dxfId="2502" priority="108">
      <formula>F237&lt;0</formula>
    </cfRule>
  </conditionalFormatting>
  <conditionalFormatting sqref="H241 F241">
    <cfRule type="expression" dxfId="2501" priority="105">
      <formula>F241&gt;0</formula>
    </cfRule>
    <cfRule type="expression" dxfId="2500" priority="106">
      <formula>F241&lt;0</formula>
    </cfRule>
  </conditionalFormatting>
  <conditionalFormatting sqref="H247:H250 F247:F250">
    <cfRule type="expression" dxfId="2499" priority="101">
      <formula>F247&gt;0</formula>
    </cfRule>
    <cfRule type="expression" dxfId="2498" priority="102">
      <formula>F247&lt;0</formula>
    </cfRule>
  </conditionalFormatting>
  <conditionalFormatting sqref="H245:H246 F245:F246">
    <cfRule type="expression" dxfId="2497" priority="99">
      <formula>F245&gt;0</formula>
    </cfRule>
    <cfRule type="expression" dxfId="2496" priority="100">
      <formula>F245&lt;0</formula>
    </cfRule>
  </conditionalFormatting>
  <conditionalFormatting sqref="H272 F272">
    <cfRule type="expression" dxfId="2495" priority="97">
      <formula>F272&gt;0</formula>
    </cfRule>
    <cfRule type="expression" dxfId="2494" priority="98">
      <formula>F272&lt;0</formula>
    </cfRule>
  </conditionalFormatting>
  <conditionalFormatting sqref="H253:H255 F253:F255">
    <cfRule type="expression" dxfId="2493" priority="95">
      <formula>F253&gt;0</formula>
    </cfRule>
    <cfRule type="expression" dxfId="2492" priority="96">
      <formula>F253&lt;0</formula>
    </cfRule>
  </conditionalFormatting>
  <conditionalFormatting sqref="H251:H252 F251:F252">
    <cfRule type="expression" dxfId="2491" priority="93">
      <formula>F251&gt;0</formula>
    </cfRule>
    <cfRule type="expression" dxfId="2490" priority="94">
      <formula>F251&lt;0</formula>
    </cfRule>
  </conditionalFormatting>
  <conditionalFormatting sqref="H265:H267 F265:F267">
    <cfRule type="expression" dxfId="2489" priority="91">
      <formula>F265&gt;0</formula>
    </cfRule>
    <cfRule type="expression" dxfId="2488" priority="92">
      <formula>F265&lt;0</formula>
    </cfRule>
  </conditionalFormatting>
  <conditionalFormatting sqref="H264 F264">
    <cfRule type="expression" dxfId="2487" priority="89">
      <formula>F264&gt;0</formula>
    </cfRule>
    <cfRule type="expression" dxfId="2486" priority="90">
      <formula>F264&lt;0</formula>
    </cfRule>
  </conditionalFormatting>
  <conditionalFormatting sqref="H261:H263 F261:F263">
    <cfRule type="expression" dxfId="2485" priority="87">
      <formula>F261&gt;0</formula>
    </cfRule>
    <cfRule type="expression" dxfId="2484" priority="88">
      <formula>F261&lt;0</formula>
    </cfRule>
  </conditionalFormatting>
  <conditionalFormatting sqref="H260 F260">
    <cfRule type="expression" dxfId="2483" priority="85">
      <formula>F260&gt;0</formula>
    </cfRule>
    <cfRule type="expression" dxfId="2482" priority="86">
      <formula>F260&lt;0</formula>
    </cfRule>
  </conditionalFormatting>
  <conditionalFormatting sqref="H257:H259 F257:F259">
    <cfRule type="expression" dxfId="2481" priority="83">
      <formula>F257&gt;0</formula>
    </cfRule>
    <cfRule type="expression" dxfId="2480" priority="84">
      <formula>F257&lt;0</formula>
    </cfRule>
  </conditionalFormatting>
  <conditionalFormatting sqref="H256 F256">
    <cfRule type="expression" dxfId="2479" priority="81">
      <formula>F256&gt;0</formula>
    </cfRule>
    <cfRule type="expression" dxfId="2478" priority="82">
      <formula>F256&lt;0</formula>
    </cfRule>
  </conditionalFormatting>
  <conditionalFormatting sqref="H269:H271 F269:F271">
    <cfRule type="expression" dxfId="2477" priority="79">
      <formula>F269&gt;0</formula>
    </cfRule>
    <cfRule type="expression" dxfId="2476" priority="80">
      <formula>F269&lt;0</formula>
    </cfRule>
  </conditionalFormatting>
  <conditionalFormatting sqref="H268 F268">
    <cfRule type="expression" dxfId="2475" priority="77">
      <formula>F268&gt;0</formula>
    </cfRule>
    <cfRule type="expression" dxfId="2474" priority="78">
      <formula>F268&lt;0</formula>
    </cfRule>
  </conditionalFormatting>
  <conditionalFormatting sqref="H276 F276">
    <cfRule type="expression" dxfId="2473" priority="73">
      <formula>F276&gt;0</formula>
    </cfRule>
    <cfRule type="expression" dxfId="2472" priority="74">
      <formula>F276&lt;0</formula>
    </cfRule>
  </conditionalFormatting>
  <conditionalFormatting sqref="H273:H275 F273:F275">
    <cfRule type="expression" dxfId="2471" priority="71">
      <formula>F273&gt;0</formula>
    </cfRule>
    <cfRule type="expression" dxfId="2470" priority="72">
      <formula>F273&lt;0</formula>
    </cfRule>
  </conditionalFormatting>
  <conditionalFormatting sqref="H287:H288 F287:F288">
    <cfRule type="expression" dxfId="2469" priority="69">
      <formula>F287&gt;0</formula>
    </cfRule>
    <cfRule type="expression" dxfId="2468" priority="70">
      <formula>F287&lt;0</formula>
    </cfRule>
  </conditionalFormatting>
  <conditionalFormatting sqref="H283:H286 F283:F286">
    <cfRule type="expression" dxfId="2467" priority="65">
      <formula>F283&gt;0</formula>
    </cfRule>
    <cfRule type="expression" dxfId="2466" priority="66">
      <formula>F283&lt;0</formula>
    </cfRule>
  </conditionalFormatting>
  <conditionalFormatting sqref="H281:H282 F281:F282">
    <cfRule type="expression" dxfId="2465" priority="63">
      <formula>F281&gt;0</formula>
    </cfRule>
    <cfRule type="expression" dxfId="2464" priority="64">
      <formula>F281&lt;0</formula>
    </cfRule>
  </conditionalFormatting>
  <conditionalFormatting sqref="H277:H280 F277:F280">
    <cfRule type="expression" dxfId="2463" priority="59">
      <formula>F277&gt;0</formula>
    </cfRule>
    <cfRule type="expression" dxfId="2462" priority="60">
      <formula>F277&lt;0</formula>
    </cfRule>
  </conditionalFormatting>
  <conditionalFormatting sqref="F296:F299 H296:H299">
    <cfRule type="expression" dxfId="2461" priority="57">
      <formula>F296&gt;0</formula>
    </cfRule>
    <cfRule type="expression" dxfId="2460" priority="58">
      <formula>F296&lt;0</formula>
    </cfRule>
  </conditionalFormatting>
  <conditionalFormatting sqref="F294:F295 H294:H295">
    <cfRule type="expression" dxfId="2459" priority="55">
      <formula>F294&gt;0</formula>
    </cfRule>
    <cfRule type="expression" dxfId="2458" priority="56">
      <formula>F294&lt;0</formula>
    </cfRule>
  </conditionalFormatting>
  <conditionalFormatting sqref="F300:F302 H300:H302 K300:K303">
    <cfRule type="expression" dxfId="2457" priority="49">
      <formula>F300&gt;0</formula>
    </cfRule>
    <cfRule type="expression" dxfId="2456" priority="50">
      <formula>F300&lt;0</formula>
    </cfRule>
  </conditionalFormatting>
  <conditionalFormatting sqref="H307:H309 F307:F309 K307:K310">
    <cfRule type="expression" dxfId="2455" priority="45">
      <formula>F307&gt;0</formula>
    </cfRule>
    <cfRule type="expression" dxfId="2454" priority="46">
      <formula>F307&lt;0</formula>
    </cfRule>
  </conditionalFormatting>
  <conditionalFormatting sqref="H310:H313 F310:F313 K311:K313">
    <cfRule type="expression" dxfId="2453" priority="43">
      <formula>F310&gt;0</formula>
    </cfRule>
    <cfRule type="expression" dxfId="2452" priority="44">
      <formula>F310&lt;0</formula>
    </cfRule>
  </conditionalFormatting>
  <conditionalFormatting sqref="H314:H315 F314:F315 K314:K315">
    <cfRule type="expression" dxfId="2451" priority="41">
      <formula>F314&gt;0</formula>
    </cfRule>
    <cfRule type="expression" dxfId="2450" priority="42">
      <formula>F314&lt;0</formula>
    </cfRule>
  </conditionalFormatting>
  <conditionalFormatting sqref="K331 F331 H331">
    <cfRule type="expression" dxfId="2449" priority="39">
      <formula>F331&gt;0</formula>
    </cfRule>
    <cfRule type="expression" dxfId="2448" priority="40">
      <formula>F331&lt;0</formula>
    </cfRule>
  </conditionalFormatting>
  <conditionalFormatting sqref="K319:K321 F319:F321 H319:H321">
    <cfRule type="expression" dxfId="2447" priority="37">
      <formula>F319&gt;0</formula>
    </cfRule>
    <cfRule type="expression" dxfId="2446" priority="38">
      <formula>F319&lt;0</formula>
    </cfRule>
  </conditionalFormatting>
  <conditionalFormatting sqref="F323:F325 H323:H325 K323:K325">
    <cfRule type="expression" dxfId="2445" priority="33">
      <formula>F323&gt;0</formula>
    </cfRule>
    <cfRule type="expression" dxfId="2444" priority="34">
      <formula>F323&lt;0</formula>
    </cfRule>
  </conditionalFormatting>
  <conditionalFormatting sqref="K322 F322 H322">
    <cfRule type="expression" dxfId="2443" priority="31">
      <formula>F322&gt;0</formula>
    </cfRule>
    <cfRule type="expression" dxfId="2442" priority="32">
      <formula>F322&lt;0</formula>
    </cfRule>
  </conditionalFormatting>
  <conditionalFormatting sqref="K326:K327 F326:F327 H326:H327">
    <cfRule type="expression" dxfId="2441" priority="29">
      <formula>F326&gt;0</formula>
    </cfRule>
    <cfRule type="expression" dxfId="2440" priority="30">
      <formula>F326&lt;0</formula>
    </cfRule>
  </conditionalFormatting>
  <conditionalFormatting sqref="K328:K330 F328:F330 H328:H330">
    <cfRule type="expression" dxfId="2439" priority="23">
      <formula>F328&gt;0</formula>
    </cfRule>
    <cfRule type="expression" dxfId="2438" priority="24">
      <formula>F328&lt;0</formula>
    </cfRule>
  </conditionalFormatting>
  <conditionalFormatting sqref="F336:F338 H336:H338">
    <cfRule type="expression" dxfId="2437" priority="21">
      <formula>F336&gt;0</formula>
    </cfRule>
    <cfRule type="expression" dxfId="2436" priority="22">
      <formula>F336&lt;0</formula>
    </cfRule>
  </conditionalFormatting>
  <conditionalFormatting sqref="F335 H335">
    <cfRule type="expression" dxfId="2435" priority="19">
      <formula>F335&gt;0</formula>
    </cfRule>
    <cfRule type="expression" dxfId="2434" priority="20">
      <formula>F335&lt;0</formula>
    </cfRule>
  </conditionalFormatting>
  <conditionalFormatting sqref="F332:F334 H332:H334 K332:K338">
    <cfRule type="expression" dxfId="2433" priority="17">
      <formula>F332&gt;0</formula>
    </cfRule>
    <cfRule type="expression" dxfId="2432" priority="18">
      <formula>F332&lt;0</formula>
    </cfRule>
  </conditionalFormatting>
  <conditionalFormatting sqref="K339 F339 H339">
    <cfRule type="expression" dxfId="2431" priority="15">
      <formula>F339&gt;0</formula>
    </cfRule>
    <cfRule type="expression" dxfId="2430" priority="16">
      <formula>F339&lt;0</formula>
    </cfRule>
  </conditionalFormatting>
  <conditionalFormatting sqref="K340:K342 F340:F342 H340:H342">
    <cfRule type="expression" dxfId="2429" priority="13">
      <formula>F340&gt;0</formula>
    </cfRule>
    <cfRule type="expression" dxfId="2428" priority="14">
      <formula>F340&lt;0</formula>
    </cfRule>
  </conditionalFormatting>
  <conditionalFormatting sqref="K347 F347 H347">
    <cfRule type="expression" dxfId="2427" priority="11">
      <formula>F347&gt;0</formula>
    </cfRule>
    <cfRule type="expression" dxfId="2426" priority="12">
      <formula>F347&lt;0</formula>
    </cfRule>
  </conditionalFormatting>
  <conditionalFormatting sqref="F344:F346 H344:H346 K344:K346">
    <cfRule type="expression" dxfId="2425" priority="9">
      <formula>F344&gt;0</formula>
    </cfRule>
    <cfRule type="expression" dxfId="2424" priority="10">
      <formula>F344&lt;0</formula>
    </cfRule>
  </conditionalFormatting>
  <conditionalFormatting sqref="K343 F343 H343">
    <cfRule type="expression" dxfId="2423" priority="7">
      <formula>F343&gt;0</formula>
    </cfRule>
    <cfRule type="expression" dxfId="2422" priority="8">
      <formula>F343&lt;0</formula>
    </cfRule>
  </conditionalFormatting>
  <conditionalFormatting sqref="K352:K353 F352:F353 H352:H353">
    <cfRule type="expression" dxfId="2421" priority="5">
      <formula>F352&gt;0</formula>
    </cfRule>
    <cfRule type="expression" dxfId="2420" priority="6">
      <formula>F352&lt;0</formula>
    </cfRule>
  </conditionalFormatting>
  <conditionalFormatting sqref="K350:K351 F350:F351 H350:H351">
    <cfRule type="expression" dxfId="2419" priority="3">
      <formula>F350&gt;0</formula>
    </cfRule>
    <cfRule type="expression" dxfId="2418" priority="4">
      <formula>F350&lt;0</formula>
    </cfRule>
  </conditionalFormatting>
  <conditionalFormatting sqref="K348:K349 F348:F349 H348:H349">
    <cfRule type="expression" dxfId="2417" priority="1">
      <formula>F348&gt;0</formula>
    </cfRule>
    <cfRule type="expression" dxfId="2416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400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1354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5" priority="27">
      <formula>Q7&gt;0</formula>
    </cfRule>
    <cfRule type="expression" dxfId="2414" priority="28">
      <formula>Q7&lt;0</formula>
    </cfRule>
  </conditionalFormatting>
  <conditionalFormatting sqref="Q8">
    <cfRule type="expression" dxfId="2413" priority="25">
      <formula>Q8&gt;0</formula>
    </cfRule>
    <cfRule type="expression" dxfId="2412" priority="26">
      <formula>Q8&lt;0</formula>
    </cfRule>
  </conditionalFormatting>
  <conditionalFormatting sqref="F25:F30 F34:F64">
    <cfRule type="expression" dxfId="2411" priority="23">
      <formula>F25&gt;0</formula>
    </cfRule>
    <cfRule type="expression" dxfId="2410" priority="24">
      <formula>F25&lt;0</formula>
    </cfRule>
  </conditionalFormatting>
  <conditionalFormatting sqref="H25:H30 H34:H64">
    <cfRule type="expression" dxfId="2409" priority="21">
      <formula>H25&gt;0</formula>
    </cfRule>
    <cfRule type="expression" dxfId="2408" priority="22">
      <formula>H25&lt;0</formula>
    </cfRule>
  </conditionalFormatting>
  <conditionalFormatting sqref="F89:F110">
    <cfRule type="expression" dxfId="2407" priority="19">
      <formula>F89&gt;0</formula>
    </cfRule>
    <cfRule type="expression" dxfId="2406" priority="20">
      <formula>F89&lt;0</formula>
    </cfRule>
  </conditionalFormatting>
  <conditionalFormatting sqref="H89:H110">
    <cfRule type="expression" dxfId="2405" priority="17">
      <formula>H89&gt;0</formula>
    </cfRule>
    <cfRule type="expression" dxfId="2404" priority="18">
      <formula>H89&lt;0</formula>
    </cfRule>
  </conditionalFormatting>
  <conditionalFormatting sqref="Q10">
    <cfRule type="expression" dxfId="2403" priority="15">
      <formula>Q10&gt;0</formula>
    </cfRule>
    <cfRule type="expression" dxfId="2402" priority="16">
      <formula>Q10&lt;0</formula>
    </cfRule>
  </conditionalFormatting>
  <conditionalFormatting sqref="J25:J38">
    <cfRule type="expression" dxfId="2401" priority="13">
      <formula>J25&gt;0</formula>
    </cfRule>
    <cfRule type="expression" dxfId="2400" priority="14">
      <formula>J25&lt;0</formula>
    </cfRule>
  </conditionalFormatting>
  <conditionalFormatting sqref="K25:K38">
    <cfRule type="expression" dxfId="2399" priority="11">
      <formula>K25&gt;0</formula>
    </cfRule>
    <cfRule type="expression" dxfId="2398" priority="12">
      <formula>K25&lt;0</formula>
    </cfRule>
  </conditionalFormatting>
  <conditionalFormatting sqref="L25:L38">
    <cfRule type="expression" dxfId="2397" priority="9">
      <formula>L25&gt;0</formula>
    </cfRule>
    <cfRule type="expression" dxfId="2396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5" priority="7">
      <formula>F31&gt;0</formula>
    </cfRule>
    <cfRule type="expression" dxfId="2394" priority="8">
      <formula>F31&lt;0</formula>
    </cfRule>
  </conditionalFormatting>
  <conditionalFormatting sqref="H31:H33">
    <cfRule type="expression" dxfId="2393" priority="5">
      <formula>H31&gt;0</formula>
    </cfRule>
    <cfRule type="expression" dxfId="2392" priority="6">
      <formula>H31&lt;0</formula>
    </cfRule>
  </conditionalFormatting>
  <conditionalFormatting sqref="J61">
    <cfRule type="expression" dxfId="2391" priority="3">
      <formula>J61&gt;0</formula>
    </cfRule>
    <cfRule type="expression" dxfId="2390" priority="4">
      <formula>J61&lt;0</formula>
    </cfRule>
  </conditionalFormatting>
  <conditionalFormatting sqref="J62">
    <cfRule type="expression" dxfId="2389" priority="1">
      <formula>J62&gt;0</formula>
    </cfRule>
    <cfRule type="expression" dxfId="2388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41.57</v>
      </c>
      <c r="R4" s="425">
        <v>1.1900000000000001E-2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6235.5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-728.15999999999985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-728.15999999999985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-0.10456570251850318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8.4195333172961268E-3</v>
      </c>
      <c r="R11">
        <v>8.7499999999999994E-2</v>
      </c>
    </row>
    <row r="12" spans="1:21" x14ac:dyDescent="0.25">
      <c r="H12" s="70"/>
      <c r="O12" s="11" t="s">
        <v>82</v>
      </c>
      <c r="Q12" s="1" t="s">
        <v>1371</v>
      </c>
    </row>
    <row r="13" spans="1:21" x14ac:dyDescent="0.25">
      <c r="H13" s="70"/>
      <c r="O13" s="11" t="s">
        <v>947</v>
      </c>
      <c r="Q13" s="2">
        <f>Q4/2.075</f>
        <v>20.033734939759036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45.727000000000004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45.311300000000003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44.895600000000002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44.479900000000001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44.0642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43.648500000000006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43.232800000000005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42.817100000000003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42.401400000000002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41.985700000000001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41.57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41.154299999999999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40.738599999999998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40.322899999999997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39.907199999999996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39.491499999999995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39.075800000000001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38.6601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38.244399999999999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37.828700000000005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37.413000000000004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87" priority="37">
      <formula>F51&gt;0</formula>
    </cfRule>
    <cfRule type="expression" dxfId="2386" priority="38">
      <formula>F51&lt;0</formula>
    </cfRule>
  </conditionalFormatting>
  <conditionalFormatting sqref="Q7">
    <cfRule type="expression" dxfId="2385" priority="35">
      <formula>Q7&gt;0</formula>
    </cfRule>
    <cfRule type="expression" dxfId="2384" priority="36">
      <formula>Q7&lt;0</formula>
    </cfRule>
  </conditionalFormatting>
  <conditionalFormatting sqref="Q8">
    <cfRule type="expression" dxfId="2383" priority="33">
      <formula>Q8&gt;0</formula>
    </cfRule>
    <cfRule type="expression" dxfId="2382" priority="34">
      <formula>Q8&lt;0</formula>
    </cfRule>
  </conditionalFormatting>
  <conditionalFormatting sqref="F31:F49">
    <cfRule type="expression" dxfId="2381" priority="31">
      <formula>F31&gt;0</formula>
    </cfRule>
    <cfRule type="expression" dxfId="2380" priority="32">
      <formula>F31&lt;0</formula>
    </cfRule>
  </conditionalFormatting>
  <conditionalFormatting sqref="H31:H49">
    <cfRule type="expression" dxfId="2379" priority="29">
      <formula>H31&gt;0</formula>
    </cfRule>
    <cfRule type="expression" dxfId="2378" priority="30">
      <formula>H31&lt;0</formula>
    </cfRule>
  </conditionalFormatting>
  <conditionalFormatting sqref="Q10">
    <cfRule type="expression" dxfId="2377" priority="27">
      <formula>Q10&gt;0</formula>
    </cfRule>
    <cfRule type="expression" dxfId="2376" priority="28">
      <formula>Q10&lt;0</formula>
    </cfRule>
  </conditionalFormatting>
  <conditionalFormatting sqref="J25:J38">
    <cfRule type="expression" dxfId="2375" priority="25">
      <formula>J25&gt;0</formula>
    </cfRule>
    <cfRule type="expression" dxfId="2374" priority="26">
      <formula>J25&lt;0</formula>
    </cfRule>
  </conditionalFormatting>
  <conditionalFormatting sqref="K38">
    <cfRule type="expression" dxfId="2373" priority="23">
      <formula>K38&gt;0</formula>
    </cfRule>
    <cfRule type="expression" dxfId="2372" priority="24">
      <formula>K38&lt;0</formula>
    </cfRule>
  </conditionalFormatting>
  <conditionalFormatting sqref="L25:L38">
    <cfRule type="expression" dxfId="2371" priority="21">
      <formula>L25&gt;0</formula>
    </cfRule>
    <cfRule type="expression" dxfId="2370" priority="22">
      <formula>L25&lt;0</formula>
    </cfRule>
  </conditionalFormatting>
  <conditionalFormatting sqref="F95:F116">
    <cfRule type="expression" dxfId="2369" priority="19">
      <formula>F95&gt;0</formula>
    </cfRule>
    <cfRule type="expression" dxfId="2368" priority="20">
      <formula>F95&lt;0</formula>
    </cfRule>
  </conditionalFormatting>
  <conditionalFormatting sqref="H95:H116">
    <cfRule type="expression" dxfId="2367" priority="17">
      <formula>H95&gt;0</formula>
    </cfRule>
    <cfRule type="expression" dxfId="2366" priority="18">
      <formula>H95&lt;0</formula>
    </cfRule>
  </conditionalFormatting>
  <conditionalFormatting sqref="J95:J108">
    <cfRule type="expression" dxfId="2365" priority="15">
      <formula>J95&gt;0</formula>
    </cfRule>
    <cfRule type="expression" dxfId="2364" priority="16">
      <formula>J95&lt;0</formula>
    </cfRule>
  </conditionalFormatting>
  <conditionalFormatting sqref="K95:K108">
    <cfRule type="expression" dxfId="2363" priority="13">
      <formula>K95&gt;0</formula>
    </cfRule>
    <cfRule type="expression" dxfId="2362" priority="14">
      <formula>K95&lt;0</formula>
    </cfRule>
  </conditionalFormatting>
  <conditionalFormatting sqref="L95:L108">
    <cfRule type="expression" dxfId="2361" priority="11">
      <formula>L95&gt;0</formula>
    </cfRule>
    <cfRule type="expression" dxfId="2360" priority="12">
      <formula>L95&lt;0</formula>
    </cfRule>
  </conditionalFormatting>
  <conditionalFormatting sqref="F25:F30">
    <cfRule type="expression" dxfId="2359" priority="9">
      <formula>F25&gt;0</formula>
    </cfRule>
    <cfRule type="expression" dxfId="2358" priority="10">
      <formula>F25&lt;0</formula>
    </cfRule>
  </conditionalFormatting>
  <conditionalFormatting sqref="H25:H30">
    <cfRule type="expression" dxfId="2357" priority="7">
      <formula>H25&gt;0</formula>
    </cfRule>
    <cfRule type="expression" dxfId="2356" priority="8">
      <formula>H25&lt;0</formula>
    </cfRule>
  </conditionalFormatting>
  <conditionalFormatting sqref="F50">
    <cfRule type="expression" dxfId="2355" priority="5">
      <formula>F50&gt;0</formula>
    </cfRule>
    <cfRule type="expression" dxfId="2354" priority="6">
      <formula>F50&lt;0</formula>
    </cfRule>
  </conditionalFormatting>
  <conditionalFormatting sqref="H50">
    <cfRule type="expression" dxfId="2353" priority="3">
      <formula>H50&gt;0</formula>
    </cfRule>
    <cfRule type="expression" dxfId="2352" priority="4">
      <formula>H50&lt;0</formula>
    </cfRule>
  </conditionalFormatting>
  <conditionalFormatting sqref="H62:H63 F62:F63">
    <cfRule type="expression" dxfId="2351" priority="1">
      <formula>F62&gt;0</formula>
    </cfRule>
    <cfRule type="expression" dxfId="2350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84.72</v>
      </c>
      <c r="R4" s="425">
        <v>9.4000000000000004E-3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5083.2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-397.80000000000018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-397.80000000000018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-7.2577996715927781E-2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2.1246458923512748E-2</v>
      </c>
      <c r="R11">
        <v>1.8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93.192000000000007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92.344800000000006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91.497600000000006</v>
      </c>
    </row>
    <row r="20" spans="1:16" x14ac:dyDescent="0.25">
      <c r="O20" s="81">
        <v>1.07</v>
      </c>
      <c r="P20" s="81">
        <f t="shared" si="0"/>
        <v>90.650400000000005</v>
      </c>
    </row>
    <row r="21" spans="1:16" x14ac:dyDescent="0.25">
      <c r="O21" s="81">
        <v>1.06</v>
      </c>
      <c r="P21" s="81">
        <f t="shared" si="0"/>
        <v>89.803200000000004</v>
      </c>
    </row>
    <row r="22" spans="1:16" x14ac:dyDescent="0.25">
      <c r="O22" s="81">
        <v>1.05</v>
      </c>
      <c r="P22" s="81">
        <f t="shared" si="0"/>
        <v>88.956000000000003</v>
      </c>
    </row>
    <row r="23" spans="1:16" x14ac:dyDescent="0.25">
      <c r="O23" s="81">
        <v>1.04</v>
      </c>
      <c r="P23" s="81">
        <f t="shared" si="0"/>
        <v>88.108800000000002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87.261600000000001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86.414400000000001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85.5672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84.72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83.872799999999998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83.025599999999997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82.178399999999996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81.331199999999995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80.483999999999995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79.636799999999994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78.789600000000007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77.942400000000006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77.095200000000006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76.248000000000005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9" priority="35">
      <formula>F47&gt;0</formula>
    </cfRule>
    <cfRule type="expression" dxfId="2348" priority="36">
      <formula>F47&lt;0</formula>
    </cfRule>
  </conditionalFormatting>
  <conditionalFormatting sqref="Q7">
    <cfRule type="expression" dxfId="2347" priority="33">
      <formula>Q7&gt;0</formula>
    </cfRule>
    <cfRule type="expression" dxfId="2346" priority="34">
      <formula>Q7&lt;0</formula>
    </cfRule>
  </conditionalFormatting>
  <conditionalFormatting sqref="Q8">
    <cfRule type="expression" dxfId="2345" priority="31">
      <formula>Q8&gt;0</formula>
    </cfRule>
    <cfRule type="expression" dxfId="2344" priority="32">
      <formula>Q8&lt;0</formula>
    </cfRule>
  </conditionalFormatting>
  <conditionalFormatting sqref="F30:F46">
    <cfRule type="expression" dxfId="2343" priority="29">
      <formula>F30&gt;0</formula>
    </cfRule>
    <cfRule type="expression" dxfId="2342" priority="30">
      <formula>F30&lt;0</formula>
    </cfRule>
  </conditionalFormatting>
  <conditionalFormatting sqref="H30:H46">
    <cfRule type="expression" dxfId="2341" priority="27">
      <formula>H30&gt;0</formula>
    </cfRule>
    <cfRule type="expression" dxfId="2340" priority="28">
      <formula>H30&lt;0</formula>
    </cfRule>
  </conditionalFormatting>
  <conditionalFormatting sqref="Q10">
    <cfRule type="expression" dxfId="2339" priority="25">
      <formula>Q10&gt;0</formula>
    </cfRule>
    <cfRule type="expression" dxfId="2338" priority="26">
      <formula>Q10&lt;0</formula>
    </cfRule>
  </conditionalFormatting>
  <conditionalFormatting sqref="J25:J38">
    <cfRule type="expression" dxfId="2337" priority="23">
      <formula>J25&gt;0</formula>
    </cfRule>
    <cfRule type="expression" dxfId="2336" priority="24">
      <formula>J25&lt;0</formula>
    </cfRule>
  </conditionalFormatting>
  <conditionalFormatting sqref="K25:K38">
    <cfRule type="expression" dxfId="2335" priority="21">
      <formula>K25&gt;0</formula>
    </cfRule>
    <cfRule type="expression" dxfId="2334" priority="22">
      <formula>K25&lt;0</formula>
    </cfRule>
  </conditionalFormatting>
  <conditionalFormatting sqref="L25 L38">
    <cfRule type="expression" dxfId="2333" priority="19">
      <formula>L25&gt;0</formula>
    </cfRule>
    <cfRule type="expression" dxfId="2332" priority="20">
      <formula>L25&lt;0</formula>
    </cfRule>
  </conditionalFormatting>
  <conditionalFormatting sqref="F89:F110">
    <cfRule type="expression" dxfId="2331" priority="17">
      <formula>F89&gt;0</formula>
    </cfRule>
    <cfRule type="expression" dxfId="2330" priority="18">
      <formula>F89&lt;0</formula>
    </cfRule>
  </conditionalFormatting>
  <conditionalFormatting sqref="H89:H110">
    <cfRule type="expression" dxfId="2329" priority="15">
      <formula>H89&gt;0</formula>
    </cfRule>
    <cfRule type="expression" dxfId="2328" priority="16">
      <formula>H89&lt;0</formula>
    </cfRule>
  </conditionalFormatting>
  <conditionalFormatting sqref="J89:J102">
    <cfRule type="expression" dxfId="2327" priority="13">
      <formula>J89&gt;0</formula>
    </cfRule>
    <cfRule type="expression" dxfId="2326" priority="14">
      <formula>J89&lt;0</formula>
    </cfRule>
  </conditionalFormatting>
  <conditionalFormatting sqref="K89:K102">
    <cfRule type="expression" dxfId="2325" priority="11">
      <formula>K89&gt;0</formula>
    </cfRule>
    <cfRule type="expression" dxfId="2324" priority="12">
      <formula>K89&lt;0</formula>
    </cfRule>
  </conditionalFormatting>
  <conditionalFormatting sqref="L89:L102">
    <cfRule type="expression" dxfId="2323" priority="9">
      <formula>L89&gt;0</formula>
    </cfRule>
    <cfRule type="expression" dxfId="2322" priority="10">
      <formula>L89&lt;0</formula>
    </cfRule>
  </conditionalFormatting>
  <conditionalFormatting sqref="F29 F25:F27">
    <cfRule type="expression" dxfId="2321" priority="7">
      <formula>F25&gt;0</formula>
    </cfRule>
    <cfRule type="expression" dxfId="2320" priority="8">
      <formula>F25&lt;0</formula>
    </cfRule>
  </conditionalFormatting>
  <conditionalFormatting sqref="H29 H25:H27">
    <cfRule type="expression" dxfId="2319" priority="5">
      <formula>H25&gt;0</formula>
    </cfRule>
    <cfRule type="expression" dxfId="2318" priority="6">
      <formula>H25&lt;0</formula>
    </cfRule>
  </conditionalFormatting>
  <conditionalFormatting sqref="F28">
    <cfRule type="expression" dxfId="2317" priority="3">
      <formula>F28&gt;0</formula>
    </cfRule>
    <cfRule type="expression" dxfId="2316" priority="4">
      <formula>F28&lt;0</formula>
    </cfRule>
  </conditionalFormatting>
  <conditionalFormatting sqref="H28">
    <cfRule type="expression" dxfId="2315" priority="1">
      <formula>H28&gt;0</formula>
    </cfRule>
    <cfRule type="expression" dxfId="23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1351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3" priority="35">
      <formula>F47&gt;0</formula>
    </cfRule>
    <cfRule type="expression" dxfId="2312" priority="36">
      <formula>F47&lt;0</formula>
    </cfRule>
  </conditionalFormatting>
  <conditionalFormatting sqref="Q7">
    <cfRule type="expression" dxfId="2311" priority="33">
      <formula>Q7&gt;0</formula>
    </cfRule>
    <cfRule type="expression" dxfId="2310" priority="34">
      <formula>Q7&lt;0</formula>
    </cfRule>
  </conditionalFormatting>
  <conditionalFormatting sqref="Q8">
    <cfRule type="expression" dxfId="2309" priority="31">
      <formula>Q8&gt;0</formula>
    </cfRule>
    <cfRule type="expression" dxfId="2308" priority="32">
      <formula>Q8&lt;0</formula>
    </cfRule>
  </conditionalFormatting>
  <conditionalFormatting sqref="F30:F46">
    <cfRule type="expression" dxfId="2307" priority="29">
      <formula>F30&gt;0</formula>
    </cfRule>
    <cfRule type="expression" dxfId="2306" priority="30">
      <formula>F30&lt;0</formula>
    </cfRule>
  </conditionalFormatting>
  <conditionalFormatting sqref="H30:H46">
    <cfRule type="expression" dxfId="2305" priority="27">
      <formula>H30&gt;0</formula>
    </cfRule>
    <cfRule type="expression" dxfId="2304" priority="28">
      <formula>H30&lt;0</formula>
    </cfRule>
  </conditionalFormatting>
  <conditionalFormatting sqref="Q10">
    <cfRule type="expression" dxfId="2303" priority="25">
      <formula>Q10&gt;0</formula>
    </cfRule>
    <cfRule type="expression" dxfId="2302" priority="26">
      <formula>Q10&lt;0</formula>
    </cfRule>
  </conditionalFormatting>
  <conditionalFormatting sqref="J25:J38">
    <cfRule type="expression" dxfId="2301" priority="23">
      <formula>J25&gt;0</formula>
    </cfRule>
    <cfRule type="expression" dxfId="2300" priority="24">
      <formula>J25&lt;0</formula>
    </cfRule>
  </conditionalFormatting>
  <conditionalFormatting sqref="K25:K38">
    <cfRule type="expression" dxfId="2299" priority="21">
      <formula>K25&gt;0</formula>
    </cfRule>
    <cfRule type="expression" dxfId="2298" priority="22">
      <formula>K25&lt;0</formula>
    </cfRule>
  </conditionalFormatting>
  <conditionalFormatting sqref="L25 L38">
    <cfRule type="expression" dxfId="2297" priority="19">
      <formula>L25&gt;0</formula>
    </cfRule>
    <cfRule type="expression" dxfId="2296" priority="20">
      <formula>L25&lt;0</formula>
    </cfRule>
  </conditionalFormatting>
  <conditionalFormatting sqref="F89:F110">
    <cfRule type="expression" dxfId="2295" priority="17">
      <formula>F89&gt;0</formula>
    </cfRule>
    <cfRule type="expression" dxfId="2294" priority="18">
      <formula>F89&lt;0</formula>
    </cfRule>
  </conditionalFormatting>
  <conditionalFormatting sqref="H89:H110">
    <cfRule type="expression" dxfId="2293" priority="15">
      <formula>H89&gt;0</formula>
    </cfRule>
    <cfRule type="expression" dxfId="2292" priority="16">
      <formula>H89&lt;0</formula>
    </cfRule>
  </conditionalFormatting>
  <conditionalFormatting sqref="J89:J102">
    <cfRule type="expression" dxfId="2291" priority="13">
      <formula>J89&gt;0</formula>
    </cfRule>
    <cfRule type="expression" dxfId="2290" priority="14">
      <formula>J89&lt;0</formula>
    </cfRule>
  </conditionalFormatting>
  <conditionalFormatting sqref="K89:K102">
    <cfRule type="expression" dxfId="2289" priority="11">
      <formula>K89&gt;0</formula>
    </cfRule>
    <cfRule type="expression" dxfId="2288" priority="12">
      <formula>K89&lt;0</formula>
    </cfRule>
  </conditionalFormatting>
  <conditionalFormatting sqref="L89:L102">
    <cfRule type="expression" dxfId="2287" priority="9">
      <formula>L89&gt;0</formula>
    </cfRule>
    <cfRule type="expression" dxfId="2286" priority="10">
      <formula>L89&lt;0</formula>
    </cfRule>
  </conditionalFormatting>
  <conditionalFormatting sqref="F29 F25:F26">
    <cfRule type="expression" dxfId="2285" priority="7">
      <formula>F25&gt;0</formula>
    </cfRule>
    <cfRule type="expression" dxfId="2284" priority="8">
      <formula>F25&lt;0</formula>
    </cfRule>
  </conditionalFormatting>
  <conditionalFormatting sqref="H29 H25:H27">
    <cfRule type="expression" dxfId="2283" priority="5">
      <formula>H25&gt;0</formula>
    </cfRule>
    <cfRule type="expression" dxfId="2282" priority="6">
      <formula>H25&lt;0</formula>
    </cfRule>
  </conditionalFormatting>
  <conditionalFormatting sqref="F27:F28">
    <cfRule type="expression" dxfId="2281" priority="3">
      <formula>F27&gt;0</formula>
    </cfRule>
    <cfRule type="expression" dxfId="2280" priority="4">
      <formula>F27&lt;0</formula>
    </cfRule>
  </conditionalFormatting>
  <conditionalFormatting sqref="H28">
    <cfRule type="expression" dxfId="2279" priority="1">
      <formula>H28&gt;0</formula>
    </cfRule>
    <cfRule type="expression" dxfId="22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145.82990000000001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145.82990000000001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7.9215579246779983E-3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160.41289000000003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158.95459100000002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157.49629200000001</v>
      </c>
    </row>
    <row r="20" spans="1:16" x14ac:dyDescent="0.25">
      <c r="O20" s="81">
        <v>1.07</v>
      </c>
      <c r="P20" s="81">
        <f t="shared" si="0"/>
        <v>156.03799300000003</v>
      </c>
    </row>
    <row r="21" spans="1:16" x14ac:dyDescent="0.25">
      <c r="O21" s="81">
        <v>1.06</v>
      </c>
      <c r="P21" s="81">
        <f t="shared" si="0"/>
        <v>154.57969400000002</v>
      </c>
    </row>
    <row r="22" spans="1:16" x14ac:dyDescent="0.25">
      <c r="O22" s="81">
        <v>1.05</v>
      </c>
      <c r="P22" s="81">
        <f t="shared" si="0"/>
        <v>153.12139500000001</v>
      </c>
    </row>
    <row r="23" spans="1:16" x14ac:dyDescent="0.25">
      <c r="O23" s="81">
        <v>1.04</v>
      </c>
      <c r="P23" s="81">
        <f t="shared" si="0"/>
        <v>151.66309600000002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150.20479700000001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148.746498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147.28819900000002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145.82990000000001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144.371601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142.91330200000002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141.455003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139.99670399999999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138.53840500000001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137.080106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135.62180700000002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134.16350800000001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132.70520900000002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131.24691000000001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7" priority="35">
      <formula>F47&gt;0</formula>
    </cfRule>
    <cfRule type="expression" dxfId="2276" priority="36">
      <formula>F47&lt;0</formula>
    </cfRule>
  </conditionalFormatting>
  <conditionalFormatting sqref="Q7">
    <cfRule type="expression" dxfId="2275" priority="33">
      <formula>Q7&gt;0</formula>
    </cfRule>
    <cfRule type="expression" dxfId="2274" priority="34">
      <formula>Q7&lt;0</formula>
    </cfRule>
  </conditionalFormatting>
  <conditionalFormatting sqref="Q8">
    <cfRule type="expression" dxfId="2273" priority="31">
      <formula>Q8&gt;0</formula>
    </cfRule>
    <cfRule type="expression" dxfId="2272" priority="32">
      <formula>Q8&lt;0</formula>
    </cfRule>
  </conditionalFormatting>
  <conditionalFormatting sqref="F30:F46">
    <cfRule type="expression" dxfId="2271" priority="29">
      <formula>F30&gt;0</formula>
    </cfRule>
    <cfRule type="expression" dxfId="2270" priority="30">
      <formula>F30&lt;0</formula>
    </cfRule>
  </conditionalFormatting>
  <conditionalFormatting sqref="H30:H46">
    <cfRule type="expression" dxfId="2269" priority="27">
      <formula>H30&gt;0</formula>
    </cfRule>
    <cfRule type="expression" dxfId="2268" priority="28">
      <formula>H30&lt;0</formula>
    </cfRule>
  </conditionalFormatting>
  <conditionalFormatting sqref="Q10">
    <cfRule type="expression" dxfId="2267" priority="25">
      <formula>Q10&gt;0</formula>
    </cfRule>
    <cfRule type="expression" dxfId="2266" priority="26">
      <formula>Q10&lt;0</formula>
    </cfRule>
  </conditionalFormatting>
  <conditionalFormatting sqref="J25:J38">
    <cfRule type="expression" dxfId="2265" priority="23">
      <formula>J25&gt;0</formula>
    </cfRule>
    <cfRule type="expression" dxfId="2264" priority="24">
      <formula>J25&lt;0</formula>
    </cfRule>
  </conditionalFormatting>
  <conditionalFormatting sqref="K25:K38">
    <cfRule type="expression" dxfId="2263" priority="21">
      <formula>K25&gt;0</formula>
    </cfRule>
    <cfRule type="expression" dxfId="2262" priority="22">
      <formula>K25&lt;0</formula>
    </cfRule>
  </conditionalFormatting>
  <conditionalFormatting sqref="L25 L38">
    <cfRule type="expression" dxfId="2261" priority="19">
      <formula>L25&gt;0</formula>
    </cfRule>
    <cfRule type="expression" dxfId="2260" priority="20">
      <formula>L25&lt;0</formula>
    </cfRule>
  </conditionalFormatting>
  <conditionalFormatting sqref="F89:F110">
    <cfRule type="expression" dxfId="2259" priority="17">
      <formula>F89&gt;0</formula>
    </cfRule>
    <cfRule type="expression" dxfId="2258" priority="18">
      <formula>F89&lt;0</formula>
    </cfRule>
  </conditionalFormatting>
  <conditionalFormatting sqref="H89:H110">
    <cfRule type="expression" dxfId="2257" priority="15">
      <formula>H89&gt;0</formula>
    </cfRule>
    <cfRule type="expression" dxfId="2256" priority="16">
      <formula>H89&lt;0</formula>
    </cfRule>
  </conditionalFormatting>
  <conditionalFormatting sqref="J89:J102">
    <cfRule type="expression" dxfId="2255" priority="13">
      <formula>J89&gt;0</formula>
    </cfRule>
    <cfRule type="expression" dxfId="2254" priority="14">
      <formula>J89&lt;0</formula>
    </cfRule>
  </conditionalFormatting>
  <conditionalFormatting sqref="K89:K102">
    <cfRule type="expression" dxfId="2253" priority="11">
      <formula>K89&gt;0</formula>
    </cfRule>
    <cfRule type="expression" dxfId="2252" priority="12">
      <formula>K89&lt;0</formula>
    </cfRule>
  </conditionalFormatting>
  <conditionalFormatting sqref="L89:L102">
    <cfRule type="expression" dxfId="2251" priority="9">
      <formula>L89&gt;0</formula>
    </cfRule>
    <cfRule type="expression" dxfId="2250" priority="10">
      <formula>L89&lt;0</formula>
    </cfRule>
  </conditionalFormatting>
  <conditionalFormatting sqref="F29 F25:F26">
    <cfRule type="expression" dxfId="2249" priority="7">
      <formula>F25&gt;0</formula>
    </cfRule>
    <cfRule type="expression" dxfId="2248" priority="8">
      <formula>F25&lt;0</formula>
    </cfRule>
  </conditionalFormatting>
  <conditionalFormatting sqref="H29 H25:H27">
    <cfRule type="expression" dxfId="2247" priority="5">
      <formula>H25&gt;0</formula>
    </cfRule>
    <cfRule type="expression" dxfId="2246" priority="6">
      <formula>H25&lt;0</formula>
    </cfRule>
  </conditionalFormatting>
  <conditionalFormatting sqref="F27:F28">
    <cfRule type="expression" dxfId="2245" priority="3">
      <formula>F27&gt;0</formula>
    </cfRule>
    <cfRule type="expression" dxfId="2244" priority="4">
      <formula>F27&lt;0</formula>
    </cfRule>
  </conditionalFormatting>
  <conditionalFormatting sqref="H28">
    <cfRule type="expression" dxfId="2243" priority="1">
      <formula>H28&gt;0</formula>
    </cfRule>
    <cfRule type="expression" dxfId="22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141.51</v>
      </c>
      <c r="R4" s="425">
        <v>9.2999999999999992E-3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3537.75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-128.5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-128.5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-3.5049437436072278E-2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6.2186417920994984E-3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1343</v>
      </c>
    </row>
    <row r="13" spans="1:21" x14ac:dyDescent="0.25">
      <c r="H13" s="70"/>
      <c r="O13" s="11" t="s">
        <v>947</v>
      </c>
      <c r="Q13" s="2">
        <f>Q4/4.4</f>
        <v>32.161363636363632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155.661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154.24590000000001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152.83080000000001</v>
      </c>
    </row>
    <row r="20" spans="1:16" x14ac:dyDescent="0.25">
      <c r="O20" s="81">
        <v>1.07</v>
      </c>
      <c r="P20" s="81">
        <f t="shared" si="0"/>
        <v>151.41569999999999</v>
      </c>
    </row>
    <row r="21" spans="1:16" x14ac:dyDescent="0.25">
      <c r="O21" s="81">
        <v>1.06</v>
      </c>
      <c r="P21" s="81">
        <f t="shared" si="0"/>
        <v>150.00059999999999</v>
      </c>
    </row>
    <row r="22" spans="1:16" x14ac:dyDescent="0.25">
      <c r="O22" s="81">
        <v>1.05</v>
      </c>
      <c r="P22" s="81">
        <f t="shared" si="0"/>
        <v>148.5855</v>
      </c>
    </row>
    <row r="23" spans="1:16" x14ac:dyDescent="0.25">
      <c r="O23" s="81">
        <v>1.04</v>
      </c>
      <c r="P23" s="81">
        <f t="shared" si="0"/>
        <v>147.1704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145.75530000000001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144.34019999999998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142.92509999999999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141.51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140.0949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138.6798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137.26469999999998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135.84959999999998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134.43449999999999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133.01939999999999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131.60429999999999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130.1892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128.7741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127.35899999999999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1" priority="43">
      <formula>F54&gt;0</formula>
    </cfRule>
    <cfRule type="expression" dxfId="2240" priority="44">
      <formula>F54&lt;0</formula>
    </cfRule>
  </conditionalFormatting>
  <conditionalFormatting sqref="Q7">
    <cfRule type="expression" dxfId="2239" priority="41">
      <formula>Q7&gt;0</formula>
    </cfRule>
    <cfRule type="expression" dxfId="2238" priority="42">
      <formula>Q7&lt;0</formula>
    </cfRule>
  </conditionalFormatting>
  <conditionalFormatting sqref="Q8">
    <cfRule type="expression" dxfId="2237" priority="39">
      <formula>Q8&gt;0</formula>
    </cfRule>
    <cfRule type="expression" dxfId="2236" priority="40">
      <formula>Q8&lt;0</formula>
    </cfRule>
  </conditionalFormatting>
  <conditionalFormatting sqref="F33:F36 F38:F53">
    <cfRule type="expression" dxfId="2235" priority="37">
      <formula>F33&gt;0</formula>
    </cfRule>
    <cfRule type="expression" dxfId="2234" priority="38">
      <formula>F33&lt;0</formula>
    </cfRule>
  </conditionalFormatting>
  <conditionalFormatting sqref="H33:H36 H38:H53">
    <cfRule type="expression" dxfId="2233" priority="35">
      <formula>H33&gt;0</formula>
    </cfRule>
    <cfRule type="expression" dxfId="2232" priority="36">
      <formula>H33&lt;0</formula>
    </cfRule>
  </conditionalFormatting>
  <conditionalFormatting sqref="Q10">
    <cfRule type="expression" dxfId="2231" priority="33">
      <formula>Q10&gt;0</formula>
    </cfRule>
    <cfRule type="expression" dxfId="2230" priority="34">
      <formula>Q10&lt;0</formula>
    </cfRule>
  </conditionalFormatting>
  <conditionalFormatting sqref="J25:J37">
    <cfRule type="expression" dxfId="2229" priority="31">
      <formula>J25&gt;0</formula>
    </cfRule>
    <cfRule type="expression" dxfId="2228" priority="32">
      <formula>J25&lt;0</formula>
    </cfRule>
  </conditionalFormatting>
  <conditionalFormatting sqref="K25:K38">
    <cfRule type="expression" dxfId="2227" priority="29">
      <formula>K25&gt;0</formula>
    </cfRule>
    <cfRule type="expression" dxfId="2226" priority="30">
      <formula>K25&lt;0</formula>
    </cfRule>
  </conditionalFormatting>
  <conditionalFormatting sqref="L25">
    <cfRule type="expression" dxfId="2225" priority="27">
      <formula>L25&gt;0</formula>
    </cfRule>
    <cfRule type="expression" dxfId="2224" priority="28">
      <formula>L25&lt;0</formula>
    </cfRule>
  </conditionalFormatting>
  <conditionalFormatting sqref="F89:F110">
    <cfRule type="expression" dxfId="2223" priority="25">
      <formula>F89&gt;0</formula>
    </cfRule>
    <cfRule type="expression" dxfId="2222" priority="26">
      <formula>F89&lt;0</formula>
    </cfRule>
  </conditionalFormatting>
  <conditionalFormatting sqref="H89:H110">
    <cfRule type="expression" dxfId="2221" priority="23">
      <formula>H89&gt;0</formula>
    </cfRule>
    <cfRule type="expression" dxfId="2220" priority="24">
      <formula>H89&lt;0</formula>
    </cfRule>
  </conditionalFormatting>
  <conditionalFormatting sqref="J89:J102">
    <cfRule type="expression" dxfId="2219" priority="21">
      <formula>J89&gt;0</formula>
    </cfRule>
    <cfRule type="expression" dxfId="2218" priority="22">
      <formula>J89&lt;0</formula>
    </cfRule>
  </conditionalFormatting>
  <conditionalFormatting sqref="K89:K102">
    <cfRule type="expression" dxfId="2217" priority="19">
      <formula>K89&gt;0</formula>
    </cfRule>
    <cfRule type="expression" dxfId="2216" priority="20">
      <formula>K89&lt;0</formula>
    </cfRule>
  </conditionalFormatting>
  <conditionalFormatting sqref="L89:L102">
    <cfRule type="expression" dxfId="2215" priority="17">
      <formula>L89&gt;0</formula>
    </cfRule>
    <cfRule type="expression" dxfId="2214" priority="18">
      <formula>L89&lt;0</formula>
    </cfRule>
  </conditionalFormatting>
  <conditionalFormatting sqref="F29:F32">
    <cfRule type="expression" dxfId="2213" priority="15">
      <formula>F29&gt;0</formula>
    </cfRule>
    <cfRule type="expression" dxfId="2212" priority="16">
      <formula>F29&lt;0</formula>
    </cfRule>
  </conditionalFormatting>
  <conditionalFormatting sqref="H29:H32">
    <cfRule type="expression" dxfId="2211" priority="13">
      <formula>H29&gt;0</formula>
    </cfRule>
    <cfRule type="expression" dxfId="2210" priority="14">
      <formula>H29&lt;0</formula>
    </cfRule>
  </conditionalFormatting>
  <conditionalFormatting sqref="F25:F28">
    <cfRule type="expression" dxfId="2209" priority="11">
      <formula>F25&gt;0</formula>
    </cfRule>
    <cfRule type="expression" dxfId="2208" priority="12">
      <formula>F25&lt;0</formula>
    </cfRule>
  </conditionalFormatting>
  <conditionalFormatting sqref="H25:H28">
    <cfRule type="expression" dxfId="2207" priority="9">
      <formula>H25&gt;0</formula>
    </cfRule>
    <cfRule type="expression" dxfId="2206" priority="10">
      <formula>H25&lt;0</formula>
    </cfRule>
  </conditionalFormatting>
  <conditionalFormatting sqref="F37">
    <cfRule type="expression" dxfId="2205" priority="7">
      <formula>F37&gt;0</formula>
    </cfRule>
    <cfRule type="expression" dxfId="2204" priority="8">
      <formula>F37&lt;0</formula>
    </cfRule>
  </conditionalFormatting>
  <conditionalFormatting sqref="H37">
    <cfRule type="expression" dxfId="2203" priority="5">
      <formula>H37&gt;0</formula>
    </cfRule>
    <cfRule type="expression" dxfId="2202" priority="6">
      <formula>H37&lt;0</formula>
    </cfRule>
  </conditionalFormatting>
  <conditionalFormatting sqref="J49">
    <cfRule type="expression" dxfId="2201" priority="3">
      <formula>J49&gt;0</formula>
    </cfRule>
    <cfRule type="expression" dxfId="2200" priority="4">
      <formula>J49&lt;0</formula>
    </cfRule>
  </conditionalFormatting>
  <conditionalFormatting sqref="J38:J48">
    <cfRule type="expression" dxfId="2199" priority="1">
      <formula>J38&gt;0</formula>
    </cfRule>
    <cfRule type="expression" dxfId="21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1278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133.25</v>
      </c>
      <c r="R4" s="425">
        <v>1.35E-2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6662.5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366.43000000000029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366.43000000000029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5.8199797651550936E-2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8.6694183864915574E-3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146.57500000000002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145.24250000000001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143.91</v>
      </c>
    </row>
    <row r="20" spans="1:16" x14ac:dyDescent="0.25">
      <c r="O20" s="81">
        <v>1.07</v>
      </c>
      <c r="P20" s="81">
        <f t="shared" si="0"/>
        <v>142.57750000000001</v>
      </c>
    </row>
    <row r="21" spans="1:16" x14ac:dyDescent="0.25">
      <c r="O21" s="81">
        <v>1.06</v>
      </c>
      <c r="P21" s="81">
        <f t="shared" si="0"/>
        <v>141.245</v>
      </c>
    </row>
    <row r="22" spans="1:16" x14ac:dyDescent="0.25">
      <c r="O22" s="81">
        <v>1.05</v>
      </c>
      <c r="P22" s="81">
        <f t="shared" si="0"/>
        <v>139.91249999999999</v>
      </c>
    </row>
    <row r="23" spans="1:16" x14ac:dyDescent="0.25">
      <c r="O23" s="81">
        <v>1.04</v>
      </c>
      <c r="P23" s="81">
        <f t="shared" si="0"/>
        <v>138.58000000000001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137.2475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135.91499999999999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134.58250000000001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133.25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131.91749999999999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130.58500000000001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129.2525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127.92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126.58749999999999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125.255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123.9225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122.59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121.25750000000001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119.925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7" priority="35">
      <formula>F47&gt;0</formula>
    </cfRule>
    <cfRule type="expression" dxfId="2196" priority="36">
      <formula>F47&lt;0</formula>
    </cfRule>
  </conditionalFormatting>
  <conditionalFormatting sqref="Q7">
    <cfRule type="expression" dxfId="2195" priority="33">
      <formula>Q7&gt;0</formula>
    </cfRule>
    <cfRule type="expression" dxfId="2194" priority="34">
      <formula>Q7&lt;0</formula>
    </cfRule>
  </conditionalFormatting>
  <conditionalFormatting sqref="Q8">
    <cfRule type="expression" dxfId="2193" priority="31">
      <formula>Q8&gt;0</formula>
    </cfRule>
    <cfRule type="expression" dxfId="2192" priority="32">
      <formula>Q8&lt;0</formula>
    </cfRule>
  </conditionalFormatting>
  <conditionalFormatting sqref="F30:F46">
    <cfRule type="expression" dxfId="2191" priority="29">
      <formula>F30&gt;0</formula>
    </cfRule>
    <cfRule type="expression" dxfId="2190" priority="30">
      <formula>F30&lt;0</formula>
    </cfRule>
  </conditionalFormatting>
  <conditionalFormatting sqref="H30:H46">
    <cfRule type="expression" dxfId="2189" priority="27">
      <formula>H30&gt;0</formula>
    </cfRule>
    <cfRule type="expression" dxfId="2188" priority="28">
      <formula>H30&lt;0</formula>
    </cfRule>
  </conditionalFormatting>
  <conditionalFormatting sqref="Q10">
    <cfRule type="expression" dxfId="2187" priority="25">
      <formula>Q10&gt;0</formula>
    </cfRule>
    <cfRule type="expression" dxfId="2186" priority="26">
      <formula>Q10&lt;0</formula>
    </cfRule>
  </conditionalFormatting>
  <conditionalFormatting sqref="J25:J38">
    <cfRule type="expression" dxfId="2185" priority="23">
      <formula>J25&gt;0</formula>
    </cfRule>
    <cfRule type="expression" dxfId="2184" priority="24">
      <formula>J25&lt;0</formula>
    </cfRule>
  </conditionalFormatting>
  <conditionalFormatting sqref="K25:K38">
    <cfRule type="expression" dxfId="2183" priority="21">
      <formula>K25&gt;0</formula>
    </cfRule>
    <cfRule type="expression" dxfId="2182" priority="22">
      <formula>K25&lt;0</formula>
    </cfRule>
  </conditionalFormatting>
  <conditionalFormatting sqref="L25 L38">
    <cfRule type="expression" dxfId="2181" priority="19">
      <formula>L25&gt;0</formula>
    </cfRule>
    <cfRule type="expression" dxfId="2180" priority="20">
      <formula>L25&lt;0</formula>
    </cfRule>
  </conditionalFormatting>
  <conditionalFormatting sqref="F89:F110">
    <cfRule type="expression" dxfId="2179" priority="17">
      <formula>F89&gt;0</formula>
    </cfRule>
    <cfRule type="expression" dxfId="2178" priority="18">
      <formula>F89&lt;0</formula>
    </cfRule>
  </conditionalFormatting>
  <conditionalFormatting sqref="H89:H110">
    <cfRule type="expression" dxfId="2177" priority="15">
      <formula>H89&gt;0</formula>
    </cfRule>
    <cfRule type="expression" dxfId="2176" priority="16">
      <formula>H89&lt;0</formula>
    </cfRule>
  </conditionalFormatting>
  <conditionalFormatting sqref="J89:J102">
    <cfRule type="expression" dxfId="2175" priority="13">
      <formula>J89&gt;0</formula>
    </cfRule>
    <cfRule type="expression" dxfId="2174" priority="14">
      <formula>J89&lt;0</formula>
    </cfRule>
  </conditionalFormatting>
  <conditionalFormatting sqref="K89:K102">
    <cfRule type="expression" dxfId="2173" priority="11">
      <formula>K89&gt;0</formula>
    </cfRule>
    <cfRule type="expression" dxfId="2172" priority="12">
      <formula>K89&lt;0</formula>
    </cfRule>
  </conditionalFormatting>
  <conditionalFormatting sqref="L89:L102">
    <cfRule type="expression" dxfId="2171" priority="9">
      <formula>L89&gt;0</formula>
    </cfRule>
    <cfRule type="expression" dxfId="2170" priority="10">
      <formula>L89&lt;0</formula>
    </cfRule>
  </conditionalFormatting>
  <conditionalFormatting sqref="F25:F29">
    <cfRule type="expression" dxfId="2169" priority="7">
      <formula>F25&gt;0</formula>
    </cfRule>
    <cfRule type="expression" dxfId="2168" priority="8">
      <formula>F25&lt;0</formula>
    </cfRule>
  </conditionalFormatting>
  <conditionalFormatting sqref="H25:H29">
    <cfRule type="expression" dxfId="2167" priority="5">
      <formula>H25&gt;0</formula>
    </cfRule>
    <cfRule type="expression" dxfId="216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1328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1334</v>
      </c>
    </row>
    <row r="3" spans="1:21" x14ac:dyDescent="0.25">
      <c r="A3" s="22" t="s">
        <v>71</v>
      </c>
      <c r="B3" s="498" t="s">
        <v>1333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14.04</v>
      </c>
      <c r="T3" s="1"/>
      <c r="U3" t="s">
        <v>1335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14.04</v>
      </c>
      <c r="R4" s="425">
        <v>4.7E-2</v>
      </c>
      <c r="T4" s="694"/>
      <c r="U4" s="30" t="s">
        <v>1337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1.7806267806267807E-2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1364</v>
      </c>
    </row>
    <row r="13" spans="1:21" x14ac:dyDescent="0.25">
      <c r="H13" s="70"/>
      <c r="O13" s="11" t="s">
        <v>947</v>
      </c>
      <c r="Q13" s="2">
        <f>Q4/R13</f>
        <v>10.399999999999999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15.444000000000001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15.303599999999999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15.1632</v>
      </c>
    </row>
    <row r="20" spans="1:16" x14ac:dyDescent="0.25">
      <c r="O20" s="81">
        <v>1.07</v>
      </c>
      <c r="P20" s="81">
        <f t="shared" si="0"/>
        <v>15.0228</v>
      </c>
    </row>
    <row r="21" spans="1:16" x14ac:dyDescent="0.25">
      <c r="O21" s="81">
        <v>1.06</v>
      </c>
      <c r="P21" s="81">
        <f t="shared" si="0"/>
        <v>14.882400000000001</v>
      </c>
    </row>
    <row r="22" spans="1:16" x14ac:dyDescent="0.25">
      <c r="O22" s="81">
        <v>1.05</v>
      </c>
      <c r="P22" s="81">
        <f t="shared" si="0"/>
        <v>14.741999999999999</v>
      </c>
    </row>
    <row r="23" spans="1:16" x14ac:dyDescent="0.25">
      <c r="O23" s="81">
        <v>1.04</v>
      </c>
      <c r="P23" s="81">
        <f t="shared" si="0"/>
        <v>14.601599999999999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14.4612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14.3208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14.180399999999999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14.04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13.8996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13.759199999999998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13.618799999999998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13.478399999999999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13.337999999999999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13.197599999999998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13.0572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12.9168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12.776399999999999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12.635999999999999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1336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5" priority="47">
      <formula>F54&gt;0</formula>
    </cfRule>
    <cfRule type="expression" dxfId="2164" priority="48">
      <formula>F54&lt;0</formula>
    </cfRule>
  </conditionalFormatting>
  <conditionalFormatting sqref="Q7">
    <cfRule type="expression" dxfId="2163" priority="45">
      <formula>Q7&gt;0</formula>
    </cfRule>
    <cfRule type="expression" dxfId="2162" priority="46">
      <formula>Q7&lt;0</formula>
    </cfRule>
  </conditionalFormatting>
  <conditionalFormatting sqref="Q8">
    <cfRule type="expression" dxfId="2161" priority="43">
      <formula>Q8&gt;0</formula>
    </cfRule>
    <cfRule type="expression" dxfId="2160" priority="44">
      <formula>Q8&lt;0</formula>
    </cfRule>
  </conditionalFormatting>
  <conditionalFormatting sqref="F33:F36 F38:F53">
    <cfRule type="expression" dxfId="2159" priority="41">
      <formula>F33&gt;0</formula>
    </cfRule>
    <cfRule type="expression" dxfId="2158" priority="42">
      <formula>F33&lt;0</formula>
    </cfRule>
  </conditionalFormatting>
  <conditionalFormatting sqref="H33:H36 H38:H53">
    <cfRule type="expression" dxfId="2157" priority="39">
      <formula>H33&gt;0</formula>
    </cfRule>
    <cfRule type="expression" dxfId="2156" priority="40">
      <formula>H33&lt;0</formula>
    </cfRule>
  </conditionalFormatting>
  <conditionalFormatting sqref="Q10">
    <cfRule type="expression" dxfId="2155" priority="37">
      <formula>Q10&gt;0</formula>
    </cfRule>
    <cfRule type="expression" dxfId="2154" priority="38">
      <formula>Q10&lt;0</formula>
    </cfRule>
  </conditionalFormatting>
  <conditionalFormatting sqref="J25:J37">
    <cfRule type="expression" dxfId="2153" priority="35">
      <formula>J25&gt;0</formula>
    </cfRule>
    <cfRule type="expression" dxfId="2152" priority="36">
      <formula>J25&lt;0</formula>
    </cfRule>
  </conditionalFormatting>
  <conditionalFormatting sqref="K25:K38">
    <cfRule type="expression" dxfId="2151" priority="33">
      <formula>K25&gt;0</formula>
    </cfRule>
    <cfRule type="expression" dxfId="2150" priority="34">
      <formula>K25&lt;0</formula>
    </cfRule>
  </conditionalFormatting>
  <conditionalFormatting sqref="L25">
    <cfRule type="expression" dxfId="2149" priority="31">
      <formula>L25&gt;0</formula>
    </cfRule>
    <cfRule type="expression" dxfId="2148" priority="32">
      <formula>L25&lt;0</formula>
    </cfRule>
  </conditionalFormatting>
  <conditionalFormatting sqref="F89:F110">
    <cfRule type="expression" dxfId="2147" priority="29">
      <formula>F89&gt;0</formula>
    </cfRule>
    <cfRule type="expression" dxfId="2146" priority="30">
      <formula>F89&lt;0</formula>
    </cfRule>
  </conditionalFormatting>
  <conditionalFormatting sqref="H89:H110">
    <cfRule type="expression" dxfId="2145" priority="27">
      <formula>H89&gt;0</formula>
    </cfRule>
    <cfRule type="expression" dxfId="2144" priority="28">
      <formula>H89&lt;0</formula>
    </cfRule>
  </conditionalFormatting>
  <conditionalFormatting sqref="J89:J102">
    <cfRule type="expression" dxfId="2143" priority="25">
      <formula>J89&gt;0</formula>
    </cfRule>
    <cfRule type="expression" dxfId="2142" priority="26">
      <formula>J89&lt;0</formula>
    </cfRule>
  </conditionalFormatting>
  <conditionalFormatting sqref="K89:K102">
    <cfRule type="expression" dxfId="2141" priority="23">
      <formula>K89&gt;0</formula>
    </cfRule>
    <cfRule type="expression" dxfId="2140" priority="24">
      <formula>K89&lt;0</formula>
    </cfRule>
  </conditionalFormatting>
  <conditionalFormatting sqref="L89:L102">
    <cfRule type="expression" dxfId="2139" priority="21">
      <formula>L89&gt;0</formula>
    </cfRule>
    <cfRule type="expression" dxfId="2138" priority="22">
      <formula>L89&lt;0</formula>
    </cfRule>
  </conditionalFormatting>
  <conditionalFormatting sqref="F30:F32">
    <cfRule type="expression" dxfId="2137" priority="19">
      <formula>F30&gt;0</formula>
    </cfRule>
    <cfRule type="expression" dxfId="2136" priority="20">
      <formula>F30&lt;0</formula>
    </cfRule>
  </conditionalFormatting>
  <conditionalFormatting sqref="H30:H32">
    <cfRule type="expression" dxfId="2135" priority="17">
      <formula>H30&gt;0</formula>
    </cfRule>
    <cfRule type="expression" dxfId="2134" priority="18">
      <formula>H30&lt;0</formula>
    </cfRule>
  </conditionalFormatting>
  <conditionalFormatting sqref="F25:F27">
    <cfRule type="expression" dxfId="2133" priority="15">
      <formula>F25&gt;0</formula>
    </cfRule>
    <cfRule type="expression" dxfId="2132" priority="16">
      <formula>F25&lt;0</formula>
    </cfRule>
  </conditionalFormatting>
  <conditionalFormatting sqref="H25:H27">
    <cfRule type="expression" dxfId="2131" priority="13">
      <formula>H25&gt;0</formula>
    </cfRule>
    <cfRule type="expression" dxfId="2130" priority="14">
      <formula>H25&lt;0</formula>
    </cfRule>
  </conditionalFormatting>
  <conditionalFormatting sqref="F37">
    <cfRule type="expression" dxfId="2129" priority="11">
      <formula>F37&gt;0</formula>
    </cfRule>
    <cfRule type="expression" dxfId="2128" priority="12">
      <formula>F37&lt;0</formula>
    </cfRule>
  </conditionalFormatting>
  <conditionalFormatting sqref="H37">
    <cfRule type="expression" dxfId="2127" priority="9">
      <formula>H37&gt;0</formula>
    </cfRule>
    <cfRule type="expression" dxfId="2126" priority="10">
      <formula>H37&lt;0</formula>
    </cfRule>
  </conditionalFormatting>
  <conditionalFormatting sqref="J49">
    <cfRule type="expression" dxfId="2125" priority="7">
      <formula>J49&gt;0</formula>
    </cfRule>
    <cfRule type="expression" dxfId="2124" priority="8">
      <formula>J49&lt;0</formula>
    </cfRule>
  </conditionalFormatting>
  <conditionalFormatting sqref="J38:J48">
    <cfRule type="expression" dxfId="2123" priority="5">
      <formula>J38&gt;0</formula>
    </cfRule>
    <cfRule type="expression" dxfId="2122" priority="6">
      <formula>J38&lt;0</formula>
    </cfRule>
  </conditionalFormatting>
  <conditionalFormatting sqref="F28:F29">
    <cfRule type="expression" dxfId="2121" priority="3">
      <formula>F28&gt;0</formula>
    </cfRule>
    <cfRule type="expression" dxfId="2120" priority="4">
      <formula>F28&lt;0</formula>
    </cfRule>
  </conditionalFormatting>
  <conditionalFormatting sqref="H28:H29">
    <cfRule type="expression" dxfId="2119" priority="1">
      <formula>H28&gt;0</formula>
    </cfRule>
    <cfRule type="expression" dxfId="21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7" priority="35">
      <formula>F47&gt;0</formula>
    </cfRule>
    <cfRule type="expression" dxfId="2116" priority="36">
      <formula>F47&lt;0</formula>
    </cfRule>
  </conditionalFormatting>
  <conditionalFormatting sqref="Q7">
    <cfRule type="expression" dxfId="2115" priority="33">
      <formula>Q7&gt;0</formula>
    </cfRule>
    <cfRule type="expression" dxfId="2114" priority="34">
      <formula>Q7&lt;0</formula>
    </cfRule>
  </conditionalFormatting>
  <conditionalFormatting sqref="Q8">
    <cfRule type="expression" dxfId="2113" priority="31">
      <formula>Q8&gt;0</formula>
    </cfRule>
    <cfRule type="expression" dxfId="2112" priority="32">
      <formula>Q8&lt;0</formula>
    </cfRule>
  </conditionalFormatting>
  <conditionalFormatting sqref="F30:F46">
    <cfRule type="expression" dxfId="2111" priority="29">
      <formula>F30&gt;0</formula>
    </cfRule>
    <cfRule type="expression" dxfId="2110" priority="30">
      <formula>F30&lt;0</formula>
    </cfRule>
  </conditionalFormatting>
  <conditionalFormatting sqref="H30:H46">
    <cfRule type="expression" dxfId="2109" priority="27">
      <formula>H30&gt;0</formula>
    </cfRule>
    <cfRule type="expression" dxfId="2108" priority="28">
      <formula>H30&lt;0</formula>
    </cfRule>
  </conditionalFormatting>
  <conditionalFormatting sqref="Q10">
    <cfRule type="expression" dxfId="2107" priority="25">
      <formula>Q10&gt;0</formula>
    </cfRule>
    <cfRule type="expression" dxfId="2106" priority="26">
      <formula>Q10&lt;0</formula>
    </cfRule>
  </conditionalFormatting>
  <conditionalFormatting sqref="J25:J38">
    <cfRule type="expression" dxfId="2105" priority="23">
      <formula>J25&gt;0</formula>
    </cfRule>
    <cfRule type="expression" dxfId="2104" priority="24">
      <formula>J25&lt;0</formula>
    </cfRule>
  </conditionalFormatting>
  <conditionalFormatting sqref="K25:K38">
    <cfRule type="expression" dxfId="2103" priority="21">
      <formula>K25&gt;0</formula>
    </cfRule>
    <cfRule type="expression" dxfId="2102" priority="22">
      <formula>K25&lt;0</formula>
    </cfRule>
  </conditionalFormatting>
  <conditionalFormatting sqref="L25 L38">
    <cfRule type="expression" dxfId="2101" priority="19">
      <formula>L25&gt;0</formula>
    </cfRule>
    <cfRule type="expression" dxfId="2100" priority="20">
      <formula>L25&lt;0</formula>
    </cfRule>
  </conditionalFormatting>
  <conditionalFormatting sqref="F89:F110">
    <cfRule type="expression" dxfId="2099" priority="17">
      <formula>F89&gt;0</formula>
    </cfRule>
    <cfRule type="expression" dxfId="2098" priority="18">
      <formula>F89&lt;0</formula>
    </cfRule>
  </conditionalFormatting>
  <conditionalFormatting sqref="H89:H110">
    <cfRule type="expression" dxfId="2097" priority="15">
      <formula>H89&gt;0</formula>
    </cfRule>
    <cfRule type="expression" dxfId="2096" priority="16">
      <formula>H89&lt;0</formula>
    </cfRule>
  </conditionalFormatting>
  <conditionalFormatting sqref="J89:J102">
    <cfRule type="expression" dxfId="2095" priority="13">
      <formula>J89&gt;0</formula>
    </cfRule>
    <cfRule type="expression" dxfId="2094" priority="14">
      <formula>J89&lt;0</formula>
    </cfRule>
  </conditionalFormatting>
  <conditionalFormatting sqref="K89:K102">
    <cfRule type="expression" dxfId="2093" priority="11">
      <formula>K89&gt;0</formula>
    </cfRule>
    <cfRule type="expression" dxfId="2092" priority="12">
      <formula>K89&lt;0</formula>
    </cfRule>
  </conditionalFormatting>
  <conditionalFormatting sqref="L89:L102">
    <cfRule type="expression" dxfId="2091" priority="9">
      <formula>L89&gt;0</formula>
    </cfRule>
    <cfRule type="expression" dxfId="2090" priority="10">
      <formula>L89&lt;0</formula>
    </cfRule>
  </conditionalFormatting>
  <conditionalFormatting sqref="F25 F29">
    <cfRule type="expression" dxfId="2089" priority="7">
      <formula>F25&gt;0</formula>
    </cfRule>
    <cfRule type="expression" dxfId="2088" priority="8">
      <formula>F25&lt;0</formula>
    </cfRule>
  </conditionalFormatting>
  <conditionalFormatting sqref="H29 H25:H27">
    <cfRule type="expression" dxfId="2087" priority="5">
      <formula>H25&gt;0</formula>
    </cfRule>
    <cfRule type="expression" dxfId="2086" priority="6">
      <formula>H25&lt;0</formula>
    </cfRule>
  </conditionalFormatting>
  <conditionalFormatting sqref="F26:F28">
    <cfRule type="expression" dxfId="2085" priority="3">
      <formula>F26&gt;0</formula>
    </cfRule>
    <cfRule type="expression" dxfId="2084" priority="4">
      <formula>F26&lt;0</formula>
    </cfRule>
  </conditionalFormatting>
  <conditionalFormatting sqref="H28">
    <cfRule type="expression" dxfId="2083" priority="1">
      <formula>H28&gt;0</formula>
    </cfRule>
    <cfRule type="expression" dxfId="208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1286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1284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1287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1" priority="127">
      <formula>F141&gt;0</formula>
    </cfRule>
    <cfRule type="expression" dxfId="2080" priority="128">
      <formula>F141&lt;0</formula>
    </cfRule>
  </conditionalFormatting>
  <conditionalFormatting sqref="F198:F211 F214:F258 F261:F262">
    <cfRule type="expression" dxfId="2079" priority="123">
      <formula>F198&gt;0</formula>
    </cfRule>
    <cfRule type="expression" dxfId="2078" priority="124">
      <formula>F198&lt;0</formula>
    </cfRule>
  </conditionalFormatting>
  <conditionalFormatting sqref="F198:F211 F214:F258 F261:F262">
    <cfRule type="expression" dxfId="2077" priority="125">
      <formula>F198&gt;0</formula>
    </cfRule>
    <cfRule type="expression" dxfId="2076" priority="126">
      <formula>F198&lt;0</formula>
    </cfRule>
  </conditionalFormatting>
  <conditionalFormatting sqref="H193:H211 H214:H258 H261:H262">
    <cfRule type="expression" dxfId="2075" priority="121">
      <formula>H193&gt;0</formula>
    </cfRule>
    <cfRule type="expression" dxfId="2074" priority="122">
      <formula>H193&lt;0</formula>
    </cfRule>
  </conditionalFormatting>
  <conditionalFormatting sqref="F189:F192">
    <cfRule type="expression" dxfId="2073" priority="115">
      <formula>F189&gt;0</formula>
    </cfRule>
    <cfRule type="expression" dxfId="2072" priority="116">
      <formula>F189&lt;0</formula>
    </cfRule>
  </conditionalFormatting>
  <conditionalFormatting sqref="H189:H192">
    <cfRule type="expression" dxfId="2071" priority="113">
      <formula>H189&gt;0</formula>
    </cfRule>
    <cfRule type="expression" dxfId="2070" priority="114">
      <formula>H189&lt;0</formula>
    </cfRule>
  </conditionalFormatting>
  <conditionalFormatting sqref="Q8">
    <cfRule type="expression" dxfId="2069" priority="109">
      <formula>Q8&gt;0</formula>
    </cfRule>
    <cfRule type="expression" dxfId="2068" priority="110">
      <formula>Q8&lt;0</formula>
    </cfRule>
  </conditionalFormatting>
  <conditionalFormatting sqref="Q7">
    <cfRule type="expression" dxfId="2067" priority="111">
      <formula>Q7&gt;0</formula>
    </cfRule>
    <cfRule type="expression" dxfId="2066" priority="112">
      <formula>Q7&lt;0</formula>
    </cfRule>
  </conditionalFormatting>
  <conditionalFormatting sqref="F212">
    <cfRule type="expression" dxfId="2065" priority="105">
      <formula>F212&gt;0</formula>
    </cfRule>
    <cfRule type="expression" dxfId="2064" priority="106">
      <formula>F212&lt;0</formula>
    </cfRule>
  </conditionalFormatting>
  <conditionalFormatting sqref="F212">
    <cfRule type="expression" dxfId="2063" priority="107">
      <formula>F212&gt;0</formula>
    </cfRule>
    <cfRule type="expression" dxfId="2062" priority="108">
      <formula>F212&lt;0</formula>
    </cfRule>
  </conditionalFormatting>
  <conditionalFormatting sqref="H212">
    <cfRule type="expression" dxfId="2061" priority="103">
      <formula>H212&gt;0</formula>
    </cfRule>
    <cfRule type="expression" dxfId="2060" priority="104">
      <formula>H212&lt;0</formula>
    </cfRule>
  </conditionalFormatting>
  <conditionalFormatting sqref="F213">
    <cfRule type="expression" dxfId="2059" priority="99">
      <formula>F213&gt;0</formula>
    </cfRule>
    <cfRule type="expression" dxfId="2058" priority="100">
      <formula>F213&lt;0</formula>
    </cfRule>
  </conditionalFormatting>
  <conditionalFormatting sqref="F213">
    <cfRule type="expression" dxfId="2057" priority="101">
      <formula>F213&gt;0</formula>
    </cfRule>
    <cfRule type="expression" dxfId="2056" priority="102">
      <formula>F213&lt;0</formula>
    </cfRule>
  </conditionalFormatting>
  <conditionalFormatting sqref="H213">
    <cfRule type="expression" dxfId="2055" priority="97">
      <formula>H213&gt;0</formula>
    </cfRule>
    <cfRule type="expression" dxfId="2054" priority="98">
      <formula>H213&lt;0</formula>
    </cfRule>
  </conditionalFormatting>
  <conditionalFormatting sqref="F259:F260">
    <cfRule type="expression" dxfId="2053" priority="93">
      <formula>F259&gt;0</formula>
    </cfRule>
    <cfRule type="expression" dxfId="2052" priority="94">
      <formula>F259&lt;0</formula>
    </cfRule>
  </conditionalFormatting>
  <conditionalFormatting sqref="F259:F260">
    <cfRule type="expression" dxfId="2051" priority="95">
      <formula>F259&gt;0</formula>
    </cfRule>
    <cfRule type="expression" dxfId="2050" priority="96">
      <formula>F259&lt;0</formula>
    </cfRule>
  </conditionalFormatting>
  <conditionalFormatting sqref="H259:H260">
    <cfRule type="expression" dxfId="2049" priority="91">
      <formula>H259&gt;0</formula>
    </cfRule>
    <cfRule type="expression" dxfId="2048" priority="92">
      <formula>H259&lt;0</formula>
    </cfRule>
  </conditionalFormatting>
  <conditionalFormatting sqref="F66:F81">
    <cfRule type="expression" dxfId="2047" priority="89">
      <formula>F66&gt;0</formula>
    </cfRule>
    <cfRule type="expression" dxfId="2046" priority="90">
      <formula>F66&lt;0</formula>
    </cfRule>
  </conditionalFormatting>
  <conditionalFormatting sqref="H66:H81">
    <cfRule type="expression" dxfId="2045" priority="87">
      <formula>H66&gt;0</formula>
    </cfRule>
    <cfRule type="expression" dxfId="2044" priority="88">
      <formula>H66&lt;0</formula>
    </cfRule>
  </conditionalFormatting>
  <conditionalFormatting sqref="Q10">
    <cfRule type="expression" dxfId="2043" priority="85">
      <formula>Q10&gt;0</formula>
    </cfRule>
    <cfRule type="expression" dxfId="2042" priority="86">
      <formula>Q10&lt;0</formula>
    </cfRule>
  </conditionalFormatting>
  <conditionalFormatting sqref="J76">
    <cfRule type="expression" dxfId="2041" priority="83">
      <formula>J76&gt;0</formula>
    </cfRule>
    <cfRule type="expression" dxfId="2040" priority="84">
      <formula>J76&lt;0</formula>
    </cfRule>
  </conditionalFormatting>
  <conditionalFormatting sqref="F83:F91">
    <cfRule type="expression" dxfId="2039" priority="77">
      <formula>F83&gt;0</formula>
    </cfRule>
    <cfRule type="expression" dxfId="2038" priority="78">
      <formula>F83&lt;0</formula>
    </cfRule>
  </conditionalFormatting>
  <conditionalFormatting sqref="H83:H91">
    <cfRule type="expression" dxfId="2037" priority="75">
      <formula>H83&gt;0</formula>
    </cfRule>
    <cfRule type="expression" dxfId="2036" priority="76">
      <formula>H83&lt;0</formula>
    </cfRule>
  </conditionalFormatting>
  <conditionalFormatting sqref="R4">
    <cfRule type="expression" dxfId="2035" priority="73">
      <formula>R4&gt;0</formula>
    </cfRule>
    <cfRule type="expression" dxfId="2034" priority="74">
      <formula>R4&lt;0</formula>
    </cfRule>
  </conditionalFormatting>
  <conditionalFormatting sqref="Q9">
    <cfRule type="expression" dxfId="2033" priority="71">
      <formula>Q9&gt;0</formula>
    </cfRule>
    <cfRule type="expression" dxfId="2032" priority="72">
      <formula>Q9&lt;0</formula>
    </cfRule>
  </conditionalFormatting>
  <conditionalFormatting sqref="F92:F115">
    <cfRule type="expression" dxfId="2031" priority="67">
      <formula>F92&gt;0</formula>
    </cfRule>
    <cfRule type="expression" dxfId="2030" priority="68">
      <formula>F92&lt;0</formula>
    </cfRule>
  </conditionalFormatting>
  <conditionalFormatting sqref="H92:H115">
    <cfRule type="expression" dxfId="2029" priority="65">
      <formula>H92&gt;0</formula>
    </cfRule>
    <cfRule type="expression" dxfId="2028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7" priority="61">
      <formula>F116&gt;0</formula>
    </cfRule>
    <cfRule type="expression" dxfId="2026" priority="62">
      <formula>F116&lt;0</formula>
    </cfRule>
  </conditionalFormatting>
  <conditionalFormatting sqref="H116:H140">
    <cfRule type="expression" dxfId="2025" priority="59">
      <formula>H116&gt;0</formula>
    </cfRule>
    <cfRule type="expression" dxfId="2024" priority="60">
      <formula>H116&lt;0</formula>
    </cfRule>
  </conditionalFormatting>
  <conditionalFormatting sqref="H150:H151 F150:F151">
    <cfRule type="expression" dxfId="2023" priority="41">
      <formula>F150&gt;0</formula>
    </cfRule>
    <cfRule type="expression" dxfId="2022" priority="42">
      <formula>F150&lt;0</formula>
    </cfRule>
  </conditionalFormatting>
  <conditionalFormatting sqref="H145:H149 F145:F149">
    <cfRule type="expression" dxfId="2021" priority="39">
      <formula>F145&gt;0</formula>
    </cfRule>
    <cfRule type="expression" dxfId="2020" priority="40">
      <formula>F145&lt;0</formula>
    </cfRule>
  </conditionalFormatting>
  <conditionalFormatting sqref="F82">
    <cfRule type="expression" dxfId="2019" priority="37">
      <formula>F82&gt;0</formula>
    </cfRule>
    <cfRule type="expression" dxfId="2018" priority="38">
      <formula>F82&lt;0</formula>
    </cfRule>
  </conditionalFormatting>
  <conditionalFormatting sqref="H82">
    <cfRule type="expression" dxfId="2017" priority="35">
      <formula>H82&gt;0</formula>
    </cfRule>
    <cfRule type="expression" dxfId="2016" priority="36">
      <formula>H82&lt;0</formula>
    </cfRule>
  </conditionalFormatting>
  <conditionalFormatting sqref="F173:F175 H173:H175">
    <cfRule type="expression" dxfId="2015" priority="33">
      <formula>F173&gt;0</formula>
    </cfRule>
    <cfRule type="expression" dxfId="2014" priority="34">
      <formula>F173&lt;0</formula>
    </cfRule>
  </conditionalFormatting>
  <conditionalFormatting sqref="F162:F166 H162:H166">
    <cfRule type="expression" dxfId="2013" priority="29">
      <formula>F162&gt;0</formula>
    </cfRule>
    <cfRule type="expression" dxfId="2012" priority="30">
      <formula>F162&lt;0</formula>
    </cfRule>
  </conditionalFormatting>
  <conditionalFormatting sqref="F159:F161 H159:H161">
    <cfRule type="expression" dxfId="2011" priority="25">
      <formula>F159&gt;0</formula>
    </cfRule>
    <cfRule type="expression" dxfId="2010" priority="26">
      <formula>F159&lt;0</formula>
    </cfRule>
  </conditionalFormatting>
  <conditionalFormatting sqref="F156:F158 H156:H158">
    <cfRule type="expression" dxfId="2009" priority="23">
      <formula>F156&gt;0</formula>
    </cfRule>
    <cfRule type="expression" dxfId="2008" priority="24">
      <formula>F156&lt;0</formula>
    </cfRule>
  </conditionalFormatting>
  <conditionalFormatting sqref="F155 H155">
    <cfRule type="expression" dxfId="2007" priority="21">
      <formula>F155&gt;0</formula>
    </cfRule>
    <cfRule type="expression" dxfId="2006" priority="22">
      <formula>F155&lt;0</formula>
    </cfRule>
  </conditionalFormatting>
  <conditionalFormatting sqref="F168:F170 H168:H170 K66:K170">
    <cfRule type="expression" dxfId="2005" priority="19">
      <formula>F66&gt;0</formula>
    </cfRule>
    <cfRule type="expression" dxfId="2004" priority="20">
      <formula>F66&lt;0</formula>
    </cfRule>
  </conditionalFormatting>
  <conditionalFormatting sqref="F167 H167">
    <cfRule type="expression" dxfId="2003" priority="17">
      <formula>F167&gt;0</formula>
    </cfRule>
    <cfRule type="expression" dxfId="2002" priority="18">
      <formula>F167&lt;0</formula>
    </cfRule>
  </conditionalFormatting>
  <conditionalFormatting sqref="F171:F172 H171:H172 K171:K172">
    <cfRule type="expression" dxfId="2001" priority="15">
      <formula>F171&gt;0</formula>
    </cfRule>
    <cfRule type="expression" dxfId="2000" priority="16">
      <formula>F171&lt;0</formula>
    </cfRule>
  </conditionalFormatting>
  <conditionalFormatting sqref="F178:F180 H178:H180 K178:K180">
    <cfRule type="expression" dxfId="1999" priority="11">
      <formula>F178&gt;0</formula>
    </cfRule>
    <cfRule type="expression" dxfId="1998" priority="12">
      <formula>F178&lt;0</formula>
    </cfRule>
  </conditionalFormatting>
  <conditionalFormatting sqref="F176:F177 H176:H177 K176:K177">
    <cfRule type="expression" dxfId="1997" priority="9">
      <formula>F176&gt;0</formula>
    </cfRule>
    <cfRule type="expression" dxfId="1996" priority="10">
      <formula>F176&lt;0</formula>
    </cfRule>
  </conditionalFormatting>
  <conditionalFormatting sqref="F184:F185 H184:H185 K184:K185">
    <cfRule type="expression" dxfId="1995" priority="5">
      <formula>F184&gt;0</formula>
    </cfRule>
    <cfRule type="expression" dxfId="1994" priority="6">
      <formula>F184&lt;0</formula>
    </cfRule>
  </conditionalFormatting>
  <conditionalFormatting sqref="F182:F183 H182:H183 K182:K183">
    <cfRule type="expression" dxfId="1993" priority="3">
      <formula>F182&gt;0</formula>
    </cfRule>
    <cfRule type="expression" dxfId="1992" priority="4">
      <formula>F182&lt;0</formula>
    </cfRule>
  </conditionalFormatting>
  <conditionalFormatting sqref="F181 H181 K181">
    <cfRule type="expression" dxfId="1991" priority="1">
      <formula>F181&gt;0</formula>
    </cfRule>
    <cfRule type="expression" dxfId="1990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9" priority="31">
      <formula>Q7&gt;0</formula>
    </cfRule>
    <cfRule type="expression" dxfId="1988" priority="32">
      <formula>Q7&lt;0</formula>
    </cfRule>
  </conditionalFormatting>
  <conditionalFormatting sqref="Q8">
    <cfRule type="expression" dxfId="1987" priority="29">
      <formula>Q8&gt;0</formula>
    </cfRule>
    <cfRule type="expression" dxfId="1986" priority="30">
      <formula>Q8&lt;0</formula>
    </cfRule>
  </conditionalFormatting>
  <conditionalFormatting sqref="F62:F65">
    <cfRule type="expression" dxfId="1985" priority="21">
      <formula>F62&gt;0</formula>
    </cfRule>
    <cfRule type="expression" dxfId="1984" priority="22">
      <formula>F62&lt;0</formula>
    </cfRule>
  </conditionalFormatting>
  <conditionalFormatting sqref="F66:F74 F78:F98 F102:F106">
    <cfRule type="expression" dxfId="1983" priority="17">
      <formula>F66&gt;0</formula>
    </cfRule>
    <cfRule type="expression" dxfId="1982" priority="18">
      <formula>F66&lt;0</formula>
    </cfRule>
  </conditionalFormatting>
  <conditionalFormatting sqref="F66:F74 F78:F98 F102:F106">
    <cfRule type="expression" dxfId="1981" priority="19">
      <formula>F66&gt;0</formula>
    </cfRule>
    <cfRule type="expression" dxfId="1980" priority="20">
      <formula>F66&lt;0</formula>
    </cfRule>
  </conditionalFormatting>
  <conditionalFormatting sqref="H62:H74 H78:H98 H102:H106">
    <cfRule type="expression" dxfId="1979" priority="15">
      <formula>H62&gt;0</formula>
    </cfRule>
    <cfRule type="expression" dxfId="1978" priority="16">
      <formula>H62&lt;0</formula>
    </cfRule>
  </conditionalFormatting>
  <conditionalFormatting sqref="F57:F61">
    <cfRule type="expression" dxfId="1977" priority="13">
      <formula>F57&gt;0</formula>
    </cfRule>
    <cfRule type="expression" dxfId="1976" priority="14">
      <formula>F57&lt;0</formula>
    </cfRule>
  </conditionalFormatting>
  <conditionalFormatting sqref="H57:H61">
    <cfRule type="expression" dxfId="1975" priority="11">
      <formula>H57&gt;0</formula>
    </cfRule>
    <cfRule type="expression" dxfId="1974" priority="12">
      <formula>H57&lt;0</formula>
    </cfRule>
  </conditionalFormatting>
  <conditionalFormatting sqref="F75:F77">
    <cfRule type="expression" dxfId="1973" priority="7">
      <formula>F75&gt;0</formula>
    </cfRule>
    <cfRule type="expression" dxfId="1972" priority="8">
      <formula>F75&lt;0</formula>
    </cfRule>
  </conditionalFormatting>
  <conditionalFormatting sqref="F75:F77">
    <cfRule type="expression" dxfId="1971" priority="9">
      <formula>F75&gt;0</formula>
    </cfRule>
    <cfRule type="expression" dxfId="1970" priority="10">
      <formula>F75&lt;0</formula>
    </cfRule>
  </conditionalFormatting>
  <conditionalFormatting sqref="H75:H77">
    <cfRule type="expression" dxfId="1969" priority="5">
      <formula>H75&gt;0</formula>
    </cfRule>
    <cfRule type="expression" dxfId="1968" priority="6">
      <formula>H75&lt;0</formula>
    </cfRule>
  </conditionalFormatting>
  <conditionalFormatting sqref="F22:F30">
    <cfRule type="expression" dxfId="1967" priority="3">
      <formula>F22&gt;0</formula>
    </cfRule>
    <cfRule type="expression" dxfId="1966" priority="4">
      <formula>F22&lt;0</formula>
    </cfRule>
  </conditionalFormatting>
  <conditionalFormatting sqref="F99:F101">
    <cfRule type="expression" dxfId="1965" priority="1">
      <formula>F99&gt;0</formula>
    </cfRule>
    <cfRule type="expression" dxfId="196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3" priority="25">
      <formula>F30&gt;0</formula>
    </cfRule>
    <cfRule type="expression" dxfId="1962" priority="26">
      <formula>F30&lt;0</formula>
    </cfRule>
  </conditionalFormatting>
  <conditionalFormatting sqref="Q7">
    <cfRule type="expression" dxfId="1961" priority="23">
      <formula>Q7&gt;0</formula>
    </cfRule>
    <cfRule type="expression" dxfId="1960" priority="24">
      <formula>Q7&lt;0</formula>
    </cfRule>
  </conditionalFormatting>
  <conditionalFormatting sqref="Q8">
    <cfRule type="expression" dxfId="1959" priority="21">
      <formula>Q8&gt;0</formula>
    </cfRule>
    <cfRule type="expression" dxfId="1958" priority="22">
      <formula>Q8&lt;0</formula>
    </cfRule>
  </conditionalFormatting>
  <conditionalFormatting sqref="M74">
    <cfRule type="expression" dxfId="1957" priority="15">
      <formula>M74&gt;0</formula>
    </cfRule>
    <cfRule type="expression" dxfId="1956" priority="16">
      <formula>M74&lt;0</formula>
    </cfRule>
  </conditionalFormatting>
  <conditionalFormatting sqref="F113:F149 H113:H149">
    <cfRule type="expression" dxfId="1955" priority="13">
      <formula>F113&gt;0</formula>
    </cfRule>
    <cfRule type="expression" dxfId="1954" priority="14">
      <formula>F113&lt;0</formula>
    </cfRule>
  </conditionalFormatting>
  <conditionalFormatting sqref="F105:F112">
    <cfRule type="expression" dxfId="1953" priority="11">
      <formula>F105&gt;0</formula>
    </cfRule>
    <cfRule type="expression" dxfId="1952" priority="12">
      <formula>F105&lt;0</formula>
    </cfRule>
  </conditionalFormatting>
  <conditionalFormatting sqref="H105:H112">
    <cfRule type="expression" dxfId="1951" priority="9">
      <formula>H105&gt;0</formula>
    </cfRule>
    <cfRule type="expression" dxfId="1950" priority="10">
      <formula>H105&lt;0</formula>
    </cfRule>
  </conditionalFormatting>
  <conditionalFormatting sqref="Q10">
    <cfRule type="expression" dxfId="1949" priority="7">
      <formula>Q10&gt;0</formula>
    </cfRule>
    <cfRule type="expression" dxfId="1948" priority="8">
      <formula>Q10&lt;0</formula>
    </cfRule>
  </conditionalFormatting>
  <conditionalFormatting sqref="F25:F29">
    <cfRule type="expression" dxfId="1947" priority="5">
      <formula>F25&gt;0</formula>
    </cfRule>
    <cfRule type="expression" dxfId="1946" priority="6">
      <formula>F25&lt;0</formula>
    </cfRule>
  </conditionalFormatting>
  <conditionalFormatting sqref="H25:H29">
    <cfRule type="expression" dxfId="1945" priority="3">
      <formula>H25&gt;0</formula>
    </cfRule>
    <cfRule type="expression" dxfId="1944" priority="4">
      <formula>H25&lt;0</formula>
    </cfRule>
  </conditionalFormatting>
  <conditionalFormatting sqref="J26:J35">
    <cfRule type="expression" dxfId="1943" priority="1">
      <formula>J26&gt;0</formula>
    </cfRule>
    <cfRule type="expression" dxfId="194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1" priority="47">
      <formula>F7&gt;0</formula>
    </cfRule>
    <cfRule type="expression" dxfId="1940" priority="48">
      <formula>F7&lt;0</formula>
    </cfRule>
  </conditionalFormatting>
  <conditionalFormatting sqref="Q8">
    <cfRule type="expression" dxfId="1939" priority="45">
      <formula>Q8&gt;0</formula>
    </cfRule>
    <cfRule type="expression" dxfId="1938" priority="46">
      <formula>Q8&lt;0</formula>
    </cfRule>
  </conditionalFormatting>
  <conditionalFormatting sqref="F41:F60">
    <cfRule type="expression" dxfId="1937" priority="43">
      <formula>F41&gt;0</formula>
    </cfRule>
    <cfRule type="expression" dxfId="1936" priority="44">
      <formula>F41&lt;0</formula>
    </cfRule>
  </conditionalFormatting>
  <conditionalFormatting sqref="H41:H60">
    <cfRule type="expression" dxfId="1935" priority="41">
      <formula>H41&gt;0</formula>
    </cfRule>
    <cfRule type="expression" dxfId="1934" priority="42">
      <formula>H41&lt;0</formula>
    </cfRule>
  </conditionalFormatting>
  <conditionalFormatting sqref="Q10">
    <cfRule type="expression" dxfId="1933" priority="35">
      <formula>Q10&gt;0</formula>
    </cfRule>
    <cfRule type="expression" dxfId="1932" priority="36">
      <formula>Q10&lt;0</formula>
    </cfRule>
  </conditionalFormatting>
  <conditionalFormatting sqref="J36:J60">
    <cfRule type="expression" dxfId="1931" priority="33">
      <formula>J36&gt;0</formula>
    </cfRule>
    <cfRule type="expression" dxfId="1930" priority="34">
      <formula>J36&lt;0</formula>
    </cfRule>
  </conditionalFormatting>
  <conditionalFormatting sqref="K36:K49">
    <cfRule type="expression" dxfId="1929" priority="31">
      <formula>K36&gt;0</formula>
    </cfRule>
    <cfRule type="expression" dxfId="1928" priority="32">
      <formula>K36&lt;0</formula>
    </cfRule>
  </conditionalFormatting>
  <conditionalFormatting sqref="L36:L49">
    <cfRule type="expression" dxfId="1927" priority="29">
      <formula>L36&gt;0</formula>
    </cfRule>
    <cfRule type="expression" dxfId="1926" priority="30">
      <formula>L36&lt;0</formula>
    </cfRule>
  </conditionalFormatting>
  <conditionalFormatting sqref="F114:F135">
    <cfRule type="expression" dxfId="1925" priority="27">
      <formula>F114&gt;0</formula>
    </cfRule>
    <cfRule type="expression" dxfId="1924" priority="28">
      <formula>F114&lt;0</formula>
    </cfRule>
  </conditionalFormatting>
  <conditionalFormatting sqref="H114:H135">
    <cfRule type="expression" dxfId="1923" priority="25">
      <formula>H114&gt;0</formula>
    </cfRule>
    <cfRule type="expression" dxfId="1922" priority="26">
      <formula>H114&lt;0</formula>
    </cfRule>
  </conditionalFormatting>
  <conditionalFormatting sqref="J114:J127">
    <cfRule type="expression" dxfId="1921" priority="23">
      <formula>J114&gt;0</formula>
    </cfRule>
    <cfRule type="expression" dxfId="1920" priority="24">
      <formula>J114&lt;0</formula>
    </cfRule>
  </conditionalFormatting>
  <conditionalFormatting sqref="K114:K127">
    <cfRule type="expression" dxfId="1919" priority="21">
      <formula>K114&gt;0</formula>
    </cfRule>
    <cfRule type="expression" dxfId="1918" priority="22">
      <formula>K114&lt;0</formula>
    </cfRule>
  </conditionalFormatting>
  <conditionalFormatting sqref="L114:L127">
    <cfRule type="expression" dxfId="1917" priority="19">
      <formula>L114&gt;0</formula>
    </cfRule>
    <cfRule type="expression" dxfId="1916" priority="20">
      <formula>L114&lt;0</formula>
    </cfRule>
  </conditionalFormatting>
  <conditionalFormatting sqref="F36:F40">
    <cfRule type="expression" dxfId="1915" priority="17">
      <formula>F36&gt;0</formula>
    </cfRule>
    <cfRule type="expression" dxfId="1914" priority="18">
      <formula>F36&lt;0</formula>
    </cfRule>
  </conditionalFormatting>
  <conditionalFormatting sqref="H36:H40">
    <cfRule type="expression" dxfId="1913" priority="15">
      <formula>H36&gt;0</formula>
    </cfRule>
    <cfRule type="expression" dxfId="1912" priority="16">
      <formula>H36&lt;0</formula>
    </cfRule>
  </conditionalFormatting>
  <conditionalFormatting sqref="F61:F62">
    <cfRule type="expression" dxfId="1911" priority="13">
      <formula>F61&gt;0</formula>
    </cfRule>
    <cfRule type="expression" dxfId="1910" priority="14">
      <formula>F61&lt;0</formula>
    </cfRule>
  </conditionalFormatting>
  <conditionalFormatting sqref="H61:H62">
    <cfRule type="expression" dxfId="1909" priority="11">
      <formula>H61&gt;0</formula>
    </cfRule>
    <cfRule type="expression" dxfId="1908" priority="12">
      <formula>H61&lt;0</formula>
    </cfRule>
  </conditionalFormatting>
  <conditionalFormatting sqref="J61:J62">
    <cfRule type="expression" dxfId="1907" priority="9">
      <formula>J61&gt;0</formula>
    </cfRule>
    <cfRule type="expression" dxfId="1906" priority="10">
      <formula>J61&lt;0</formula>
    </cfRule>
  </conditionalFormatting>
  <conditionalFormatting sqref="J74:J75 H74:H75 F74:F75">
    <cfRule type="expression" dxfId="1905" priority="7">
      <formula>F74&gt;0</formula>
    </cfRule>
    <cfRule type="expression" dxfId="1904" priority="8">
      <formula>F74&lt;0</formula>
    </cfRule>
  </conditionalFormatting>
  <conditionalFormatting sqref="J79:J82 F79:F83 H79:H83">
    <cfRule type="expression" dxfId="1903" priority="3">
      <formula>F79&gt;0</formula>
    </cfRule>
    <cfRule type="expression" dxfId="1902" priority="4">
      <formula>F79&lt;0</formula>
    </cfRule>
  </conditionalFormatting>
  <conditionalFormatting sqref="J84:J86 F84:F86 H84:H86">
    <cfRule type="expression" dxfId="1901" priority="1">
      <formula>F84&gt;0</formula>
    </cfRule>
    <cfRule type="expression" dxfId="190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97.049899999999994</v>
      </c>
      <c r="R4" s="425">
        <v>1.03E-2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9704.99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499.28999999999905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499.28999999999905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5.4237048784991797E-2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7.0067047982532707E-3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1360</v>
      </c>
      <c r="W12" s="134"/>
    </row>
    <row r="13" spans="1:23" x14ac:dyDescent="0.25">
      <c r="H13" s="70"/>
      <c r="O13" s="11" t="s">
        <v>947</v>
      </c>
      <c r="Q13" s="2">
        <f>Q4/4.75</f>
        <v>20.431557894736841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106.75489</v>
      </c>
      <c r="W19" s="134"/>
    </row>
    <row r="20" spans="1:23" x14ac:dyDescent="0.25">
      <c r="O20" s="81">
        <v>1.0900000000000001</v>
      </c>
      <c r="P20" s="81">
        <f t="shared" ref="P20:P39" si="0">O20*$Q$4</f>
        <v>105.784391</v>
      </c>
      <c r="W20" s="134"/>
    </row>
    <row r="21" spans="1:23" x14ac:dyDescent="0.25">
      <c r="O21" s="81">
        <v>1.08</v>
      </c>
      <c r="P21" s="81">
        <f t="shared" si="0"/>
        <v>104.813892</v>
      </c>
      <c r="W21" s="134"/>
    </row>
    <row r="22" spans="1:23" x14ac:dyDescent="0.25">
      <c r="O22" s="81">
        <v>1.07</v>
      </c>
      <c r="P22" s="81">
        <f t="shared" si="0"/>
        <v>103.84339300000001</v>
      </c>
      <c r="W22" s="134"/>
    </row>
    <row r="23" spans="1:23" x14ac:dyDescent="0.25">
      <c r="O23" s="81">
        <v>1.06</v>
      </c>
      <c r="P23" s="81">
        <f t="shared" si="0"/>
        <v>102.872894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101.902395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100.93189599999999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99.961396999999991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98.990898000000001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98.020398999999998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97.049899999999994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96.07940099999999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95.108901999999986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94.138402999999997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93.167903999999993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92.197404999999989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91.226905999999985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90.256406999999996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89.285907999999992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88.315409000000002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87.344909999999999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9" priority="25">
      <formula>F52&gt;0</formula>
    </cfRule>
    <cfRule type="expression" dxfId="1898" priority="26">
      <formula>F52&lt;0</formula>
    </cfRule>
  </conditionalFormatting>
  <conditionalFormatting sqref="Q7">
    <cfRule type="expression" dxfId="1897" priority="23">
      <formula>Q7&gt;0</formula>
    </cfRule>
    <cfRule type="expression" dxfId="1896" priority="24">
      <formula>Q7&lt;0</formula>
    </cfRule>
  </conditionalFormatting>
  <conditionalFormatting sqref="Q8">
    <cfRule type="expression" dxfId="1895" priority="21">
      <formula>Q8&gt;0</formula>
    </cfRule>
    <cfRule type="expression" dxfId="1894" priority="22">
      <formula>Q8&lt;0</formula>
    </cfRule>
  </conditionalFormatting>
  <conditionalFormatting sqref="F25:F37 F43:F51">
    <cfRule type="expression" dxfId="1893" priority="19">
      <formula>F25&gt;0</formula>
    </cfRule>
    <cfRule type="expression" dxfId="1892" priority="20">
      <formula>F25&lt;0</formula>
    </cfRule>
  </conditionalFormatting>
  <conditionalFormatting sqref="H25:H37 H41:H51">
    <cfRule type="expression" dxfId="1891" priority="17">
      <formula>H25&gt;0</formula>
    </cfRule>
    <cfRule type="expression" dxfId="1890" priority="18">
      <formula>H25&lt;0</formula>
    </cfRule>
  </conditionalFormatting>
  <conditionalFormatting sqref="F89:F110">
    <cfRule type="expression" dxfId="1889" priority="15">
      <formula>F89&gt;0</formula>
    </cfRule>
    <cfRule type="expression" dxfId="1888" priority="16">
      <formula>F89&lt;0</formula>
    </cfRule>
  </conditionalFormatting>
  <conditionalFormatting sqref="H89:H110">
    <cfRule type="expression" dxfId="1887" priority="13">
      <formula>H89&gt;0</formula>
    </cfRule>
    <cfRule type="expression" dxfId="1886" priority="14">
      <formula>H89&lt;0</formula>
    </cfRule>
  </conditionalFormatting>
  <conditionalFormatting sqref="Q10">
    <cfRule type="expression" dxfId="1885" priority="11">
      <formula>Q10&gt;0</formula>
    </cfRule>
    <cfRule type="expression" dxfId="1884" priority="12">
      <formula>Q10&lt;0</formula>
    </cfRule>
  </conditionalFormatting>
  <conditionalFormatting sqref="J25:J38">
    <cfRule type="expression" dxfId="1883" priority="9">
      <formula>J25&gt;0</formula>
    </cfRule>
    <cfRule type="expression" dxfId="1882" priority="10">
      <formula>J25&lt;0</formula>
    </cfRule>
  </conditionalFormatting>
  <conditionalFormatting sqref="K25:K38">
    <cfRule type="expression" dxfId="1881" priority="7">
      <formula>K25&gt;0</formula>
    </cfRule>
    <cfRule type="expression" dxfId="1880" priority="8">
      <formula>K25&lt;0</formula>
    </cfRule>
  </conditionalFormatting>
  <conditionalFormatting sqref="F38:F42">
    <cfRule type="expression" dxfId="1879" priority="3">
      <formula>F38&gt;0</formula>
    </cfRule>
    <cfRule type="expression" dxfId="1878" priority="4">
      <formula>F38&lt;0</formula>
    </cfRule>
  </conditionalFormatting>
  <conditionalFormatting sqref="H38:H40">
    <cfRule type="expression" dxfId="1877" priority="1">
      <formula>H38&gt;0</formula>
    </cfRule>
    <cfRule type="expression" dxfId="1876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5" priority="25">
      <formula>F7&gt;0</formula>
    </cfRule>
    <cfRule type="expression" dxfId="1874" priority="26">
      <formula>F7&lt;0</formula>
    </cfRule>
  </conditionalFormatting>
  <conditionalFormatting sqref="Q8">
    <cfRule type="expression" dxfId="1873" priority="23">
      <formula>Q8&gt;0</formula>
    </cfRule>
    <cfRule type="expression" dxfId="1872" priority="24">
      <formula>Q8&lt;0</formula>
    </cfRule>
  </conditionalFormatting>
  <conditionalFormatting sqref="F93:F114">
    <cfRule type="expression" dxfId="1871" priority="17">
      <formula>F93&gt;0</formula>
    </cfRule>
    <cfRule type="expression" dxfId="1870" priority="18">
      <formula>F93&lt;0</formula>
    </cfRule>
  </conditionalFormatting>
  <conditionalFormatting sqref="H93:H114">
    <cfRule type="expression" dxfId="1869" priority="15">
      <formula>H93&gt;0</formula>
    </cfRule>
    <cfRule type="expression" dxfId="1868" priority="16">
      <formula>H93&lt;0</formula>
    </cfRule>
  </conditionalFormatting>
  <conditionalFormatting sqref="Q10">
    <cfRule type="expression" dxfId="1867" priority="13">
      <formula>Q10&gt;0</formula>
    </cfRule>
    <cfRule type="expression" dxfId="1866" priority="14">
      <formula>Q10&lt;0</formula>
    </cfRule>
  </conditionalFormatting>
  <conditionalFormatting sqref="J25:J38">
    <cfRule type="expression" dxfId="1865" priority="11">
      <formula>J25&gt;0</formula>
    </cfRule>
    <cfRule type="expression" dxfId="1864" priority="12">
      <formula>J25&lt;0</formula>
    </cfRule>
  </conditionalFormatting>
  <conditionalFormatting sqref="K25:K38">
    <cfRule type="expression" dxfId="1863" priority="9">
      <formula>K25&gt;0</formula>
    </cfRule>
    <cfRule type="expression" dxfId="1862" priority="10">
      <formula>K25&lt;0</formula>
    </cfRule>
  </conditionalFormatting>
  <conditionalFormatting sqref="L25:L34">
    <cfRule type="expression" dxfId="1861" priority="7">
      <formula>L25&gt;0</formula>
    </cfRule>
    <cfRule type="expression" dxfId="1860" priority="8">
      <formula>L25&lt;0</formula>
    </cfRule>
  </conditionalFormatting>
  <conditionalFormatting sqref="J43">
    <cfRule type="expression" dxfId="1859" priority="5">
      <formula>J43&gt;0</formula>
    </cfRule>
    <cfRule type="expression" dxfId="1858" priority="6">
      <formula>J43&lt;0</formula>
    </cfRule>
  </conditionalFormatting>
  <conditionalFormatting sqref="M25:M34">
    <cfRule type="expression" dxfId="1857" priority="3">
      <formula>M25&gt;0</formula>
    </cfRule>
    <cfRule type="expression" dxfId="1856" priority="4">
      <formula>M25&lt;0</formula>
    </cfRule>
  </conditionalFormatting>
  <conditionalFormatting sqref="H61:H64 F61:F64">
    <cfRule type="expression" dxfId="1855" priority="1">
      <formula>F61&gt;0</formula>
    </cfRule>
    <cfRule type="expression" dxfId="185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35.429900000000004</v>
      </c>
      <c r="R4" s="425">
        <v>-1.7999999999999999E-2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3542.9900000000002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1571.6000000000008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1571.6000000000008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0.79720400326673124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2.1450808497907134E-2</v>
      </c>
      <c r="R11">
        <v>0.19</v>
      </c>
    </row>
    <row r="12" spans="1:21" x14ac:dyDescent="0.25">
      <c r="H12" s="70"/>
      <c r="O12" s="11" t="s">
        <v>969</v>
      </c>
      <c r="Q12" s="1" t="s">
        <v>1377</v>
      </c>
    </row>
    <row r="13" spans="1:21" x14ac:dyDescent="0.25">
      <c r="H13" s="70"/>
      <c r="O13" s="11" t="s">
        <v>947</v>
      </c>
      <c r="Q13" s="2">
        <f>Q4/2.5</f>
        <v>14.171960000000002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38.972890000000007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38.618591000000009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38.264292000000005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37.909993000000007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37.555694000000003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37.201395000000005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36.847096000000008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36.492797000000003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36.138498000000006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35.784199000000001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35.429900000000004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35.075601000000006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34.721302000000001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34.367003000000004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34.012703999999999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33.658405000000002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33.304106000000004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32.949807000000007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32.595508000000002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32.241209000000005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31.886910000000004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53" priority="33">
      <formula>F62&gt;0</formula>
    </cfRule>
    <cfRule type="expression" dxfId="1852" priority="34">
      <formula>F62&lt;0</formula>
    </cfRule>
  </conditionalFormatting>
  <conditionalFormatting sqref="Q7">
    <cfRule type="expression" dxfId="1851" priority="31">
      <formula>Q7&gt;0</formula>
    </cfRule>
    <cfRule type="expression" dxfId="1850" priority="32">
      <formula>Q7&lt;0</formula>
    </cfRule>
  </conditionalFormatting>
  <conditionalFormatting sqref="Q8">
    <cfRule type="expression" dxfId="1849" priority="29">
      <formula>Q8&gt;0</formula>
    </cfRule>
    <cfRule type="expression" dxfId="1848" priority="30">
      <formula>Q8&lt;0</formula>
    </cfRule>
  </conditionalFormatting>
  <conditionalFormatting sqref="F30:F61">
    <cfRule type="expression" dxfId="1847" priority="27">
      <formula>F30&gt;0</formula>
    </cfRule>
    <cfRule type="expression" dxfId="1846" priority="28">
      <formula>F30&lt;0</formula>
    </cfRule>
  </conditionalFormatting>
  <conditionalFormatting sqref="H30:H61">
    <cfRule type="expression" dxfId="1845" priority="25">
      <formula>H30&gt;0</formula>
    </cfRule>
    <cfRule type="expression" dxfId="1844" priority="26">
      <formula>H30&lt;0</formula>
    </cfRule>
  </conditionalFormatting>
  <conditionalFormatting sqref="Q10">
    <cfRule type="expression" dxfId="1843" priority="23">
      <formula>Q10&gt;0</formula>
    </cfRule>
    <cfRule type="expression" dxfId="1842" priority="24">
      <formula>Q10&lt;0</formula>
    </cfRule>
  </conditionalFormatting>
  <conditionalFormatting sqref="J25:J38">
    <cfRule type="expression" dxfId="1841" priority="21">
      <formula>J25&gt;0</formula>
    </cfRule>
    <cfRule type="expression" dxfId="1840" priority="22">
      <formula>J25&lt;0</formula>
    </cfRule>
  </conditionalFormatting>
  <conditionalFormatting sqref="K25:K33">
    <cfRule type="expression" dxfId="1839" priority="19">
      <formula>K25&gt;0</formula>
    </cfRule>
    <cfRule type="expression" dxfId="1838" priority="20">
      <formula>K25&lt;0</formula>
    </cfRule>
  </conditionalFormatting>
  <conditionalFormatting sqref="L25:L38">
    <cfRule type="expression" dxfId="1837" priority="17">
      <formula>L25&gt;0</formula>
    </cfRule>
    <cfRule type="expression" dxfId="1836" priority="18">
      <formula>L25&lt;0</formula>
    </cfRule>
  </conditionalFormatting>
  <conditionalFormatting sqref="F89:F110">
    <cfRule type="expression" dxfId="1835" priority="15">
      <formula>F89&gt;0</formula>
    </cfRule>
    <cfRule type="expression" dxfId="1834" priority="16">
      <formula>F89&lt;0</formula>
    </cfRule>
  </conditionalFormatting>
  <conditionalFormatting sqref="H89:H110">
    <cfRule type="expression" dxfId="1833" priority="13">
      <formula>H89&gt;0</formula>
    </cfRule>
    <cfRule type="expression" dxfId="1832" priority="14">
      <formula>H89&lt;0</formula>
    </cfRule>
  </conditionalFormatting>
  <conditionalFormatting sqref="J89:J102">
    <cfRule type="expression" dxfId="1831" priority="11">
      <formula>J89&gt;0</formula>
    </cfRule>
    <cfRule type="expression" dxfId="1830" priority="12">
      <formula>J89&lt;0</formula>
    </cfRule>
  </conditionalFormatting>
  <conditionalFormatting sqref="K89:K102">
    <cfRule type="expression" dxfId="1829" priority="9">
      <formula>K89&gt;0</formula>
    </cfRule>
    <cfRule type="expression" dxfId="1828" priority="10">
      <formula>K89&lt;0</formula>
    </cfRule>
  </conditionalFormatting>
  <conditionalFormatting sqref="L89:L102">
    <cfRule type="expression" dxfId="1827" priority="7">
      <formula>L89&gt;0</formula>
    </cfRule>
    <cfRule type="expression" dxfId="1826" priority="8">
      <formula>L89&lt;0</formula>
    </cfRule>
  </conditionalFormatting>
  <conditionalFormatting sqref="F25:F29">
    <cfRule type="expression" dxfId="1825" priority="5">
      <formula>F25&gt;0</formula>
    </cfRule>
    <cfRule type="expression" dxfId="1824" priority="6">
      <formula>F25&lt;0</formula>
    </cfRule>
  </conditionalFormatting>
  <conditionalFormatting sqref="H25:H29">
    <cfRule type="expression" dxfId="1823" priority="3">
      <formula>H25&gt;0</formula>
    </cfRule>
    <cfRule type="expression" dxfId="1822" priority="4">
      <formula>H25&lt;0</formula>
    </cfRule>
  </conditionalFormatting>
  <conditionalFormatting sqref="F29">
    <cfRule type="expression" dxfId="1821" priority="1">
      <formula>F29&gt;0</formula>
    </cfRule>
    <cfRule type="expression" dxfId="182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9" priority="31">
      <formula>F47&gt;0</formula>
    </cfRule>
    <cfRule type="expression" dxfId="1818" priority="32">
      <formula>F47&lt;0</formula>
    </cfRule>
  </conditionalFormatting>
  <conditionalFormatting sqref="Q7">
    <cfRule type="expression" dxfId="1817" priority="29">
      <formula>Q7&gt;0</formula>
    </cfRule>
    <cfRule type="expression" dxfId="1816" priority="30">
      <formula>Q7&lt;0</formula>
    </cfRule>
  </conditionalFormatting>
  <conditionalFormatting sqref="Q8">
    <cfRule type="expression" dxfId="1815" priority="27">
      <formula>Q8&gt;0</formula>
    </cfRule>
    <cfRule type="expression" dxfId="1814" priority="28">
      <formula>Q8&lt;0</formula>
    </cfRule>
  </conditionalFormatting>
  <conditionalFormatting sqref="F30:F46">
    <cfRule type="expression" dxfId="1813" priority="25">
      <formula>F30&gt;0</formula>
    </cfRule>
    <cfRule type="expression" dxfId="1812" priority="26">
      <formula>F30&lt;0</formula>
    </cfRule>
  </conditionalFormatting>
  <conditionalFormatting sqref="H30:H46">
    <cfRule type="expression" dxfId="1811" priority="23">
      <formula>H30&gt;0</formula>
    </cfRule>
    <cfRule type="expression" dxfId="1810" priority="24">
      <formula>H30&lt;0</formula>
    </cfRule>
  </conditionalFormatting>
  <conditionalFormatting sqref="Q10">
    <cfRule type="expression" dxfId="1809" priority="21">
      <formula>Q10&gt;0</formula>
    </cfRule>
    <cfRule type="expression" dxfId="1808" priority="22">
      <formula>Q10&lt;0</formula>
    </cfRule>
  </conditionalFormatting>
  <conditionalFormatting sqref="J25:J38">
    <cfRule type="expression" dxfId="1807" priority="19">
      <formula>J25&gt;0</formula>
    </cfRule>
    <cfRule type="expression" dxfId="1806" priority="20">
      <formula>J25&lt;0</formula>
    </cfRule>
  </conditionalFormatting>
  <conditionalFormatting sqref="K25:K38">
    <cfRule type="expression" dxfId="1805" priority="17">
      <formula>K25&gt;0</formula>
    </cfRule>
    <cfRule type="expression" dxfId="1804" priority="18">
      <formula>K25&lt;0</formula>
    </cfRule>
  </conditionalFormatting>
  <conditionalFormatting sqref="L25:L38">
    <cfRule type="expression" dxfId="1803" priority="15">
      <formula>L25&gt;0</formula>
    </cfRule>
    <cfRule type="expression" dxfId="1802" priority="16">
      <formula>L25&lt;0</formula>
    </cfRule>
  </conditionalFormatting>
  <conditionalFormatting sqref="F89:F110">
    <cfRule type="expression" dxfId="1801" priority="13">
      <formula>F89&gt;0</formula>
    </cfRule>
    <cfRule type="expression" dxfId="1800" priority="14">
      <formula>F89&lt;0</formula>
    </cfRule>
  </conditionalFormatting>
  <conditionalFormatting sqref="H89:H110">
    <cfRule type="expression" dxfId="1799" priority="11">
      <formula>H89&gt;0</formula>
    </cfRule>
    <cfRule type="expression" dxfId="1798" priority="12">
      <formula>H89&lt;0</formula>
    </cfRule>
  </conditionalFormatting>
  <conditionalFormatting sqref="J89:J102">
    <cfRule type="expression" dxfId="1797" priority="9">
      <formula>J89&gt;0</formula>
    </cfRule>
    <cfRule type="expression" dxfId="1796" priority="10">
      <formula>J89&lt;0</formula>
    </cfRule>
  </conditionalFormatting>
  <conditionalFormatting sqref="K89:K102">
    <cfRule type="expression" dxfId="1795" priority="7">
      <formula>K89&gt;0</formula>
    </cfRule>
    <cfRule type="expression" dxfId="1794" priority="8">
      <formula>K89&lt;0</formula>
    </cfRule>
  </conditionalFormatting>
  <conditionalFormatting sqref="L89:L102">
    <cfRule type="expression" dxfId="1793" priority="5">
      <formula>L89&gt;0</formula>
    </cfRule>
    <cfRule type="expression" dxfId="1792" priority="6">
      <formula>L89&lt;0</formula>
    </cfRule>
  </conditionalFormatting>
  <conditionalFormatting sqref="F25:F29">
    <cfRule type="expression" dxfId="1791" priority="3">
      <formula>F25&gt;0</formula>
    </cfRule>
    <cfRule type="expression" dxfId="1790" priority="4">
      <formula>F25&lt;0</formula>
    </cfRule>
  </conditionalFormatting>
  <conditionalFormatting sqref="H25:H29">
    <cfRule type="expression" dxfId="1789" priority="1">
      <formula>H25&gt;0</formula>
    </cfRule>
    <cfRule type="expression" dxfId="17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1112</v>
      </c>
      <c r="U2" s="757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1247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41.459899999999998</v>
      </c>
      <c r="R4" s="425">
        <v>2.0000000000000001E-4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12437.97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-3049.090000000002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-3049.090000000002</v>
      </c>
      <c r="T8" s="1">
        <v>43362</v>
      </c>
      <c r="U8" s="757" t="s">
        <v>1273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-0.19687984678822204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4.3897838634439544E-2</v>
      </c>
      <c r="R11">
        <f>1.82/4</f>
        <v>0.45500000000000002</v>
      </c>
      <c r="T11" s="1">
        <v>43391</v>
      </c>
      <c r="U11" s="757" t="s">
        <v>1289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Q4/4.6</f>
        <v>9.0130217391304353</v>
      </c>
      <c r="T13" s="1">
        <v>43421</v>
      </c>
      <c r="U13" s="757" t="s">
        <v>1309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45.605890000000002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45.191291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44.776691999999997</v>
      </c>
    </row>
    <row r="20" spans="1:20" x14ac:dyDescent="0.25">
      <c r="O20" s="81">
        <v>1.07</v>
      </c>
      <c r="P20" s="81">
        <f t="shared" si="0"/>
        <v>44.362093000000002</v>
      </c>
    </row>
    <row r="21" spans="1:20" x14ac:dyDescent="0.25">
      <c r="O21" s="81">
        <v>1.06</v>
      </c>
      <c r="P21" s="81">
        <f t="shared" si="0"/>
        <v>43.947493999999999</v>
      </c>
    </row>
    <row r="22" spans="1:20" x14ac:dyDescent="0.25">
      <c r="O22" s="81">
        <v>1.05</v>
      </c>
      <c r="P22" s="81">
        <f t="shared" si="0"/>
        <v>43.532894999999996</v>
      </c>
    </row>
    <row r="23" spans="1:20" x14ac:dyDescent="0.25">
      <c r="O23" s="81">
        <v>1.04</v>
      </c>
      <c r="P23" s="81">
        <f t="shared" si="0"/>
        <v>43.118296000000001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42.703696999999998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42.289097999999996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41.874499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41.459899999999998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41.045300999999995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40.630701999999999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40.216102999999997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39.801503999999994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3" si="4">C32*(E32-D32)</f>
        <v>-3169.9999999999991</v>
      </c>
      <c r="G32" s="39">
        <f t="shared" ref="G32:G43" si="5">D32*C32</f>
        <v>20214</v>
      </c>
      <c r="H32" s="179">
        <f t="shared" ref="H32:H43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39.386904999999999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38.972305999999996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38.557707000000001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38.143107999999998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37.728509000000003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37.31391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1348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4"/>
        <v>-2798.9999999999995</v>
      </c>
      <c r="G43" s="39">
        <f t="shared" si="5"/>
        <v>15486</v>
      </c>
      <c r="H43" s="179">
        <f t="shared" si="6"/>
        <v>-0.18074389771406429</v>
      </c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7" priority="35">
      <formula>F54&gt;0</formula>
    </cfRule>
    <cfRule type="expression" dxfId="1786" priority="36">
      <formula>F54&lt;0</formula>
    </cfRule>
  </conditionalFormatting>
  <conditionalFormatting sqref="Q7">
    <cfRule type="expression" dxfId="1785" priority="33">
      <formula>Q7&gt;0</formula>
    </cfRule>
    <cfRule type="expression" dxfId="1784" priority="34">
      <formula>Q7&lt;0</formula>
    </cfRule>
  </conditionalFormatting>
  <conditionalFormatting sqref="Q8">
    <cfRule type="expression" dxfId="1783" priority="31">
      <formula>Q8&gt;0</formula>
    </cfRule>
    <cfRule type="expression" dxfId="1782" priority="32">
      <formula>Q8&lt;0</formula>
    </cfRule>
  </conditionalFormatting>
  <conditionalFormatting sqref="F30:F53">
    <cfRule type="expression" dxfId="1781" priority="29">
      <formula>F30&gt;0</formula>
    </cfRule>
    <cfRule type="expression" dxfId="1780" priority="30">
      <formula>F30&lt;0</formula>
    </cfRule>
  </conditionalFormatting>
  <conditionalFormatting sqref="H30:H53">
    <cfRule type="expression" dxfId="1779" priority="27">
      <formula>H30&gt;0</formula>
    </cfRule>
    <cfRule type="expression" dxfId="1778" priority="28">
      <formula>H30&lt;0</formula>
    </cfRule>
  </conditionalFormatting>
  <conditionalFormatting sqref="Q10">
    <cfRule type="expression" dxfId="1777" priority="25">
      <formula>Q10&gt;0</formula>
    </cfRule>
    <cfRule type="expression" dxfId="1776" priority="26">
      <formula>Q10&lt;0</formula>
    </cfRule>
  </conditionalFormatting>
  <conditionalFormatting sqref="J25:J39">
    <cfRule type="expression" dxfId="1775" priority="23">
      <formula>J25&gt;0</formula>
    </cfRule>
    <cfRule type="expression" dxfId="1774" priority="24">
      <formula>J25&lt;0</formula>
    </cfRule>
  </conditionalFormatting>
  <conditionalFormatting sqref="K25:K36">
    <cfRule type="expression" dxfId="1773" priority="21">
      <formula>K25&gt;0</formula>
    </cfRule>
    <cfRule type="expression" dxfId="1772" priority="22">
      <formula>K25&lt;0</formula>
    </cfRule>
  </conditionalFormatting>
  <conditionalFormatting sqref="L25">
    <cfRule type="expression" dxfId="1771" priority="19">
      <formula>L25&gt;0</formula>
    </cfRule>
    <cfRule type="expression" dxfId="1770" priority="20">
      <formula>L25&lt;0</formula>
    </cfRule>
  </conditionalFormatting>
  <conditionalFormatting sqref="F89:F110">
    <cfRule type="expression" dxfId="1769" priority="17">
      <formula>F89&gt;0</formula>
    </cfRule>
    <cfRule type="expression" dxfId="1768" priority="18">
      <formula>F89&lt;0</formula>
    </cfRule>
  </conditionalFormatting>
  <conditionalFormatting sqref="H89:H110">
    <cfRule type="expression" dxfId="1767" priority="15">
      <formula>H89&gt;0</formula>
    </cfRule>
    <cfRule type="expression" dxfId="1766" priority="16">
      <formula>H89&lt;0</formula>
    </cfRule>
  </conditionalFormatting>
  <conditionalFormatting sqref="J89:J102">
    <cfRule type="expression" dxfId="1765" priority="13">
      <formula>J89&gt;0</formula>
    </cfRule>
    <cfRule type="expression" dxfId="1764" priority="14">
      <formula>J89&lt;0</formula>
    </cfRule>
  </conditionalFormatting>
  <conditionalFormatting sqref="K89:K102">
    <cfRule type="expression" dxfId="1763" priority="11">
      <formula>K89&gt;0</formula>
    </cfRule>
    <cfRule type="expression" dxfId="1762" priority="12">
      <formula>K89&lt;0</formula>
    </cfRule>
  </conditionalFormatting>
  <conditionalFormatting sqref="L89:L102">
    <cfRule type="expression" dxfId="1761" priority="9">
      <formula>L89&gt;0</formula>
    </cfRule>
    <cfRule type="expression" dxfId="1760" priority="10">
      <formula>L89&lt;0</formula>
    </cfRule>
  </conditionalFormatting>
  <conditionalFormatting sqref="F25:F29">
    <cfRule type="expression" dxfId="1759" priority="7">
      <formula>F25&gt;0</formula>
    </cfRule>
    <cfRule type="expression" dxfId="1758" priority="8">
      <formula>F25&lt;0</formula>
    </cfRule>
  </conditionalFormatting>
  <conditionalFormatting sqref="H25:H29">
    <cfRule type="expression" dxfId="1757" priority="5">
      <formula>H25&gt;0</formula>
    </cfRule>
    <cfRule type="expression" dxfId="175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47.799900000000001</v>
      </c>
      <c r="R4" s="425">
        <v>4.1200000000000001E-2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9559.98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-27.079999999998108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-27.079999999998108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-2.8246407136283819E-3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5.8577528404871133E-2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Q4/(3.94+4.03)*2</f>
        <v>11.994956085319949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52.579890000000006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52.101891000000002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51.623892000000005</v>
      </c>
    </row>
    <row r="20" spans="1:21" x14ac:dyDescent="0.25">
      <c r="O20" s="81">
        <v>1.07</v>
      </c>
      <c r="P20" s="81">
        <f t="shared" si="2"/>
        <v>51.145893000000001</v>
      </c>
      <c r="T20" s="1">
        <v>43416</v>
      </c>
      <c r="U20" t="s">
        <v>1299</v>
      </c>
    </row>
    <row r="21" spans="1:21" x14ac:dyDescent="0.25">
      <c r="O21" s="81">
        <v>1.06</v>
      </c>
      <c r="P21" s="81">
        <f t="shared" si="2"/>
        <v>50.667894000000004</v>
      </c>
    </row>
    <row r="22" spans="1:21" x14ac:dyDescent="0.25">
      <c r="O22" s="81">
        <v>1.05</v>
      </c>
      <c r="P22" s="81">
        <f t="shared" si="2"/>
        <v>50.189895</v>
      </c>
    </row>
    <row r="23" spans="1:21" x14ac:dyDescent="0.25">
      <c r="O23" s="81">
        <v>1.04</v>
      </c>
      <c r="P23" s="81">
        <f t="shared" si="2"/>
        <v>49.711896000000003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49.233896999999999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48.755898000000002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48.277898999999998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47.799900000000001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47.321901000000004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46.843902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46.365903000000003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45.887903999999999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45.409905000000002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44.931905999999998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44.453907000000001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43.975908000000004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43.497909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43.019910000000003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0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0" si="13">C56*(E56-D56)</f>
        <v>894.5999999999998</v>
      </c>
      <c r="G56" s="39">
        <f t="shared" ref="G56:G60" si="14">D56*C56</f>
        <v>9941.4</v>
      </c>
      <c r="H56" s="179">
        <f t="shared" ref="H56:H60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55" priority="45">
      <formula>Q7&gt;0</formula>
    </cfRule>
    <cfRule type="expression" dxfId="1754" priority="46">
      <formula>Q7&lt;0</formula>
    </cfRule>
  </conditionalFormatting>
  <conditionalFormatting sqref="Q8">
    <cfRule type="expression" dxfId="1753" priority="43">
      <formula>Q8&gt;0</formula>
    </cfRule>
    <cfRule type="expression" dxfId="1752" priority="44">
      <formula>Q8&lt;0</formula>
    </cfRule>
  </conditionalFormatting>
  <conditionalFormatting sqref="F30:F63">
    <cfRule type="expression" dxfId="1751" priority="41">
      <formula>F30&gt;0</formula>
    </cfRule>
    <cfRule type="expression" dxfId="1750" priority="42">
      <formula>F30&lt;0</formula>
    </cfRule>
  </conditionalFormatting>
  <conditionalFormatting sqref="H30:H63">
    <cfRule type="expression" dxfId="1749" priority="39">
      <formula>H30&gt;0</formula>
    </cfRule>
    <cfRule type="expression" dxfId="1748" priority="40">
      <formula>H30&lt;0</formula>
    </cfRule>
  </conditionalFormatting>
  <conditionalFormatting sqref="Q10">
    <cfRule type="expression" dxfId="1747" priority="37">
      <formula>Q10&gt;0</formula>
    </cfRule>
    <cfRule type="expression" dxfId="1746" priority="38">
      <formula>Q10&lt;0</formula>
    </cfRule>
  </conditionalFormatting>
  <conditionalFormatting sqref="K25:K39">
    <cfRule type="expression" dxfId="1745" priority="33">
      <formula>K25&gt;0</formula>
    </cfRule>
    <cfRule type="expression" dxfId="1744" priority="34">
      <formula>K25&lt;0</formula>
    </cfRule>
  </conditionalFormatting>
  <conditionalFormatting sqref="L25">
    <cfRule type="expression" dxfId="1743" priority="31">
      <formula>L25&gt;0</formula>
    </cfRule>
    <cfRule type="expression" dxfId="1742" priority="32">
      <formula>L25&lt;0</formula>
    </cfRule>
  </conditionalFormatting>
  <conditionalFormatting sqref="F89:F110">
    <cfRule type="expression" dxfId="1741" priority="29">
      <formula>F89&gt;0</formula>
    </cfRule>
    <cfRule type="expression" dxfId="1740" priority="30">
      <formula>F89&lt;0</formula>
    </cfRule>
  </conditionalFormatting>
  <conditionalFormatting sqref="H89:H110">
    <cfRule type="expression" dxfId="1739" priority="27">
      <formula>H89&gt;0</formula>
    </cfRule>
    <cfRule type="expression" dxfId="1738" priority="28">
      <formula>H89&lt;0</formula>
    </cfRule>
  </conditionalFormatting>
  <conditionalFormatting sqref="J89:J102">
    <cfRule type="expression" dxfId="1737" priority="25">
      <formula>J89&gt;0</formula>
    </cfRule>
    <cfRule type="expression" dxfId="1736" priority="26">
      <formula>J89&lt;0</formula>
    </cfRule>
  </conditionalFormatting>
  <conditionalFormatting sqref="K89:K102">
    <cfRule type="expression" dxfId="1735" priority="23">
      <formula>K89&gt;0</formula>
    </cfRule>
    <cfRule type="expression" dxfId="1734" priority="24">
      <formula>K89&lt;0</formula>
    </cfRule>
  </conditionalFormatting>
  <conditionalFormatting sqref="L89:L102">
    <cfRule type="expression" dxfId="1733" priority="21">
      <formula>L89&gt;0</formula>
    </cfRule>
    <cfRule type="expression" dxfId="1732" priority="22">
      <formula>L89&lt;0</formula>
    </cfRule>
  </conditionalFormatting>
  <conditionalFormatting sqref="F25 F29">
    <cfRule type="expression" dxfId="1731" priority="19">
      <formula>F25&gt;0</formula>
    </cfRule>
    <cfRule type="expression" dxfId="1730" priority="20">
      <formula>F25&lt;0</formula>
    </cfRule>
  </conditionalFormatting>
  <conditionalFormatting sqref="H25 H29">
    <cfRule type="expression" dxfId="1729" priority="17">
      <formula>H25&gt;0</formula>
    </cfRule>
    <cfRule type="expression" dxfId="1728" priority="18">
      <formula>H25&lt;0</formula>
    </cfRule>
  </conditionalFormatting>
  <conditionalFormatting sqref="F26:F28">
    <cfRule type="expression" dxfId="1727" priority="15">
      <formula>F26&gt;0</formula>
    </cfRule>
    <cfRule type="expression" dxfId="1726" priority="16">
      <formula>F26&lt;0</formula>
    </cfRule>
  </conditionalFormatting>
  <conditionalFormatting sqref="H26:H28">
    <cfRule type="expression" dxfId="1725" priority="13">
      <formula>H26&gt;0</formula>
    </cfRule>
    <cfRule type="expression" dxfId="1724" priority="14">
      <formula>H26&lt;0</formula>
    </cfRule>
  </conditionalFormatting>
  <conditionalFormatting sqref="J25:J49">
    <cfRule type="expression" dxfId="1723" priority="9">
      <formula>J25&gt;0</formula>
    </cfRule>
    <cfRule type="expression" dxfId="1722" priority="10">
      <formula>J25&lt;0</formula>
    </cfRule>
  </conditionalFormatting>
  <conditionalFormatting sqref="J50:J60">
    <cfRule type="expression" dxfId="1721" priority="7">
      <formula>J50&gt;0</formula>
    </cfRule>
    <cfRule type="expression" dxfId="1720" priority="8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29.369900000000001</v>
      </c>
      <c r="R4" s="425">
        <v>-4.3299999999999998E-2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23495.920000000002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1372.03999999999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1372.03999999999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6.2016246698137455E-2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6.8096929168979123E-2</v>
      </c>
      <c r="R11">
        <v>0.5</v>
      </c>
    </row>
    <row r="12" spans="1:21" x14ac:dyDescent="0.25">
      <c r="A12" s="887" t="s">
        <v>1290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1338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8.3914000000000009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32.306890000000003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32.013191000000006</v>
      </c>
    </row>
    <row r="20" spans="1:21" x14ac:dyDescent="0.25">
      <c r="O20" s="81">
        <v>1.08</v>
      </c>
      <c r="P20" s="81">
        <f t="shared" si="2"/>
        <v>31.719492000000002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31.425793000000002</v>
      </c>
    </row>
    <row r="22" spans="1:21" x14ac:dyDescent="0.25">
      <c r="O22" s="81">
        <v>1.06</v>
      </c>
      <c r="P22" s="81">
        <f t="shared" si="2"/>
        <v>31.132094000000002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30.838395000000002</v>
      </c>
    </row>
    <row r="24" spans="1:21" x14ac:dyDescent="0.25">
      <c r="O24" s="81">
        <v>1.04</v>
      </c>
      <c r="P24" s="81">
        <f t="shared" si="2"/>
        <v>30.544696000000002</v>
      </c>
      <c r="T24" s="1">
        <v>43383</v>
      </c>
      <c r="U24" t="s">
        <v>1280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30.250997000000002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29.957298000000002</v>
      </c>
    </row>
    <row r="27" spans="1:21" x14ac:dyDescent="0.25">
      <c r="O27" s="81">
        <v>1.01</v>
      </c>
      <c r="P27" s="81">
        <f t="shared" si="2"/>
        <v>29.663599000000001</v>
      </c>
      <c r="T27" s="1">
        <v>43397</v>
      </c>
      <c r="U27" t="s">
        <v>1293</v>
      </c>
    </row>
    <row r="28" spans="1:21" x14ac:dyDescent="0.25">
      <c r="O28" s="81">
        <v>1</v>
      </c>
      <c r="P28" s="81">
        <f t="shared" si="2"/>
        <v>29.369900000000001</v>
      </c>
      <c r="T28" s="1">
        <v>43399</v>
      </c>
      <c r="U28" t="s">
        <v>1292</v>
      </c>
    </row>
    <row r="29" spans="1:21" x14ac:dyDescent="0.25">
      <c r="O29" s="81">
        <v>0.99</v>
      </c>
      <c r="P29" s="81">
        <f t="shared" si="2"/>
        <v>29.076201000000001</v>
      </c>
    </row>
    <row r="30" spans="1:21" x14ac:dyDescent="0.25">
      <c r="O30" s="81">
        <v>0.98</v>
      </c>
      <c r="P30" s="81">
        <f t="shared" si="2"/>
        <v>28.782502000000001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28.488803000000001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28.195104000000001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27.901405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27.607706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27.314007000000004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27.020308000000004</v>
      </c>
      <c r="T36" s="156">
        <v>43440</v>
      </c>
      <c r="U36" t="s">
        <v>1288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26.726609000000003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26.432910000000003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19" priority="45">
      <formula>F37&gt;0</formula>
    </cfRule>
    <cfRule type="expression" dxfId="1718" priority="46">
      <formula>F37&lt;0</formula>
    </cfRule>
  </conditionalFormatting>
  <conditionalFormatting sqref="Q7">
    <cfRule type="expression" dxfId="1717" priority="43">
      <formula>Q7&gt;0</formula>
    </cfRule>
    <cfRule type="expression" dxfId="1716" priority="44">
      <formula>Q7&lt;0</formula>
    </cfRule>
  </conditionalFormatting>
  <conditionalFormatting sqref="Q8">
    <cfRule type="expression" dxfId="1715" priority="41">
      <formula>Q8&gt;0</formula>
    </cfRule>
    <cfRule type="expression" dxfId="1714" priority="42">
      <formula>Q8&lt;0</formula>
    </cfRule>
  </conditionalFormatting>
  <conditionalFormatting sqref="Q10">
    <cfRule type="expression" dxfId="1713" priority="35">
      <formula>Q10&gt;0</formula>
    </cfRule>
    <cfRule type="expression" dxfId="1712" priority="36">
      <formula>Q10&lt;0</formula>
    </cfRule>
  </conditionalFormatting>
  <conditionalFormatting sqref="J32:J45">
    <cfRule type="expression" dxfId="1711" priority="33">
      <formula>J32&gt;0</formula>
    </cfRule>
    <cfRule type="expression" dxfId="1710" priority="34">
      <formula>J32&lt;0</formula>
    </cfRule>
  </conditionalFormatting>
  <conditionalFormatting sqref="K32:K45">
    <cfRule type="expression" dxfId="1709" priority="31">
      <formula>K32&gt;0</formula>
    </cfRule>
    <cfRule type="expression" dxfId="1708" priority="32">
      <formula>K32&lt;0</formula>
    </cfRule>
  </conditionalFormatting>
  <conditionalFormatting sqref="L32:L40">
    <cfRule type="expression" dxfId="1707" priority="29">
      <formula>L32&gt;0</formula>
    </cfRule>
    <cfRule type="expression" dxfId="1706" priority="30">
      <formula>L32&lt;0</formula>
    </cfRule>
  </conditionalFormatting>
  <conditionalFormatting sqref="F111:F132">
    <cfRule type="expression" dxfId="1705" priority="27">
      <formula>F111&gt;0</formula>
    </cfRule>
    <cfRule type="expression" dxfId="1704" priority="28">
      <formula>F111&lt;0</formula>
    </cfRule>
  </conditionalFormatting>
  <conditionalFormatting sqref="H111:H132">
    <cfRule type="expression" dxfId="1703" priority="25">
      <formula>H111&gt;0</formula>
    </cfRule>
    <cfRule type="expression" dxfId="1702" priority="26">
      <formula>H111&lt;0</formula>
    </cfRule>
  </conditionalFormatting>
  <conditionalFormatting sqref="J111:J124">
    <cfRule type="expression" dxfId="1701" priority="23">
      <formula>J111&gt;0</formula>
    </cfRule>
    <cfRule type="expression" dxfId="1700" priority="24">
      <formula>J111&lt;0</formula>
    </cfRule>
  </conditionalFormatting>
  <conditionalFormatting sqref="K111:K124">
    <cfRule type="expression" dxfId="1699" priority="21">
      <formula>K111&gt;0</formula>
    </cfRule>
    <cfRule type="expression" dxfId="1698" priority="22">
      <formula>K111&lt;0</formula>
    </cfRule>
  </conditionalFormatting>
  <conditionalFormatting sqref="L111:L124">
    <cfRule type="expression" dxfId="1697" priority="19">
      <formula>L111&gt;0</formula>
    </cfRule>
    <cfRule type="expression" dxfId="1696" priority="20">
      <formula>L111&lt;0</formula>
    </cfRule>
  </conditionalFormatting>
  <conditionalFormatting sqref="F32:F36">
    <cfRule type="expression" dxfId="1695" priority="17">
      <formula>F32&gt;0</formula>
    </cfRule>
    <cfRule type="expression" dxfId="1694" priority="18">
      <formula>F32&lt;0</formula>
    </cfRule>
  </conditionalFormatting>
  <conditionalFormatting sqref="H32:H36">
    <cfRule type="expression" dxfId="1693" priority="15">
      <formula>H32&gt;0</formula>
    </cfRule>
    <cfRule type="expression" dxfId="1692" priority="16">
      <formula>H32&lt;0</formula>
    </cfRule>
  </conditionalFormatting>
  <conditionalFormatting sqref="Q9">
    <cfRule type="expression" dxfId="1691" priority="13">
      <formula>Q9&gt;0</formula>
    </cfRule>
    <cfRule type="expression" dxfId="1690" priority="14">
      <formula>Q9&lt;0</formula>
    </cfRule>
  </conditionalFormatting>
  <conditionalFormatting sqref="H67:H69 F67:F69">
    <cfRule type="expression" dxfId="1689" priority="11">
      <formula>F67&gt;0</formula>
    </cfRule>
    <cfRule type="expression" dxfId="1688" priority="12">
      <formula>F67&lt;0</formula>
    </cfRule>
  </conditionalFormatting>
  <conditionalFormatting sqref="H70:H72 F70:F72">
    <cfRule type="expression" dxfId="1687" priority="9">
      <formula>F70&gt;0</formula>
    </cfRule>
    <cfRule type="expression" dxfId="1686" priority="10">
      <formula>F70&lt;0</formula>
    </cfRule>
  </conditionalFormatting>
  <conditionalFormatting sqref="F77 H77">
    <cfRule type="expression" dxfId="1685" priority="5">
      <formula>F77&gt;0</formula>
    </cfRule>
    <cfRule type="expression" dxfId="1684" priority="6">
      <formula>F77&lt;0</formula>
    </cfRule>
  </conditionalFormatting>
  <conditionalFormatting sqref="F74:F76 H74:H76">
    <cfRule type="expression" dxfId="1683" priority="3">
      <formula>F74&gt;0</formula>
    </cfRule>
    <cfRule type="expression" dxfId="1682" priority="4">
      <formula>F74&lt;0</formula>
    </cfRule>
  </conditionalFormatting>
  <conditionalFormatting sqref="H79:H81 F79:F81">
    <cfRule type="expression" dxfId="1681" priority="1">
      <formula>F79&gt;0</formula>
    </cfRule>
    <cfRule type="expression" dxfId="1680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211.34989999999999</v>
      </c>
      <c r="R4" s="425">
        <v>4.8999999999999998E-3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4226.9979999999996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1581.7680000000014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1438.7380000000012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0.51599850803009839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2.3657451458458227E-3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1352</v>
      </c>
      <c r="W12" s="134"/>
    </row>
    <row r="13" spans="1:23" x14ac:dyDescent="0.25">
      <c r="H13" s="70"/>
      <c r="O13" s="11" t="s">
        <v>947</v>
      </c>
      <c r="Q13" s="2">
        <f>Q4/6.86</f>
        <v>30.809023323615158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232.48489000000001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230.37139100000002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228.257892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226.14439300000001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224.03089399999999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221.917395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219.80389600000001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217.69039699999999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215.576898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213.46339899999998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211.34989999999999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209.236401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207.12290199999998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205.00940299999999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202.89590399999997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200.78240499999998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198.66890599999999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196.555407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194.44190800000001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192.32840899999999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190.21491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80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9" priority="32">
      <formula>F51&gt;0</formula>
    </cfRule>
    <cfRule type="expression" dxfId="1678" priority="33">
      <formula>F51&lt;0</formula>
    </cfRule>
  </conditionalFormatting>
  <conditionalFormatting sqref="Q7">
    <cfRule type="expression" dxfId="1677" priority="30">
      <formula>Q7&gt;0</formula>
    </cfRule>
    <cfRule type="expression" dxfId="1676" priority="31">
      <formula>Q7&lt;0</formula>
    </cfRule>
  </conditionalFormatting>
  <conditionalFormatting sqref="Q8">
    <cfRule type="expression" dxfId="1675" priority="28">
      <formula>Q8&gt;0</formula>
    </cfRule>
    <cfRule type="expression" dxfId="1674" priority="29">
      <formula>Q8&lt;0</formula>
    </cfRule>
  </conditionalFormatting>
  <conditionalFormatting sqref="F25:F44 F46:F50">
    <cfRule type="expression" dxfId="1673" priority="26">
      <formula>F25&gt;0</formula>
    </cfRule>
    <cfRule type="expression" dxfId="1672" priority="27">
      <formula>F25&lt;0</formula>
    </cfRule>
  </conditionalFormatting>
  <conditionalFormatting sqref="H25:H44 H46:H50">
    <cfRule type="expression" dxfId="1671" priority="24">
      <formula>H25&gt;0</formula>
    </cfRule>
    <cfRule type="expression" dxfId="1670" priority="25">
      <formula>H25&lt;0</formula>
    </cfRule>
  </conditionalFormatting>
  <conditionalFormatting sqref="F89:F110">
    <cfRule type="expression" dxfId="1669" priority="22">
      <formula>F89&gt;0</formula>
    </cfRule>
    <cfRule type="expression" dxfId="1668" priority="23">
      <formula>F89&lt;0</formula>
    </cfRule>
  </conditionalFormatting>
  <conditionalFormatting sqref="H89:H110">
    <cfRule type="expression" dxfId="1667" priority="20">
      <formula>H89&gt;0</formula>
    </cfRule>
    <cfRule type="expression" dxfId="1666" priority="21">
      <formula>H89&lt;0</formula>
    </cfRule>
  </conditionalFormatting>
  <conditionalFormatting sqref="Q10">
    <cfRule type="expression" dxfId="1665" priority="18">
      <formula>Q10&gt;0</formula>
    </cfRule>
    <cfRule type="expression" dxfId="1664" priority="19">
      <formula>Q10&lt;0</formula>
    </cfRule>
  </conditionalFormatting>
  <conditionalFormatting sqref="J25:J39">
    <cfRule type="expression" dxfId="1663" priority="16">
      <formula>J25&gt;0</formula>
    </cfRule>
    <cfRule type="expression" dxfId="1662" priority="17">
      <formula>J25&lt;0</formula>
    </cfRule>
  </conditionalFormatting>
  <conditionalFormatting sqref="K25:K38">
    <cfRule type="expression" dxfId="1661" priority="14">
      <formula>K25&gt;0</formula>
    </cfRule>
    <cfRule type="expression" dxfId="1660" priority="15">
      <formula>K25&lt;0</formula>
    </cfRule>
  </conditionalFormatting>
  <conditionalFormatting sqref="L25:L38">
    <cfRule type="expression" dxfId="1659" priority="12">
      <formula>L25&gt;0</formula>
    </cfRule>
    <cfRule type="expression" dxfId="1658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57" priority="9">
      <formula>J40&gt;0</formula>
    </cfRule>
    <cfRule type="expression" dxfId="1656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55" priority="7">
      <formula>F45&gt;0</formula>
    </cfRule>
    <cfRule type="expression" dxfId="1654" priority="8">
      <formula>F45&lt;0</formula>
    </cfRule>
  </conditionalFormatting>
  <conditionalFormatting sqref="H45">
    <cfRule type="expression" dxfId="1653" priority="5">
      <formula>H45&gt;0</formula>
    </cfRule>
    <cfRule type="expression" dxfId="1652" priority="6">
      <formula>H45&lt;0</formula>
    </cfRule>
  </conditionalFormatting>
  <conditionalFormatting sqref="J45">
    <cfRule type="expression" dxfId="1651" priority="3">
      <formula>J45&gt;0</formula>
    </cfRule>
    <cfRule type="expression" dxfId="1650" priority="4">
      <formula>J45&lt;0</formula>
    </cfRule>
  </conditionalFormatting>
  <conditionalFormatting sqref="J46">
    <cfRule type="expression" dxfId="1649" priority="1">
      <formula>J46&gt;0</formula>
    </cfRule>
    <cfRule type="expression" dxfId="1648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7" priority="74">
      <formula>F12&gt;0</formula>
    </cfRule>
    <cfRule type="expression" dxfId="164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5" priority="67">
      <formula>F124&gt;0</formula>
    </cfRule>
    <cfRule type="expression" dxfId="1644" priority="68">
      <formula>F124&lt;0</formula>
    </cfRule>
  </conditionalFormatting>
  <conditionalFormatting sqref="H124:H130">
    <cfRule type="expression" dxfId="1643" priority="55">
      <formula>H124&gt;0</formula>
    </cfRule>
    <cfRule type="expression" dxfId="1642" priority="56">
      <formula>H124&lt;0</formula>
    </cfRule>
  </conditionalFormatting>
  <conditionalFormatting sqref="H131">
    <cfRule type="expression" dxfId="1641" priority="53">
      <formula>H131&gt;0</formula>
    </cfRule>
    <cfRule type="expression" dxfId="1640" priority="54">
      <formula>H131&lt;0</formula>
    </cfRule>
  </conditionalFormatting>
  <conditionalFormatting sqref="H132">
    <cfRule type="expression" dxfId="1639" priority="51">
      <formula>H132&gt;0</formula>
    </cfRule>
    <cfRule type="expression" dxfId="1638" priority="52">
      <formula>H132&lt;0</formula>
    </cfRule>
  </conditionalFormatting>
  <conditionalFormatting sqref="H133:H135">
    <cfRule type="expression" dxfId="1637" priority="49">
      <formula>H133&gt;0</formula>
    </cfRule>
    <cfRule type="expression" dxfId="1636" priority="50">
      <formula>H133&lt;0</formula>
    </cfRule>
  </conditionalFormatting>
  <conditionalFormatting sqref="H136">
    <cfRule type="expression" dxfId="1635" priority="45">
      <formula>H136&gt;0</formula>
    </cfRule>
    <cfRule type="expression" dxfId="1634" priority="46">
      <formula>H136&lt;0</formula>
    </cfRule>
  </conditionalFormatting>
  <conditionalFormatting sqref="Q7">
    <cfRule type="expression" dxfId="1633" priority="39">
      <formula>Q7&gt;0</formula>
    </cfRule>
    <cfRule type="expression" dxfId="1632" priority="40">
      <formula>Q7&lt;0</formula>
    </cfRule>
  </conditionalFormatting>
  <conditionalFormatting sqref="Q8">
    <cfRule type="expression" dxfId="1631" priority="37">
      <formula>Q8&gt;0</formula>
    </cfRule>
    <cfRule type="expression" dxfId="1630" priority="38">
      <formula>Q8&lt;0</formula>
    </cfRule>
  </conditionalFormatting>
  <conditionalFormatting sqref="F167:F178 H167:H178">
    <cfRule type="expression" dxfId="1629" priority="35">
      <formula>F167&gt;0</formula>
    </cfRule>
    <cfRule type="expression" dxfId="1628" priority="36">
      <formula>F167&lt;0</formula>
    </cfRule>
  </conditionalFormatting>
  <conditionalFormatting sqref="F183:F197 H183:H197">
    <cfRule type="expression" dxfId="1627" priority="33">
      <formula>F183&gt;0</formula>
    </cfRule>
    <cfRule type="expression" dxfId="1626" priority="34">
      <formula>F183&lt;0</formula>
    </cfRule>
  </conditionalFormatting>
  <conditionalFormatting sqref="F198:F206 H198:H206">
    <cfRule type="expression" dxfId="1625" priority="31">
      <formula>F198&gt;0</formula>
    </cfRule>
    <cfRule type="expression" dxfId="1624" priority="32">
      <formula>F198&lt;0</formula>
    </cfRule>
  </conditionalFormatting>
  <conditionalFormatting sqref="F141:F147 H141:H147">
    <cfRule type="expression" dxfId="1623" priority="29">
      <formula>F141&gt;0</formula>
    </cfRule>
    <cfRule type="expression" dxfId="1622" priority="30">
      <formula>F141&lt;0</formula>
    </cfRule>
  </conditionalFormatting>
  <conditionalFormatting sqref="H149:H152 F149:F152">
    <cfRule type="expression" dxfId="1621" priority="27">
      <formula>F149&gt;0</formula>
    </cfRule>
    <cfRule type="expression" dxfId="1620" priority="28">
      <formula>F149&lt;0</formula>
    </cfRule>
  </conditionalFormatting>
  <conditionalFormatting sqref="F226 H215:H218 H257:H260 F257:F260 H226 H231:H233 F231:F233 F235:F244 H235:H244">
    <cfRule type="expression" dxfId="1619" priority="25">
      <formula>F215&gt;0</formula>
    </cfRule>
    <cfRule type="expression" dxfId="1618" priority="26">
      <formula>F215&lt;0</formula>
    </cfRule>
  </conditionalFormatting>
  <conditionalFormatting sqref="F207:F218">
    <cfRule type="expression" dxfId="1617" priority="23">
      <formula>F207&gt;0</formula>
    </cfRule>
    <cfRule type="expression" dxfId="1616" priority="24">
      <formula>F207&lt;0</formula>
    </cfRule>
  </conditionalFormatting>
  <conditionalFormatting sqref="H207:H208">
    <cfRule type="expression" dxfId="1615" priority="21">
      <formula>H207&gt;0</formula>
    </cfRule>
    <cfRule type="expression" dxfId="1614" priority="22">
      <formula>H207&lt;0</formula>
    </cfRule>
  </conditionalFormatting>
  <conditionalFormatting sqref="H209">
    <cfRule type="expression" dxfId="1613" priority="19">
      <formula>H209&gt;0</formula>
    </cfRule>
    <cfRule type="expression" dxfId="1612" priority="20">
      <formula>H209&lt;0</formula>
    </cfRule>
  </conditionalFormatting>
  <conditionalFormatting sqref="H210">
    <cfRule type="expression" dxfId="1611" priority="17">
      <formula>H210&gt;0</formula>
    </cfRule>
    <cfRule type="expression" dxfId="1610" priority="18">
      <formula>H210&lt;0</formula>
    </cfRule>
  </conditionalFormatting>
  <conditionalFormatting sqref="H211:H213">
    <cfRule type="expression" dxfId="1609" priority="15">
      <formula>H211&gt;0</formula>
    </cfRule>
    <cfRule type="expression" dxfId="1608" priority="16">
      <formula>H211&lt;0</formula>
    </cfRule>
  </conditionalFormatting>
  <conditionalFormatting sqref="H214">
    <cfRule type="expression" dxfId="1607" priority="13">
      <formula>H214&gt;0</formula>
    </cfRule>
    <cfRule type="expression" dxfId="1606" priority="14">
      <formula>H214&lt;0</formula>
    </cfRule>
  </conditionalFormatting>
  <conditionalFormatting sqref="F245:F256 H245:H256">
    <cfRule type="expression" dxfId="1605" priority="11">
      <formula>F245&gt;0</formula>
    </cfRule>
    <cfRule type="expression" dxfId="1604" priority="12">
      <formula>F245&lt;0</formula>
    </cfRule>
  </conditionalFormatting>
  <conditionalFormatting sqref="F261:F275 H261:H275">
    <cfRule type="expression" dxfId="1603" priority="9">
      <formula>F261&gt;0</formula>
    </cfRule>
    <cfRule type="expression" dxfId="1602" priority="10">
      <formula>F261&lt;0</formula>
    </cfRule>
  </conditionalFormatting>
  <conditionalFormatting sqref="F276:F283 H276:H283">
    <cfRule type="expression" dxfId="1601" priority="7">
      <formula>F276&gt;0</formula>
    </cfRule>
    <cfRule type="expression" dxfId="1600" priority="8">
      <formula>F276&lt;0</formula>
    </cfRule>
  </conditionalFormatting>
  <conditionalFormatting sqref="F219:F225 H219:H225">
    <cfRule type="expression" dxfId="1599" priority="5">
      <formula>F219&gt;0</formula>
    </cfRule>
    <cfRule type="expression" dxfId="1598" priority="6">
      <formula>F219&lt;0</formula>
    </cfRule>
  </conditionalFormatting>
  <conditionalFormatting sqref="H227:H230 F227:F230">
    <cfRule type="expression" dxfId="1597" priority="3">
      <formula>F227&gt;0</formula>
    </cfRule>
    <cfRule type="expression" dxfId="1596" priority="4">
      <formula>F227&lt;0</formula>
    </cfRule>
  </conditionalFormatting>
  <conditionalFormatting sqref="H234 F234">
    <cfRule type="expression" dxfId="1595" priority="1">
      <formula>F234&gt;0</formula>
    </cfRule>
    <cfRule type="expression" dxfId="159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3" priority="43">
      <formula>F33&gt;0</formula>
    </cfRule>
    <cfRule type="expression" dxfId="1592" priority="44">
      <formula>F33&lt;0</formula>
    </cfRule>
  </conditionalFormatting>
  <conditionalFormatting sqref="Q7">
    <cfRule type="expression" dxfId="1591" priority="41">
      <formula>Q7&gt;0</formula>
    </cfRule>
    <cfRule type="expression" dxfId="1590" priority="42">
      <formula>Q7&lt;0</formula>
    </cfRule>
  </conditionalFormatting>
  <conditionalFormatting sqref="Q8">
    <cfRule type="expression" dxfId="1589" priority="39">
      <formula>Q8&gt;0</formula>
    </cfRule>
    <cfRule type="expression" dxfId="1588" priority="40">
      <formula>Q8&lt;0</formula>
    </cfRule>
  </conditionalFormatting>
  <conditionalFormatting sqref="F29 F32">
    <cfRule type="expression" dxfId="1587" priority="37">
      <formula>F29&gt;0</formula>
    </cfRule>
    <cfRule type="expression" dxfId="1586" priority="38">
      <formula>F29&lt;0</formula>
    </cfRule>
  </conditionalFormatting>
  <conditionalFormatting sqref="H29 H32">
    <cfRule type="expression" dxfId="1585" priority="35">
      <formula>H29&gt;0</formula>
    </cfRule>
    <cfRule type="expression" dxfId="1584" priority="36">
      <formula>H29&lt;0</formula>
    </cfRule>
  </conditionalFormatting>
  <conditionalFormatting sqref="F30:F31">
    <cfRule type="expression" dxfId="1583" priority="33">
      <formula>F30&gt;0</formula>
    </cfRule>
    <cfRule type="expression" dxfId="1582" priority="34">
      <formula>F30&lt;0</formula>
    </cfRule>
  </conditionalFormatting>
  <conditionalFormatting sqref="H30:H31">
    <cfRule type="expression" dxfId="1581" priority="31">
      <formula>H30&gt;0</formula>
    </cfRule>
    <cfRule type="expression" dxfId="1580" priority="32">
      <formula>H30&lt;0</formula>
    </cfRule>
  </conditionalFormatting>
  <conditionalFormatting sqref="F105:F140 H105:H140">
    <cfRule type="expression" dxfId="1579" priority="29">
      <formula>F105&gt;0</formula>
    </cfRule>
    <cfRule type="expression" dxfId="1578" priority="30">
      <formula>F105&lt;0</formula>
    </cfRule>
  </conditionalFormatting>
  <conditionalFormatting sqref="F96:F99">
    <cfRule type="expression" dxfId="1577" priority="27">
      <formula>F96&gt;0</formula>
    </cfRule>
    <cfRule type="expression" dxfId="1576" priority="28">
      <formula>F96&lt;0</formula>
    </cfRule>
  </conditionalFormatting>
  <conditionalFormatting sqref="H96:H99">
    <cfRule type="expression" dxfId="1575" priority="25">
      <formula>H96&gt;0</formula>
    </cfRule>
    <cfRule type="expression" dxfId="1574" priority="26">
      <formula>H96&lt;0</formula>
    </cfRule>
  </conditionalFormatting>
  <conditionalFormatting sqref="F25:F28">
    <cfRule type="expression" dxfId="1573" priority="19">
      <formula>F25&gt;0</formula>
    </cfRule>
    <cfRule type="expression" dxfId="1572" priority="20">
      <formula>F25&lt;0</formula>
    </cfRule>
  </conditionalFormatting>
  <conditionalFormatting sqref="H25:H28">
    <cfRule type="expression" dxfId="1571" priority="17">
      <formula>H25&gt;0</formula>
    </cfRule>
    <cfRule type="expression" dxfId="1570" priority="18">
      <formula>H25&lt;0</formula>
    </cfRule>
  </conditionalFormatting>
  <conditionalFormatting sqref="J27">
    <cfRule type="expression" dxfId="1569" priority="15">
      <formula>J27&gt;0</formula>
    </cfRule>
    <cfRule type="expression" dxfId="1568" priority="16">
      <formula>J27&lt;0</formula>
    </cfRule>
  </conditionalFormatting>
  <conditionalFormatting sqref="F104">
    <cfRule type="expression" dxfId="1567" priority="13">
      <formula>F104&gt;0</formula>
    </cfRule>
    <cfRule type="expression" dxfId="1566" priority="14">
      <formula>F104&lt;0</formula>
    </cfRule>
  </conditionalFormatting>
  <conditionalFormatting sqref="H104">
    <cfRule type="expression" dxfId="1565" priority="11">
      <formula>H104&gt;0</formula>
    </cfRule>
    <cfRule type="expression" dxfId="1564" priority="12">
      <formula>H104&lt;0</formula>
    </cfRule>
  </conditionalFormatting>
  <conditionalFormatting sqref="F100:F103">
    <cfRule type="expression" dxfId="1563" priority="9">
      <formula>F100&gt;0</formula>
    </cfRule>
    <cfRule type="expression" dxfId="1562" priority="10">
      <formula>F100&lt;0</formula>
    </cfRule>
  </conditionalFormatting>
  <conditionalFormatting sqref="H100:H103">
    <cfRule type="expression" dxfId="1561" priority="7">
      <formula>H100&gt;0</formula>
    </cfRule>
    <cfRule type="expression" dxfId="1560" priority="8">
      <formula>H100&lt;0</formula>
    </cfRule>
  </conditionalFormatting>
  <conditionalFormatting sqref="J102">
    <cfRule type="expression" dxfId="1559" priority="5">
      <formula>J102&gt;0</formula>
    </cfRule>
    <cfRule type="expression" dxfId="1558" priority="6">
      <formula>J102&lt;0</formula>
    </cfRule>
  </conditionalFormatting>
  <conditionalFormatting sqref="Q10">
    <cfRule type="expression" dxfId="1557" priority="3">
      <formula>Q10&gt;0</formula>
    </cfRule>
    <cfRule type="expression" dxfId="1556" priority="4">
      <formula>Q10&lt;0</formula>
    </cfRule>
  </conditionalFormatting>
  <conditionalFormatting sqref="M71">
    <cfRule type="expression" dxfId="1555" priority="1">
      <formula>M71&gt;0</formula>
    </cfRule>
    <cfRule type="expression" dxfId="155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3" priority="33">
      <formula>F34&gt;0</formula>
    </cfRule>
    <cfRule type="expression" dxfId="1552" priority="34">
      <formula>F34&lt;0</formula>
    </cfRule>
  </conditionalFormatting>
  <conditionalFormatting sqref="Q7">
    <cfRule type="expression" dxfId="1551" priority="31">
      <formula>Q7&gt;0</formula>
    </cfRule>
    <cfRule type="expression" dxfId="1550" priority="32">
      <formula>Q7&lt;0</formula>
    </cfRule>
  </conditionalFormatting>
  <conditionalFormatting sqref="Q8">
    <cfRule type="expression" dxfId="1549" priority="29">
      <formula>Q8&gt;0</formula>
    </cfRule>
    <cfRule type="expression" dxfId="1548" priority="30">
      <formula>Q8&lt;0</formula>
    </cfRule>
  </conditionalFormatting>
  <conditionalFormatting sqref="F27:F33">
    <cfRule type="expression" dxfId="1547" priority="27">
      <formula>F27&gt;0</formula>
    </cfRule>
    <cfRule type="expression" dxfId="1546" priority="28">
      <formula>F27&lt;0</formula>
    </cfRule>
  </conditionalFormatting>
  <conditionalFormatting sqref="H27:H33">
    <cfRule type="expression" dxfId="1545" priority="25">
      <formula>H27&gt;0</formula>
    </cfRule>
    <cfRule type="expression" dxfId="1544" priority="26">
      <formula>H27&lt;0</formula>
    </cfRule>
  </conditionalFormatting>
  <conditionalFormatting sqref="M46">
    <cfRule type="expression" dxfId="1543" priority="23">
      <formula>M46&gt;0</formula>
    </cfRule>
    <cfRule type="expression" dxfId="1542" priority="24">
      <formula>M46&lt;0</formula>
    </cfRule>
  </conditionalFormatting>
  <conditionalFormatting sqref="F79:F87 H79:H87">
    <cfRule type="expression" dxfId="1541" priority="21">
      <formula>F79&gt;0</formula>
    </cfRule>
    <cfRule type="expression" dxfId="1540" priority="22">
      <formula>F79&lt;0</formula>
    </cfRule>
  </conditionalFormatting>
  <conditionalFormatting sqref="F73 F77:F78">
    <cfRule type="expression" dxfId="1539" priority="19">
      <formula>F73&gt;0</formula>
    </cfRule>
    <cfRule type="expression" dxfId="1538" priority="20">
      <formula>F73&lt;0</formula>
    </cfRule>
  </conditionalFormatting>
  <conditionalFormatting sqref="H73 H77:H78">
    <cfRule type="expression" dxfId="1537" priority="17">
      <formula>H73&gt;0</formula>
    </cfRule>
    <cfRule type="expression" dxfId="1536" priority="18">
      <formula>H73&lt;0</formula>
    </cfRule>
  </conditionalFormatting>
  <conditionalFormatting sqref="F70:F72">
    <cfRule type="expression" dxfId="1535" priority="15">
      <formula>F70&gt;0</formula>
    </cfRule>
    <cfRule type="expression" dxfId="1534" priority="16">
      <formula>F70&lt;0</formula>
    </cfRule>
  </conditionalFormatting>
  <conditionalFormatting sqref="H70:H72">
    <cfRule type="expression" dxfId="1533" priority="13">
      <formula>H70&gt;0</formula>
    </cfRule>
    <cfRule type="expression" dxfId="1532" priority="14">
      <formula>H70&lt;0</formula>
    </cfRule>
  </conditionalFormatting>
  <conditionalFormatting sqref="F25:F26">
    <cfRule type="expression" dxfId="1531" priority="11">
      <formula>F25&gt;0</formula>
    </cfRule>
    <cfRule type="expression" dxfId="1530" priority="12">
      <formula>F25&lt;0</formula>
    </cfRule>
  </conditionalFormatting>
  <conditionalFormatting sqref="H25:H26">
    <cfRule type="expression" dxfId="1529" priority="9">
      <formula>H25&gt;0</formula>
    </cfRule>
    <cfRule type="expression" dxfId="1528" priority="10">
      <formula>H25&lt;0</formula>
    </cfRule>
  </conditionalFormatting>
  <conditionalFormatting sqref="F76">
    <cfRule type="expression" dxfId="1527" priority="7">
      <formula>F76&gt;0</formula>
    </cfRule>
    <cfRule type="expression" dxfId="1526" priority="8">
      <formula>F76&lt;0</formula>
    </cfRule>
  </conditionalFormatting>
  <conditionalFormatting sqref="H76">
    <cfRule type="expression" dxfId="1525" priority="5">
      <formula>H76&gt;0</formula>
    </cfRule>
    <cfRule type="expression" dxfId="1524" priority="6">
      <formula>H76&lt;0</formula>
    </cfRule>
  </conditionalFormatting>
  <conditionalFormatting sqref="F74:F75">
    <cfRule type="expression" dxfId="1523" priority="3">
      <formula>F74&gt;0</formula>
    </cfRule>
    <cfRule type="expression" dxfId="1522" priority="4">
      <formula>F74&lt;0</formula>
    </cfRule>
  </conditionalFormatting>
  <conditionalFormatting sqref="H74:H75">
    <cfRule type="expression" dxfId="1521" priority="1">
      <formula>H74&gt;0</formula>
    </cfRule>
    <cfRule type="expression" dxfId="152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165.68</v>
      </c>
      <c r="R4" s="425">
        <v>2.5399999999999999E-2</v>
      </c>
      <c r="T4" s="694">
        <v>43256</v>
      </c>
      <c r="U4" s="758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9940.8000000000011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962.61999999999352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962.61999999999352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0.107217721186253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7.7257363592467404E-3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182.24800000000002</v>
      </c>
      <c r="Q23" s="2"/>
    </row>
    <row r="24" spans="1:17" x14ac:dyDescent="0.25">
      <c r="O24" s="81">
        <v>1.0900000000000001</v>
      </c>
      <c r="P24" s="81">
        <f t="shared" ref="P24:P43" si="2">O24*$Q$4</f>
        <v>180.59120000000001</v>
      </c>
      <c r="Q24" s="2"/>
    </row>
    <row r="25" spans="1:17" x14ac:dyDescent="0.25">
      <c r="O25" s="81">
        <v>1.08</v>
      </c>
      <c r="P25" s="81">
        <f t="shared" si="2"/>
        <v>178.93440000000001</v>
      </c>
      <c r="Q25" s="2"/>
    </row>
    <row r="26" spans="1:17" x14ac:dyDescent="0.25">
      <c r="O26" s="81">
        <v>1.07</v>
      </c>
      <c r="P26" s="81">
        <f t="shared" si="2"/>
        <v>177.27760000000001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175.6208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173.96400000000003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172.30720000000002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170.65040000000002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168.99360000000001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167.33680000000001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165.68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164.0232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162.3664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160.70959999999999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159.05279999999999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157.39599999999999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155.73920000000001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154.08240000000001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152.4256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150.7688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149.11200000000002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9" priority="53">
      <formula>F66&gt;0</formula>
    </cfRule>
    <cfRule type="expression" dxfId="1518" priority="54">
      <formula>F66&lt;0</formula>
    </cfRule>
  </conditionalFormatting>
  <conditionalFormatting sqref="Q7">
    <cfRule type="expression" dxfId="1517" priority="51">
      <formula>Q7&gt;0</formula>
    </cfRule>
    <cfRule type="expression" dxfId="1516" priority="52">
      <formula>Q7&lt;0</formula>
    </cfRule>
  </conditionalFormatting>
  <conditionalFormatting sqref="Q8">
    <cfRule type="expression" dxfId="1515" priority="49">
      <formula>Q8&gt;0</formula>
    </cfRule>
    <cfRule type="expression" dxfId="1514" priority="50">
      <formula>Q8&lt;0</formula>
    </cfRule>
  </conditionalFormatting>
  <conditionalFormatting sqref="F34:F46 F49:F65">
    <cfRule type="expression" dxfId="1513" priority="47">
      <formula>F34&gt;0</formula>
    </cfRule>
    <cfRule type="expression" dxfId="1512" priority="48">
      <formula>F34&lt;0</formula>
    </cfRule>
  </conditionalFormatting>
  <conditionalFormatting sqref="H34:H46 H49:H65">
    <cfRule type="expression" dxfId="1511" priority="45">
      <formula>H34&gt;0</formula>
    </cfRule>
    <cfRule type="expression" dxfId="1510" priority="46">
      <formula>H34&lt;0</formula>
    </cfRule>
  </conditionalFormatting>
  <conditionalFormatting sqref="Q10">
    <cfRule type="expression" dxfId="1509" priority="43">
      <formula>Q10&gt;0</formula>
    </cfRule>
    <cfRule type="expression" dxfId="1508" priority="44">
      <formula>Q10&lt;0</formula>
    </cfRule>
  </conditionalFormatting>
  <conditionalFormatting sqref="J28:J41">
    <cfRule type="expression" dxfId="1507" priority="41">
      <formula>J28&gt;0</formula>
    </cfRule>
    <cfRule type="expression" dxfId="1506" priority="42">
      <formula>J28&lt;0</formula>
    </cfRule>
  </conditionalFormatting>
  <conditionalFormatting sqref="K28:K41">
    <cfRule type="expression" dxfId="1505" priority="39">
      <formula>K28&gt;0</formula>
    </cfRule>
    <cfRule type="expression" dxfId="1504" priority="40">
      <formula>K28&lt;0</formula>
    </cfRule>
  </conditionalFormatting>
  <conditionalFormatting sqref="L28:L41">
    <cfRule type="expression" dxfId="1503" priority="37">
      <formula>L28&gt;0</formula>
    </cfRule>
    <cfRule type="expression" dxfId="1502" priority="38">
      <formula>L28&lt;0</formula>
    </cfRule>
  </conditionalFormatting>
  <conditionalFormatting sqref="F92:F113">
    <cfRule type="expression" dxfId="1501" priority="35">
      <formula>F92&gt;0</formula>
    </cfRule>
    <cfRule type="expression" dxfId="1500" priority="36">
      <formula>F92&lt;0</formula>
    </cfRule>
  </conditionalFormatting>
  <conditionalFormatting sqref="H92:H113">
    <cfRule type="expression" dxfId="1499" priority="33">
      <formula>H92&gt;0</formula>
    </cfRule>
    <cfRule type="expression" dxfId="1498" priority="34">
      <formula>H92&lt;0</formula>
    </cfRule>
  </conditionalFormatting>
  <conditionalFormatting sqref="J92:J105">
    <cfRule type="expression" dxfId="1497" priority="31">
      <formula>J92&gt;0</formula>
    </cfRule>
    <cfRule type="expression" dxfId="1496" priority="32">
      <formula>J92&lt;0</formula>
    </cfRule>
  </conditionalFormatting>
  <conditionalFormatting sqref="K92:K105">
    <cfRule type="expression" dxfId="1495" priority="29">
      <formula>K92&gt;0</formula>
    </cfRule>
    <cfRule type="expression" dxfId="1494" priority="30">
      <formula>K92&lt;0</formula>
    </cfRule>
  </conditionalFormatting>
  <conditionalFormatting sqref="L92:L105">
    <cfRule type="expression" dxfId="1493" priority="27">
      <formula>L92&gt;0</formula>
    </cfRule>
    <cfRule type="expression" dxfId="1492" priority="28">
      <formula>L92&lt;0</formula>
    </cfRule>
  </conditionalFormatting>
  <conditionalFormatting sqref="F28:F31">
    <cfRule type="expression" dxfId="1491" priority="25">
      <formula>F28&gt;0</formula>
    </cfRule>
    <cfRule type="expression" dxfId="1490" priority="26">
      <formula>F28&lt;0</formula>
    </cfRule>
  </conditionalFormatting>
  <conditionalFormatting sqref="H28:H31">
    <cfRule type="expression" dxfId="1489" priority="23">
      <formula>H28&gt;0</formula>
    </cfRule>
    <cfRule type="expression" dxfId="1488" priority="24">
      <formula>H28&lt;0</formula>
    </cfRule>
  </conditionalFormatting>
  <conditionalFormatting sqref="F32:F33">
    <cfRule type="expression" dxfId="1487" priority="19">
      <formula>F32&gt;0</formula>
    </cfRule>
    <cfRule type="expression" dxfId="1486" priority="20">
      <formula>F32&lt;0</formula>
    </cfRule>
  </conditionalFormatting>
  <conditionalFormatting sqref="H32:H33">
    <cfRule type="expression" dxfId="1485" priority="17">
      <formula>H32&gt;0</formula>
    </cfRule>
    <cfRule type="expression" dxfId="1484" priority="18">
      <formula>H32&lt;0</formula>
    </cfRule>
  </conditionalFormatting>
  <conditionalFormatting sqref="J48">
    <cfRule type="expression" dxfId="1483" priority="15">
      <formula>J48&gt;0</formula>
    </cfRule>
    <cfRule type="expression" dxfId="1482" priority="16">
      <formula>J48&lt;0</formula>
    </cfRule>
  </conditionalFormatting>
  <conditionalFormatting sqref="F47:F48">
    <cfRule type="expression" dxfId="1481" priority="13">
      <formula>F47&gt;0</formula>
    </cfRule>
    <cfRule type="expression" dxfId="1480" priority="14">
      <formula>F47&lt;0</formula>
    </cfRule>
  </conditionalFormatting>
  <conditionalFormatting sqref="H47:H48">
    <cfRule type="expression" dxfId="1479" priority="11">
      <formula>H47&gt;0</formula>
    </cfRule>
    <cfRule type="expression" dxfId="1478" priority="12">
      <formula>H47&lt;0</formula>
    </cfRule>
  </conditionalFormatting>
  <conditionalFormatting sqref="J49:J53">
    <cfRule type="expression" dxfId="1477" priority="9">
      <formula>J49&gt;0</formula>
    </cfRule>
    <cfRule type="expression" dxfId="1476" priority="10">
      <formula>J49&lt;0</formula>
    </cfRule>
  </conditionalFormatting>
  <conditionalFormatting sqref="J54:J62">
    <cfRule type="expression" dxfId="1475" priority="7">
      <formula>J54&gt;0</formula>
    </cfRule>
    <cfRule type="expression" dxfId="1474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1276</v>
      </c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73" priority="33">
      <formula>F7&gt;0</formula>
    </cfRule>
    <cfRule type="expression" dxfId="1472" priority="34">
      <formula>F7&lt;0</formula>
    </cfRule>
  </conditionalFormatting>
  <conditionalFormatting sqref="Q8">
    <cfRule type="expression" dxfId="1471" priority="31">
      <formula>Q8&gt;0</formula>
    </cfRule>
    <cfRule type="expression" dxfId="1470" priority="32">
      <formula>Q8&lt;0</formula>
    </cfRule>
  </conditionalFormatting>
  <conditionalFormatting sqref="F114:F135">
    <cfRule type="expression" dxfId="1469" priority="25">
      <formula>F114&gt;0</formula>
    </cfRule>
    <cfRule type="expression" dxfId="1468" priority="26">
      <formula>F114&lt;0</formula>
    </cfRule>
  </conditionalFormatting>
  <conditionalFormatting sqref="H114:H135">
    <cfRule type="expression" dxfId="1467" priority="23">
      <formula>H114&gt;0</formula>
    </cfRule>
    <cfRule type="expression" dxfId="1466" priority="24">
      <formula>H114&lt;0</formula>
    </cfRule>
  </conditionalFormatting>
  <conditionalFormatting sqref="Q10">
    <cfRule type="expression" dxfId="1465" priority="21">
      <formula>Q10&gt;0</formula>
    </cfRule>
    <cfRule type="expression" dxfId="1464" priority="22">
      <formula>Q10&lt;0</formula>
    </cfRule>
  </conditionalFormatting>
  <conditionalFormatting sqref="J31:J44">
    <cfRule type="expression" dxfId="1463" priority="19">
      <formula>J31&gt;0</formula>
    </cfRule>
    <cfRule type="expression" dxfId="1462" priority="20">
      <formula>J31&lt;0</formula>
    </cfRule>
  </conditionalFormatting>
  <conditionalFormatting sqref="K31:K44">
    <cfRule type="expression" dxfId="1461" priority="17">
      <formula>K31&gt;0</formula>
    </cfRule>
    <cfRule type="expression" dxfId="1460" priority="18">
      <formula>K31&lt;0</formula>
    </cfRule>
  </conditionalFormatting>
  <conditionalFormatting sqref="L31:L35 L37:L44">
    <cfRule type="expression" dxfId="1459" priority="15">
      <formula>L31&gt;0</formula>
    </cfRule>
    <cfRule type="expression" dxfId="1458" priority="16">
      <formula>L31&lt;0</formula>
    </cfRule>
  </conditionalFormatting>
  <conditionalFormatting sqref="M31:M44">
    <cfRule type="expression" dxfId="1457" priority="13">
      <formula>M31&gt;0</formula>
    </cfRule>
    <cfRule type="expression" dxfId="1456" priority="14">
      <formula>M31&lt;0</formula>
    </cfRule>
  </conditionalFormatting>
  <conditionalFormatting sqref="F82 H82">
    <cfRule type="expression" dxfId="1455" priority="9">
      <formula>F82&gt;0</formula>
    </cfRule>
    <cfRule type="expression" dxfId="1454" priority="10">
      <formula>F82&lt;0</formula>
    </cfRule>
  </conditionalFormatting>
  <conditionalFormatting sqref="F75:F81 H75:H81">
    <cfRule type="expression" dxfId="1453" priority="7">
      <formula>F75&gt;0</formula>
    </cfRule>
    <cfRule type="expression" dxfId="1452" priority="8">
      <formula>F75&lt;0</formula>
    </cfRule>
  </conditionalFormatting>
  <conditionalFormatting sqref="F71:F74 H71:H74">
    <cfRule type="expression" dxfId="1451" priority="5">
      <formula>F71&gt;0</formula>
    </cfRule>
    <cfRule type="expression" dxfId="1450" priority="6">
      <formula>F71&lt;0</formula>
    </cfRule>
  </conditionalFormatting>
  <conditionalFormatting sqref="F86 H84:H86">
    <cfRule type="expression" dxfId="1449" priority="3">
      <formula>F84&gt;0</formula>
    </cfRule>
    <cfRule type="expression" dxfId="1448" priority="4">
      <formula>F84&lt;0</formula>
    </cfRule>
  </conditionalFormatting>
  <conditionalFormatting sqref="J86">
    <cfRule type="expression" dxfId="1447" priority="1">
      <formula>J86&gt;0</formula>
    </cfRule>
    <cfRule type="expression" dxfId="144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5" priority="21">
      <formula>F47&gt;0</formula>
    </cfRule>
    <cfRule type="expression" dxfId="1444" priority="22">
      <formula>F47&lt;0</formula>
    </cfRule>
  </conditionalFormatting>
  <conditionalFormatting sqref="Q7">
    <cfRule type="expression" dxfId="1443" priority="19">
      <formula>Q7&gt;0</formula>
    </cfRule>
    <cfRule type="expression" dxfId="1442" priority="20">
      <formula>Q7&lt;0</formula>
    </cfRule>
  </conditionalFormatting>
  <conditionalFormatting sqref="Q8">
    <cfRule type="expression" dxfId="1441" priority="17">
      <formula>Q8&gt;0</formula>
    </cfRule>
    <cfRule type="expression" dxfId="1440" priority="18">
      <formula>Q8&lt;0</formula>
    </cfRule>
  </conditionalFormatting>
  <conditionalFormatting sqref="F25:F46">
    <cfRule type="expression" dxfId="1439" priority="15">
      <formula>F25&gt;0</formula>
    </cfRule>
    <cfRule type="expression" dxfId="1438" priority="16">
      <formula>F25&lt;0</formula>
    </cfRule>
  </conditionalFormatting>
  <conditionalFormatting sqref="H25:H46">
    <cfRule type="expression" dxfId="1437" priority="13">
      <formula>H25&gt;0</formula>
    </cfRule>
    <cfRule type="expression" dxfId="1436" priority="14">
      <formula>H25&lt;0</formula>
    </cfRule>
  </conditionalFormatting>
  <conditionalFormatting sqref="F89:F110">
    <cfRule type="expression" dxfId="1435" priority="11">
      <formula>F89&gt;0</formula>
    </cfRule>
    <cfRule type="expression" dxfId="1434" priority="12">
      <formula>F89&lt;0</formula>
    </cfRule>
  </conditionalFormatting>
  <conditionalFormatting sqref="H89:H110">
    <cfRule type="expression" dxfId="1433" priority="9">
      <formula>H89&gt;0</formula>
    </cfRule>
    <cfRule type="expression" dxfId="1432" priority="10">
      <formula>H89&lt;0</formula>
    </cfRule>
  </conditionalFormatting>
  <conditionalFormatting sqref="Q10">
    <cfRule type="expression" dxfId="1431" priority="7">
      <formula>Q10&gt;0</formula>
    </cfRule>
    <cfRule type="expression" dxfId="1430" priority="8">
      <formula>Q10&lt;0</formula>
    </cfRule>
  </conditionalFormatting>
  <conditionalFormatting sqref="J25:J38">
    <cfRule type="expression" dxfId="1429" priority="5">
      <formula>J25&gt;0</formula>
    </cfRule>
    <cfRule type="expression" dxfId="1428" priority="6">
      <formula>J25&lt;0</formula>
    </cfRule>
  </conditionalFormatting>
  <conditionalFormatting sqref="K25:K38">
    <cfRule type="expression" dxfId="1427" priority="3">
      <formula>K25&gt;0</formula>
    </cfRule>
    <cfRule type="expression" dxfId="1426" priority="4">
      <formula>K25&lt;0</formula>
    </cfRule>
  </conditionalFormatting>
  <conditionalFormatting sqref="L25:L38">
    <cfRule type="expression" dxfId="1425" priority="1">
      <formula>L25&gt;0</formula>
    </cfRule>
    <cfRule type="expression" dxfId="14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3" priority="43">
      <formula>F54&gt;0</formula>
    </cfRule>
    <cfRule type="expression" dxfId="1422" priority="44">
      <formula>F54&lt;0</formula>
    </cfRule>
  </conditionalFormatting>
  <conditionalFormatting sqref="Q7">
    <cfRule type="expression" dxfId="1421" priority="41">
      <formula>Q7&gt;0</formula>
    </cfRule>
    <cfRule type="expression" dxfId="1420" priority="42">
      <formula>Q7&lt;0</formula>
    </cfRule>
  </conditionalFormatting>
  <conditionalFormatting sqref="Q8">
    <cfRule type="expression" dxfId="1419" priority="39">
      <formula>Q8&gt;0</formula>
    </cfRule>
    <cfRule type="expression" dxfId="1418" priority="40">
      <formula>Q8&lt;0</formula>
    </cfRule>
  </conditionalFormatting>
  <conditionalFormatting sqref="F33:F36 F38:F53">
    <cfRule type="expression" dxfId="1417" priority="37">
      <formula>F33&gt;0</formula>
    </cfRule>
    <cfRule type="expression" dxfId="1416" priority="38">
      <formula>F33&lt;0</formula>
    </cfRule>
  </conditionalFormatting>
  <conditionalFormatting sqref="H33:H36 H38:H53">
    <cfRule type="expression" dxfId="1415" priority="35">
      <formula>H33&gt;0</formula>
    </cfRule>
    <cfRule type="expression" dxfId="1414" priority="36">
      <formula>H33&lt;0</formula>
    </cfRule>
  </conditionalFormatting>
  <conditionalFormatting sqref="Q10">
    <cfRule type="expression" dxfId="1413" priority="33">
      <formula>Q10&gt;0</formula>
    </cfRule>
    <cfRule type="expression" dxfId="1412" priority="34">
      <formula>Q10&lt;0</formula>
    </cfRule>
  </conditionalFormatting>
  <conditionalFormatting sqref="J25:J37">
    <cfRule type="expression" dxfId="1411" priority="31">
      <formula>J25&gt;0</formula>
    </cfRule>
    <cfRule type="expression" dxfId="1410" priority="32">
      <formula>J25&lt;0</formula>
    </cfRule>
  </conditionalFormatting>
  <conditionalFormatting sqref="K25:K38">
    <cfRule type="expression" dxfId="1409" priority="29">
      <formula>K25&gt;0</formula>
    </cfRule>
    <cfRule type="expression" dxfId="1408" priority="30">
      <formula>K25&lt;0</formula>
    </cfRule>
  </conditionalFormatting>
  <conditionalFormatting sqref="L25">
    <cfRule type="expression" dxfId="1407" priority="27">
      <formula>L25&gt;0</formula>
    </cfRule>
    <cfRule type="expression" dxfId="1406" priority="28">
      <formula>L25&lt;0</formula>
    </cfRule>
  </conditionalFormatting>
  <conditionalFormatting sqref="F89:F110">
    <cfRule type="expression" dxfId="1405" priority="25">
      <formula>F89&gt;0</formula>
    </cfRule>
    <cfRule type="expression" dxfId="1404" priority="26">
      <formula>F89&lt;0</formula>
    </cfRule>
  </conditionalFormatting>
  <conditionalFormatting sqref="H89:H110">
    <cfRule type="expression" dxfId="1403" priority="23">
      <formula>H89&gt;0</formula>
    </cfRule>
    <cfRule type="expression" dxfId="1402" priority="24">
      <formula>H89&lt;0</formula>
    </cfRule>
  </conditionalFormatting>
  <conditionalFormatting sqref="J89:J102">
    <cfRule type="expression" dxfId="1401" priority="21">
      <formula>J89&gt;0</formula>
    </cfRule>
    <cfRule type="expression" dxfId="1400" priority="22">
      <formula>J89&lt;0</formula>
    </cfRule>
  </conditionalFormatting>
  <conditionalFormatting sqref="K89:K102">
    <cfRule type="expression" dxfId="1399" priority="19">
      <formula>K89&gt;0</formula>
    </cfRule>
    <cfRule type="expression" dxfId="1398" priority="20">
      <formula>K89&lt;0</formula>
    </cfRule>
  </conditionalFormatting>
  <conditionalFormatting sqref="L89:L102">
    <cfRule type="expression" dxfId="1397" priority="17">
      <formula>L89&gt;0</formula>
    </cfRule>
    <cfRule type="expression" dxfId="1396" priority="18">
      <formula>L89&lt;0</formula>
    </cfRule>
  </conditionalFormatting>
  <conditionalFormatting sqref="F29:F32">
    <cfRule type="expression" dxfId="1395" priority="15">
      <formula>F29&gt;0</formula>
    </cfRule>
    <cfRule type="expression" dxfId="1394" priority="16">
      <formula>F29&lt;0</formula>
    </cfRule>
  </conditionalFormatting>
  <conditionalFormatting sqref="H29:H32">
    <cfRule type="expression" dxfId="1393" priority="13">
      <formula>H29&gt;0</formula>
    </cfRule>
    <cfRule type="expression" dxfId="1392" priority="14">
      <formula>H29&lt;0</formula>
    </cfRule>
  </conditionalFormatting>
  <conditionalFormatting sqref="F25:F28">
    <cfRule type="expression" dxfId="1391" priority="11">
      <formula>F25&gt;0</formula>
    </cfRule>
    <cfRule type="expression" dxfId="1390" priority="12">
      <formula>F25&lt;0</formula>
    </cfRule>
  </conditionalFormatting>
  <conditionalFormatting sqref="H25:H28">
    <cfRule type="expression" dxfId="1389" priority="9">
      <formula>H25&gt;0</formula>
    </cfRule>
    <cfRule type="expression" dxfId="1388" priority="10">
      <formula>H25&lt;0</formula>
    </cfRule>
  </conditionalFormatting>
  <conditionalFormatting sqref="F37">
    <cfRule type="expression" dxfId="1387" priority="7">
      <formula>F37&gt;0</formula>
    </cfRule>
    <cfRule type="expression" dxfId="1386" priority="8">
      <formula>F37&lt;0</formula>
    </cfRule>
  </conditionalFormatting>
  <conditionalFormatting sqref="H37">
    <cfRule type="expression" dxfId="1385" priority="5">
      <formula>H37&gt;0</formula>
    </cfRule>
    <cfRule type="expression" dxfId="1384" priority="6">
      <formula>H37&lt;0</formula>
    </cfRule>
  </conditionalFormatting>
  <conditionalFormatting sqref="J49">
    <cfRule type="expression" dxfId="1383" priority="3">
      <formula>J49&gt;0</formula>
    </cfRule>
    <cfRule type="expression" dxfId="1382" priority="4">
      <formula>J49&lt;0</formula>
    </cfRule>
  </conditionalFormatting>
  <conditionalFormatting sqref="J38:J48">
    <cfRule type="expression" dxfId="1381" priority="1">
      <formula>J38&gt;0</formula>
    </cfRule>
    <cfRule type="expression" dxfId="138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178.53</v>
      </c>
      <c r="R4" s="425">
        <v>-9.7000000000000003E-3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10711.8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-354.42000000000189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-354.42000000000189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-3.2027196278404169E-2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1.075449504284994E-2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1366</v>
      </c>
    </row>
    <row r="13" spans="1:21" x14ac:dyDescent="0.25">
      <c r="B13" s="29"/>
      <c r="G13" s="29"/>
      <c r="H13" s="70"/>
      <c r="O13" s="11" t="s">
        <v>947</v>
      </c>
      <c r="Q13" s="2">
        <f>Q4/8.62</f>
        <v>20.711136890951277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196.38300000000001</v>
      </c>
    </row>
    <row r="23" spans="1:16" x14ac:dyDescent="0.25">
      <c r="O23" s="81">
        <v>1.0900000000000001</v>
      </c>
      <c r="P23" s="81">
        <f t="shared" ref="P23:P42" si="1">O23*$Q$4</f>
        <v>194.5977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1340</v>
      </c>
      <c r="O24" s="81">
        <v>1.08</v>
      </c>
      <c r="P24" s="81">
        <f t="shared" si="1"/>
        <v>192.81240000000003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191.02710000000002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189.24180000000001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187.45650000000001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185.6712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183.88589999999999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182.10060000000001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180.31530000000001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178.53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176.74469999999999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174.95939999999999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173.17410000000001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171.3888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169.6035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167.81819999999999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166.03290000000001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164.24760000000001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162.4623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160.67699999999999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79" priority="37">
      <formula>F52&gt;0</formula>
    </cfRule>
    <cfRule type="expression" dxfId="1378" priority="38">
      <formula>F52&lt;0</formula>
    </cfRule>
  </conditionalFormatting>
  <conditionalFormatting sqref="Q7">
    <cfRule type="expression" dxfId="1377" priority="35">
      <formula>Q7&gt;0</formula>
    </cfRule>
    <cfRule type="expression" dxfId="1376" priority="36">
      <formula>Q7&lt;0</formula>
    </cfRule>
  </conditionalFormatting>
  <conditionalFormatting sqref="Q8">
    <cfRule type="expression" dxfId="1375" priority="33">
      <formula>Q8&gt;0</formula>
    </cfRule>
    <cfRule type="expression" dxfId="1374" priority="34">
      <formula>Q8&lt;0</formula>
    </cfRule>
  </conditionalFormatting>
  <conditionalFormatting sqref="F34:F41 F43:F51">
    <cfRule type="expression" dxfId="1373" priority="31">
      <formula>F34&gt;0</formula>
    </cfRule>
    <cfRule type="expression" dxfId="1372" priority="32">
      <formula>F34&lt;0</formula>
    </cfRule>
  </conditionalFormatting>
  <conditionalFormatting sqref="H34:H51">
    <cfRule type="expression" dxfId="1371" priority="29">
      <formula>H34&gt;0</formula>
    </cfRule>
    <cfRule type="expression" dxfId="1370" priority="30">
      <formula>H34&lt;0</formula>
    </cfRule>
  </conditionalFormatting>
  <conditionalFormatting sqref="Q10">
    <cfRule type="expression" dxfId="1369" priority="27">
      <formula>Q10&gt;0</formula>
    </cfRule>
    <cfRule type="expression" dxfId="1368" priority="28">
      <formula>Q10&lt;0</formula>
    </cfRule>
  </conditionalFormatting>
  <conditionalFormatting sqref="J25:J38">
    <cfRule type="expression" dxfId="1367" priority="25">
      <formula>J25&gt;0</formula>
    </cfRule>
    <cfRule type="expression" dxfId="1366" priority="26">
      <formula>J25&lt;0</formula>
    </cfRule>
  </conditionalFormatting>
  <conditionalFormatting sqref="K25:K29 K31:K38">
    <cfRule type="expression" dxfId="1365" priority="23">
      <formula>K25&gt;0</formula>
    </cfRule>
    <cfRule type="expression" dxfId="1364" priority="24">
      <formula>K25&lt;0</formula>
    </cfRule>
  </conditionalFormatting>
  <conditionalFormatting sqref="L25:L38">
    <cfRule type="expression" dxfId="1363" priority="21">
      <formula>L25&gt;0</formula>
    </cfRule>
    <cfRule type="expression" dxfId="1362" priority="22">
      <formula>L25&lt;0</formula>
    </cfRule>
  </conditionalFormatting>
  <conditionalFormatting sqref="F89:F110">
    <cfRule type="expression" dxfId="1361" priority="19">
      <formula>F89&gt;0</formula>
    </cfRule>
    <cfRule type="expression" dxfId="1360" priority="20">
      <formula>F89&lt;0</formula>
    </cfRule>
  </conditionalFormatting>
  <conditionalFormatting sqref="H89:H110">
    <cfRule type="expression" dxfId="1359" priority="17">
      <formula>H89&gt;0</formula>
    </cfRule>
    <cfRule type="expression" dxfId="1358" priority="18">
      <formula>H89&lt;0</formula>
    </cfRule>
  </conditionalFormatting>
  <conditionalFormatting sqref="J89:J102">
    <cfRule type="expression" dxfId="1357" priority="15">
      <formula>J89&gt;0</formula>
    </cfRule>
    <cfRule type="expression" dxfId="1356" priority="16">
      <formula>J89&lt;0</formula>
    </cfRule>
  </conditionalFormatting>
  <conditionalFormatting sqref="K89:K102">
    <cfRule type="expression" dxfId="1355" priority="13">
      <formula>K89&gt;0</formula>
    </cfRule>
    <cfRule type="expression" dxfId="1354" priority="14">
      <formula>K89&lt;0</formula>
    </cfRule>
  </conditionalFormatting>
  <conditionalFormatting sqref="L89:L102">
    <cfRule type="expression" dxfId="1353" priority="11">
      <formula>L89&gt;0</formula>
    </cfRule>
    <cfRule type="expression" dxfId="1352" priority="12">
      <formula>L89&lt;0</formula>
    </cfRule>
  </conditionalFormatting>
  <conditionalFormatting sqref="F25:F27">
    <cfRule type="expression" dxfId="1351" priority="9">
      <formula>F25&gt;0</formula>
    </cfRule>
    <cfRule type="expression" dxfId="1350" priority="10">
      <formula>F25&lt;0</formula>
    </cfRule>
  </conditionalFormatting>
  <conditionalFormatting sqref="H25:H27">
    <cfRule type="expression" dxfId="1349" priority="7">
      <formula>H25&gt;0</formula>
    </cfRule>
    <cfRule type="expression" dxfId="1348" priority="8">
      <formula>H25&lt;0</formula>
    </cfRule>
  </conditionalFormatting>
  <conditionalFormatting sqref="F28:F33">
    <cfRule type="expression" dxfId="1347" priority="5">
      <formula>F28&gt;0</formula>
    </cfRule>
    <cfRule type="expression" dxfId="1346" priority="6">
      <formula>F28&lt;0</formula>
    </cfRule>
  </conditionalFormatting>
  <conditionalFormatting sqref="H28:H33">
    <cfRule type="expression" dxfId="1345" priority="3">
      <formula>H28&gt;0</formula>
    </cfRule>
    <cfRule type="expression" dxfId="1344" priority="4">
      <formula>H28&lt;0</formula>
    </cfRule>
  </conditionalFormatting>
  <conditionalFormatting sqref="F42">
    <cfRule type="expression" dxfId="1343" priority="1">
      <formula>F42&gt;0</formula>
    </cfRule>
    <cfRule type="expression" dxfId="1342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46.75</v>
      </c>
      <c r="R4" s="425">
        <v>-2.8E-3</v>
      </c>
      <c r="T4" t="s">
        <v>1112</v>
      </c>
      <c r="U4" s="11" t="s">
        <v>1294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23375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-4532.41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-4532.41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-0.16240883693613989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5.3475935828877004E-2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1346</v>
      </c>
      <c r="T12" s="694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12.808219178082192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1295</v>
      </c>
    </row>
    <row r="15" spans="1:21" x14ac:dyDescent="0.25">
      <c r="H15" s="70"/>
      <c r="U15" s="405" t="s">
        <v>1296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51.425000000000004</v>
      </c>
    </row>
    <row r="23" spans="1:16" x14ac:dyDescent="0.25">
      <c r="O23" s="81">
        <v>1.0900000000000001</v>
      </c>
      <c r="P23" s="81">
        <f t="shared" ref="P23:P42" si="1">O23*$Q$4</f>
        <v>50.957500000000003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50.49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50.022500000000001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49.555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49.087499999999999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48.620000000000005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48.152500000000003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47.685000000000002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47.217500000000001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46.75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46.282499999999999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45.814999999999998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45.347499999999997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44.879999999999995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44.412500000000001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43.945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43.477499999999999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43.010000000000005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42.542500000000004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42.075000000000003</v>
      </c>
      <c r="Q42" s="2"/>
      <c r="T42" s="1">
        <v>43421</v>
      </c>
      <c r="U42" t="s">
        <v>1308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1344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1" priority="37">
      <formula>F25&gt;0</formula>
    </cfRule>
    <cfRule type="expression" dxfId="1340" priority="38">
      <formula>F25&lt;0</formula>
    </cfRule>
  </conditionalFormatting>
  <conditionalFormatting sqref="Q7">
    <cfRule type="expression" dxfId="1339" priority="35">
      <formula>Q7&gt;0</formula>
    </cfRule>
    <cfRule type="expression" dxfId="1338" priority="36">
      <formula>Q7&lt;0</formula>
    </cfRule>
  </conditionalFormatting>
  <conditionalFormatting sqref="Q8">
    <cfRule type="expression" dxfId="1337" priority="33">
      <formula>Q8&gt;0</formula>
    </cfRule>
    <cfRule type="expression" dxfId="1336" priority="34">
      <formula>Q8&lt;0</formula>
    </cfRule>
  </conditionalFormatting>
  <conditionalFormatting sqref="Q10">
    <cfRule type="expression" dxfId="1335" priority="27">
      <formula>Q10&gt;0</formula>
    </cfRule>
    <cfRule type="expression" dxfId="1334" priority="28">
      <formula>Q10&lt;0</formula>
    </cfRule>
  </conditionalFormatting>
  <conditionalFormatting sqref="L25:L32">
    <cfRule type="expression" dxfId="1333" priority="21">
      <formula>L25&gt;0</formula>
    </cfRule>
    <cfRule type="expression" dxfId="1332" priority="22">
      <formula>L25&lt;0</formula>
    </cfRule>
  </conditionalFormatting>
  <conditionalFormatting sqref="F92:F113">
    <cfRule type="expression" dxfId="1331" priority="19">
      <formula>F92&gt;0</formula>
    </cfRule>
    <cfRule type="expression" dxfId="1330" priority="20">
      <formula>F92&lt;0</formula>
    </cfRule>
  </conditionalFormatting>
  <conditionalFormatting sqref="H92:H113">
    <cfRule type="expression" dxfId="1329" priority="17">
      <formula>H92&gt;0</formula>
    </cfRule>
    <cfRule type="expression" dxfId="1328" priority="18">
      <formula>H92&lt;0</formula>
    </cfRule>
  </conditionalFormatting>
  <conditionalFormatting sqref="J92:J105">
    <cfRule type="expression" dxfId="1327" priority="15">
      <formula>J92&gt;0</formula>
    </cfRule>
    <cfRule type="expression" dxfId="1326" priority="16">
      <formula>J92&lt;0</formula>
    </cfRule>
  </conditionalFormatting>
  <conditionalFormatting sqref="K92:K105">
    <cfRule type="expression" dxfId="1325" priority="13">
      <formula>K92&gt;0</formula>
    </cfRule>
    <cfRule type="expression" dxfId="1324" priority="14">
      <formula>K92&lt;0</formula>
    </cfRule>
  </conditionalFormatting>
  <conditionalFormatting sqref="L92:L105">
    <cfRule type="expression" dxfId="1323" priority="11">
      <formula>L92&gt;0</formula>
    </cfRule>
    <cfRule type="expression" dxfId="1322" priority="12">
      <formula>L92&lt;0</formula>
    </cfRule>
  </conditionalFormatting>
  <conditionalFormatting sqref="F25:F29">
    <cfRule type="expression" dxfId="1321" priority="9">
      <formula>F25&gt;0</formula>
    </cfRule>
    <cfRule type="expression" dxfId="1320" priority="10">
      <formula>F25&lt;0</formula>
    </cfRule>
  </conditionalFormatting>
  <conditionalFormatting sqref="H25:H29">
    <cfRule type="expression" dxfId="1319" priority="7">
      <formula>H25&gt;0</formula>
    </cfRule>
    <cfRule type="expression" dxfId="1318" priority="8">
      <formula>H25&lt;0</formula>
    </cfRule>
  </conditionalFormatting>
  <conditionalFormatting sqref="F35:F38">
    <cfRule type="expression" dxfId="1317" priority="5">
      <formula>F35&gt;0</formula>
    </cfRule>
    <cfRule type="expression" dxfId="1316" priority="6">
      <formula>F35&lt;0</formula>
    </cfRule>
  </conditionalFormatting>
  <conditionalFormatting sqref="H35:H38">
    <cfRule type="expression" dxfId="1315" priority="3">
      <formula>H35&gt;0</formula>
    </cfRule>
    <cfRule type="expression" dxfId="1314" priority="4">
      <formula>H35&lt;0</formula>
    </cfRule>
  </conditionalFormatting>
  <conditionalFormatting sqref="H61:H64 F61:F64">
    <cfRule type="expression" dxfId="1313" priority="1">
      <formula>F61&gt;0</formula>
    </cfRule>
    <cfRule type="expression" dxfId="131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1067.1399999999994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1067.1399999999994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1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43495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80">
        <v>1067.1400000000001</v>
      </c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1" priority="39">
      <formula>F47&gt;0</formula>
    </cfRule>
    <cfRule type="expression" dxfId="1310" priority="40">
      <formula>F47&lt;0</formula>
    </cfRule>
  </conditionalFormatting>
  <conditionalFormatting sqref="Q7">
    <cfRule type="expression" dxfId="1309" priority="37">
      <formula>Q7&gt;0</formula>
    </cfRule>
    <cfRule type="expression" dxfId="1308" priority="38">
      <formula>Q7&lt;0</formula>
    </cfRule>
  </conditionalFormatting>
  <conditionalFormatting sqref="Q8">
    <cfRule type="expression" dxfId="1307" priority="35">
      <formula>Q8&gt;0</formula>
    </cfRule>
    <cfRule type="expression" dxfId="1306" priority="36">
      <formula>Q8&lt;0</formula>
    </cfRule>
  </conditionalFormatting>
  <conditionalFormatting sqref="F32:F38 F41:F46">
    <cfRule type="expression" dxfId="1305" priority="33">
      <formula>F32&gt;0</formula>
    </cfRule>
    <cfRule type="expression" dxfId="1304" priority="34">
      <formula>F32&lt;0</formula>
    </cfRule>
  </conditionalFormatting>
  <conditionalFormatting sqref="H32:H38 H41:H46">
    <cfRule type="expression" dxfId="1303" priority="31">
      <formula>H32&gt;0</formula>
    </cfRule>
    <cfRule type="expression" dxfId="1302" priority="32">
      <formula>H32&lt;0</formula>
    </cfRule>
  </conditionalFormatting>
  <conditionalFormatting sqref="Q10">
    <cfRule type="expression" dxfId="1301" priority="29">
      <formula>Q10&gt;0</formula>
    </cfRule>
    <cfRule type="expression" dxfId="1300" priority="30">
      <formula>Q10&lt;0</formula>
    </cfRule>
  </conditionalFormatting>
  <conditionalFormatting sqref="J25:J41">
    <cfRule type="expression" dxfId="1299" priority="27">
      <formula>J25&gt;0</formula>
    </cfRule>
    <cfRule type="expression" dxfId="1298" priority="28">
      <formula>J25&lt;0</formula>
    </cfRule>
  </conditionalFormatting>
  <conditionalFormatting sqref="K25:K38">
    <cfRule type="expression" dxfId="1297" priority="25">
      <formula>K25&gt;0</formula>
    </cfRule>
    <cfRule type="expression" dxfId="1296" priority="26">
      <formula>K25&lt;0</formula>
    </cfRule>
  </conditionalFormatting>
  <conditionalFormatting sqref="L25:L38">
    <cfRule type="expression" dxfId="1295" priority="23">
      <formula>L25&gt;0</formula>
    </cfRule>
    <cfRule type="expression" dxfId="1294" priority="24">
      <formula>L25&lt;0</formula>
    </cfRule>
  </conditionalFormatting>
  <conditionalFormatting sqref="F89:F110">
    <cfRule type="expression" dxfId="1293" priority="21">
      <formula>F89&gt;0</formula>
    </cfRule>
    <cfRule type="expression" dxfId="1292" priority="22">
      <formula>F89&lt;0</formula>
    </cfRule>
  </conditionalFormatting>
  <conditionalFormatting sqref="H89:H110">
    <cfRule type="expression" dxfId="1291" priority="19">
      <formula>H89&gt;0</formula>
    </cfRule>
    <cfRule type="expression" dxfId="1290" priority="20">
      <formula>H89&lt;0</formula>
    </cfRule>
  </conditionalFormatting>
  <conditionalFormatting sqref="J89:J102">
    <cfRule type="expression" dxfId="1289" priority="17">
      <formula>J89&gt;0</formula>
    </cfRule>
    <cfRule type="expression" dxfId="1288" priority="18">
      <formula>J89&lt;0</formula>
    </cfRule>
  </conditionalFormatting>
  <conditionalFormatting sqref="K89:K102">
    <cfRule type="expression" dxfId="1287" priority="15">
      <formula>K89&gt;0</formula>
    </cfRule>
    <cfRule type="expression" dxfId="1286" priority="16">
      <formula>K89&lt;0</formula>
    </cfRule>
  </conditionalFormatting>
  <conditionalFormatting sqref="L89:L102">
    <cfRule type="expression" dxfId="1285" priority="13">
      <formula>L89&gt;0</formula>
    </cfRule>
    <cfRule type="expression" dxfId="1284" priority="14">
      <formula>L89&lt;0</formula>
    </cfRule>
  </conditionalFormatting>
  <conditionalFormatting sqref="F25:F28">
    <cfRule type="expression" dxfId="1283" priority="11">
      <formula>F25&gt;0</formula>
    </cfRule>
    <cfRule type="expression" dxfId="1282" priority="12">
      <formula>F25&lt;0</formula>
    </cfRule>
  </conditionalFormatting>
  <conditionalFormatting sqref="H25:H28">
    <cfRule type="expression" dxfId="1281" priority="9">
      <formula>H25&gt;0</formula>
    </cfRule>
    <cfRule type="expression" dxfId="1280" priority="10">
      <formula>H25&lt;0</formula>
    </cfRule>
  </conditionalFormatting>
  <conditionalFormatting sqref="F29:F31">
    <cfRule type="expression" dxfId="1279" priority="7">
      <formula>F29&gt;0</formula>
    </cfRule>
    <cfRule type="expression" dxfId="1278" priority="8">
      <formula>F29&lt;0</formula>
    </cfRule>
  </conditionalFormatting>
  <conditionalFormatting sqref="H29:H31">
    <cfRule type="expression" dxfId="1277" priority="5">
      <formula>H29&gt;0</formula>
    </cfRule>
    <cfRule type="expression" dxfId="1276" priority="6">
      <formula>H29&lt;0</formula>
    </cfRule>
  </conditionalFormatting>
  <conditionalFormatting sqref="F39:F40">
    <cfRule type="expression" dxfId="1275" priority="3">
      <formula>F39&gt;0</formula>
    </cfRule>
    <cfRule type="expression" dxfId="1274" priority="4">
      <formula>F39&lt;0</formula>
    </cfRule>
  </conditionalFormatting>
  <conditionalFormatting sqref="H39:H40">
    <cfRule type="expression" dxfId="1273" priority="1">
      <formula>H39&gt;0</formula>
    </cfRule>
    <cfRule type="expression" dxfId="1272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100</v>
      </c>
      <c r="T2" s="1" t="s">
        <v>937</v>
      </c>
      <c r="U2" t="s">
        <v>1372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109.1900000000001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118.48990000000001</v>
      </c>
      <c r="R4" s="425">
        <v>-2.3999999999999998E-3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11848.99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10919.000000000009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929.98999999999251</v>
      </c>
      <c r="R7">
        <v>80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929.98999999999251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8.5171719021887693E-2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M92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4.388559700025065E-3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1356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13.745928074245942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1096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1100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130.33889000000002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129.15399100000002</v>
      </c>
      <c r="T20" s="1">
        <v>43279</v>
      </c>
      <c r="U20" t="s">
        <v>1116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127.96909200000002</v>
      </c>
    </row>
    <row r="22" spans="1:21" x14ac:dyDescent="0.25">
      <c r="B22" s="404">
        <v>43487</v>
      </c>
      <c r="C22" s="4">
        <v>20</v>
      </c>
      <c r="D22" s="2">
        <v>116.4</v>
      </c>
      <c r="E22" s="2">
        <v>0</v>
      </c>
      <c r="F22" s="2">
        <f t="shared" si="2"/>
        <v>2328</v>
      </c>
      <c r="O22" s="81">
        <v>1.07</v>
      </c>
      <c r="P22" s="81">
        <f t="shared" si="3"/>
        <v>126.78419300000002</v>
      </c>
    </row>
    <row r="23" spans="1:21" x14ac:dyDescent="0.25">
      <c r="A23" t="s">
        <v>123</v>
      </c>
      <c r="O23" s="81">
        <v>1.06</v>
      </c>
      <c r="P23" s="81">
        <f t="shared" si="3"/>
        <v>125.59929400000001</v>
      </c>
    </row>
    <row r="24" spans="1:21" x14ac:dyDescent="0.25">
      <c r="O24" s="81">
        <v>1.05</v>
      </c>
      <c r="P24" s="81">
        <f t="shared" si="3"/>
        <v>124.41439500000001</v>
      </c>
    </row>
    <row r="25" spans="1:21" x14ac:dyDescent="0.25">
      <c r="O25" s="81">
        <v>1.04</v>
      </c>
      <c r="P25" s="81">
        <f t="shared" si="3"/>
        <v>123.22949600000001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122.04459700000001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SUM(H2:H15)</f>
        <v>330</v>
      </c>
      <c r="I27" s="18"/>
      <c r="J27" s="18"/>
      <c r="K27" s="18">
        <f>SUM(K2:K15)</f>
        <v>43582.799999999996</v>
      </c>
      <c r="L27" s="14"/>
      <c r="M27" s="18">
        <f>SUM(M2:M10)</f>
        <v>23.4</v>
      </c>
      <c r="O27" s="81">
        <v>1.02</v>
      </c>
      <c r="P27" s="81">
        <f t="shared" si="3"/>
        <v>120.85969800000001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330</v>
      </c>
      <c r="D28" s="279"/>
      <c r="E28" s="279"/>
      <c r="F28" s="280">
        <f>SumByColor($A$28,F2:F26)</f>
        <v>42036</v>
      </c>
      <c r="G28" s="279"/>
      <c r="H28" s="279">
        <f>SumByColor($A$28,H2:H26)</f>
        <v>330</v>
      </c>
      <c r="I28" s="279"/>
      <c r="J28" s="279"/>
      <c r="K28" s="280">
        <f>SumByColor($A$28,K2:K26)</f>
        <v>43584</v>
      </c>
      <c r="L28" s="279"/>
      <c r="M28" s="280">
        <f>SumByColor($A$28,M2:M26)</f>
        <v>23</v>
      </c>
      <c r="O28" s="81">
        <v>1.01</v>
      </c>
      <c r="P28" s="81">
        <f t="shared" si="3"/>
        <v>119.67479900000001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118.48990000000001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117.305001</v>
      </c>
    </row>
    <row r="31" spans="1:21" x14ac:dyDescent="0.25">
      <c r="O31" s="81">
        <v>0.98</v>
      </c>
      <c r="P31" s="81">
        <f t="shared" si="3"/>
        <v>116.120102</v>
      </c>
      <c r="T31" s="1">
        <v>43474</v>
      </c>
      <c r="U31" t="s">
        <v>1355</v>
      </c>
    </row>
    <row r="32" spans="1:21" x14ac:dyDescent="0.25">
      <c r="O32" s="81">
        <v>0.97</v>
      </c>
      <c r="P32" s="81">
        <f t="shared" si="3"/>
        <v>114.935203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113.750304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112.565405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111.380506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110.19560700000001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109.01070800000001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107.82580900000001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106.64091000000001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80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80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80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80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4" si="22">C83*(E83-D83)</f>
        <v>1052.2000000000003</v>
      </c>
      <c r="G83" s="39">
        <f t="shared" ref="G83:G84" si="23">D83*C83</f>
        <v>8591</v>
      </c>
      <c r="H83" s="179">
        <f t="shared" ref="H83:H84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3"/>
      <c r="J91" s="3"/>
      <c r="K91" s="3"/>
      <c r="L91" s="4"/>
    </row>
    <row r="92" spans="1:13" x14ac:dyDescent="0.25">
      <c r="A92" s="491"/>
      <c r="B92" s="491"/>
      <c r="C92" s="491"/>
      <c r="D92" s="492"/>
      <c r="E92" s="492"/>
      <c r="F92" s="492"/>
      <c r="G92" s="491"/>
      <c r="H92" s="491"/>
      <c r="I92" s="492"/>
      <c r="J92" s="492"/>
      <c r="K92" s="492"/>
      <c r="L92" s="491" t="s">
        <v>65</v>
      </c>
      <c r="M92" s="492">
        <f>M110+K110-F110</f>
        <v>0</v>
      </c>
    </row>
    <row r="93" spans="1:13" x14ac:dyDescent="0.25">
      <c r="A93" s="610" t="s">
        <v>1</v>
      </c>
      <c r="B93" s="610" t="s">
        <v>2</v>
      </c>
      <c r="C93" s="610" t="s">
        <v>4</v>
      </c>
      <c r="D93" s="611" t="s">
        <v>5</v>
      </c>
      <c r="E93" s="611" t="s">
        <v>94</v>
      </c>
      <c r="F93" s="611" t="s">
        <v>60</v>
      </c>
      <c r="G93" s="610" t="s">
        <v>3</v>
      </c>
      <c r="H93" s="610" t="s">
        <v>6</v>
      </c>
      <c r="I93" s="611" t="s">
        <v>7</v>
      </c>
      <c r="J93" s="611" t="s">
        <v>95</v>
      </c>
      <c r="K93" s="611" t="s">
        <v>61</v>
      </c>
      <c r="L93" s="610" t="s">
        <v>37</v>
      </c>
      <c r="M93" s="610" t="s">
        <v>38</v>
      </c>
    </row>
    <row r="94" spans="1:13" x14ac:dyDescent="0.25">
      <c r="A94" s="612" t="s">
        <v>893</v>
      </c>
      <c r="B94" s="494"/>
      <c r="C94" s="491"/>
      <c r="D94" s="492"/>
      <c r="E94" s="492"/>
      <c r="F94" s="492"/>
      <c r="G94" s="494"/>
      <c r="H94" s="491"/>
      <c r="I94" s="492"/>
      <c r="J94" s="492"/>
      <c r="K94" s="492"/>
      <c r="L94" s="494"/>
      <c r="M94" s="492"/>
    </row>
    <row r="95" spans="1:13" x14ac:dyDescent="0.25">
      <c r="A95" s="613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4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4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1"/>
      <c r="I109" s="492"/>
      <c r="J109" s="492"/>
      <c r="K109" s="492"/>
      <c r="L109" s="491"/>
      <c r="M109" s="491"/>
    </row>
    <row r="110" spans="1:13" x14ac:dyDescent="0.25">
      <c r="A110" s="614" t="s">
        <v>81</v>
      </c>
      <c r="B110" s="615"/>
      <c r="C110" s="615">
        <f>SUM(C94:C98)</f>
        <v>0</v>
      </c>
      <c r="D110" s="616"/>
      <c r="E110" s="616"/>
      <c r="F110" s="616">
        <f>SUM(F94:F98)</f>
        <v>0</v>
      </c>
      <c r="G110" s="615"/>
      <c r="H110" s="617">
        <f>SUM(H94:H97)</f>
        <v>0</v>
      </c>
      <c r="I110" s="616"/>
      <c r="J110" s="616"/>
      <c r="K110" s="616">
        <f>SUM(K94:K97)</f>
        <v>0</v>
      </c>
      <c r="L110" s="615"/>
      <c r="M110" s="616">
        <f>SUM(M94:M102)</f>
        <v>0</v>
      </c>
    </row>
    <row r="111" spans="1:13" ht="15.75" thickBot="1" x14ac:dyDescent="0.3">
      <c r="A111" s="618" t="s">
        <v>191</v>
      </c>
      <c r="B111" s="650"/>
      <c r="C111" s="619">
        <f>SumByColor($A$28,C94:C109)</f>
        <v>0</v>
      </c>
      <c r="D111" s="619"/>
      <c r="E111" s="619"/>
      <c r="F111" s="620">
        <f>SumByColor($A$28,F94:F109)</f>
        <v>0</v>
      </c>
      <c r="G111" s="619"/>
      <c r="H111" s="619">
        <f>SumByColor($A$28,H94:H109)</f>
        <v>0</v>
      </c>
      <c r="I111" s="619"/>
      <c r="J111" s="619"/>
      <c r="K111" s="620">
        <f>SumByColor($A$28,K95:K109)</f>
        <v>0</v>
      </c>
      <c r="L111" s="619"/>
      <c r="M111" s="620">
        <f>SumByColor($A$28,M94:M109)</f>
        <v>0</v>
      </c>
    </row>
    <row r="114" spans="2:12" x14ac:dyDescent="0.25">
      <c r="B114" s="162" t="s">
        <v>113</v>
      </c>
      <c r="C114" s="162" t="s">
        <v>145</v>
      </c>
      <c r="D114" s="163" t="s">
        <v>144</v>
      </c>
      <c r="E114" s="165" t="s">
        <v>146</v>
      </c>
      <c r="F114" s="165" t="s">
        <v>65</v>
      </c>
      <c r="G114" s="177" t="s">
        <v>150</v>
      </c>
      <c r="H114" s="177" t="s">
        <v>88</v>
      </c>
      <c r="I114" s="177" t="s">
        <v>153</v>
      </c>
      <c r="J114" s="177" t="s">
        <v>149</v>
      </c>
      <c r="K114" s="177" t="s">
        <v>646</v>
      </c>
      <c r="L114" s="177" t="s">
        <v>652</v>
      </c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88:F89 H88:H89">
    <cfRule type="expression" dxfId="1271" priority="51">
      <formula>F7&gt;0</formula>
    </cfRule>
    <cfRule type="expression" dxfId="1270" priority="52">
      <formula>F7&lt;0</formula>
    </cfRule>
  </conditionalFormatting>
  <conditionalFormatting sqref="Q8">
    <cfRule type="expression" dxfId="1269" priority="49">
      <formula>Q8&gt;0</formula>
    </cfRule>
    <cfRule type="expression" dxfId="1268" priority="50">
      <formula>Q8&lt;0</formula>
    </cfRule>
  </conditionalFormatting>
  <conditionalFormatting sqref="F43:F63">
    <cfRule type="expression" dxfId="1267" priority="47">
      <formula>F43&gt;0</formula>
    </cfRule>
    <cfRule type="expression" dxfId="1266" priority="48">
      <formula>F43&lt;0</formula>
    </cfRule>
  </conditionalFormatting>
  <conditionalFormatting sqref="H43:H63">
    <cfRule type="expression" dxfId="1265" priority="45">
      <formula>H43&gt;0</formula>
    </cfRule>
    <cfRule type="expression" dxfId="1264" priority="46">
      <formula>H43&lt;0</formula>
    </cfRule>
  </conditionalFormatting>
  <conditionalFormatting sqref="Q10">
    <cfRule type="expression" dxfId="1263" priority="43">
      <formula>Q10&gt;0</formula>
    </cfRule>
    <cfRule type="expression" dxfId="1262" priority="44">
      <formula>Q10&lt;0</formula>
    </cfRule>
  </conditionalFormatting>
  <conditionalFormatting sqref="J34:J47">
    <cfRule type="expression" dxfId="1261" priority="41">
      <formula>J34&gt;0</formula>
    </cfRule>
    <cfRule type="expression" dxfId="1260" priority="42">
      <formula>J34&lt;0</formula>
    </cfRule>
  </conditionalFormatting>
  <conditionalFormatting sqref="K34:K44 K46:K47">
    <cfRule type="expression" dxfId="1259" priority="39">
      <formula>K34&gt;0</formula>
    </cfRule>
    <cfRule type="expression" dxfId="1258" priority="40">
      <formula>K34&lt;0</formula>
    </cfRule>
  </conditionalFormatting>
  <conditionalFormatting sqref="L34">
    <cfRule type="expression" dxfId="1257" priority="37">
      <formula>L34&gt;0</formula>
    </cfRule>
    <cfRule type="expression" dxfId="1256" priority="38">
      <formula>L34&lt;0</formula>
    </cfRule>
  </conditionalFormatting>
  <conditionalFormatting sqref="F115:F136">
    <cfRule type="expression" dxfId="1255" priority="35">
      <formula>F115&gt;0</formula>
    </cfRule>
    <cfRule type="expression" dxfId="1254" priority="36">
      <formula>F115&lt;0</formula>
    </cfRule>
  </conditionalFormatting>
  <conditionalFormatting sqref="H115:H136">
    <cfRule type="expression" dxfId="1253" priority="33">
      <formula>H115&gt;0</formula>
    </cfRule>
    <cfRule type="expression" dxfId="1252" priority="34">
      <formula>H115&lt;0</formula>
    </cfRule>
  </conditionalFormatting>
  <conditionalFormatting sqref="J115:J128">
    <cfRule type="expression" dxfId="1251" priority="31">
      <formula>J115&gt;0</formula>
    </cfRule>
    <cfRule type="expression" dxfId="1250" priority="32">
      <formula>J115&lt;0</formula>
    </cfRule>
  </conditionalFormatting>
  <conditionalFormatting sqref="K115:K128">
    <cfRule type="expression" dxfId="1249" priority="29">
      <formula>K115&gt;0</formula>
    </cfRule>
    <cfRule type="expression" dxfId="1248" priority="30">
      <formula>K115&lt;0</formula>
    </cfRule>
  </conditionalFormatting>
  <conditionalFormatting sqref="L115:L128">
    <cfRule type="expression" dxfId="1247" priority="27">
      <formula>L115&gt;0</formula>
    </cfRule>
    <cfRule type="expression" dxfId="1246" priority="28">
      <formula>L115&lt;0</formula>
    </cfRule>
  </conditionalFormatting>
  <conditionalFormatting sqref="F34:F42">
    <cfRule type="expression" dxfId="1245" priority="25">
      <formula>F34&gt;0</formula>
    </cfRule>
    <cfRule type="expression" dxfId="1244" priority="26">
      <formula>F34&lt;0</formula>
    </cfRule>
  </conditionalFormatting>
  <conditionalFormatting sqref="H34:H42">
    <cfRule type="expression" dxfId="1243" priority="23">
      <formula>H34&gt;0</formula>
    </cfRule>
    <cfRule type="expression" dxfId="1242" priority="24">
      <formula>H34&lt;0</formula>
    </cfRule>
  </conditionalFormatting>
  <conditionalFormatting sqref="J63">
    <cfRule type="expression" dxfId="1241" priority="21">
      <formula>J63&gt;0</formula>
    </cfRule>
    <cfRule type="expression" dxfId="1240" priority="22">
      <formula>J63&lt;0</formula>
    </cfRule>
  </conditionalFormatting>
  <conditionalFormatting sqref="F64:F66">
    <cfRule type="expression" dxfId="1239" priority="19">
      <formula>F64&gt;0</formula>
    </cfRule>
    <cfRule type="expression" dxfId="1238" priority="20">
      <formula>F64&lt;0</formula>
    </cfRule>
  </conditionalFormatting>
  <conditionalFormatting sqref="H64:H66">
    <cfRule type="expression" dxfId="1237" priority="17">
      <formula>H64&gt;0</formula>
    </cfRule>
    <cfRule type="expression" dxfId="1236" priority="18">
      <formula>H64&lt;0</formula>
    </cfRule>
  </conditionalFormatting>
  <conditionalFormatting sqref="H70:H72 F70:F72">
    <cfRule type="expression" dxfId="1235" priority="15">
      <formula>F70&gt;0</formula>
    </cfRule>
    <cfRule type="expression" dxfId="1234" priority="16">
      <formula>F70&lt;0</formula>
    </cfRule>
  </conditionalFormatting>
  <conditionalFormatting sqref="H73:H75 F73:F75">
    <cfRule type="expression" dxfId="1233" priority="13">
      <formula>F73&gt;0</formula>
    </cfRule>
    <cfRule type="expression" dxfId="1232" priority="14">
      <formula>F73&lt;0</formula>
    </cfRule>
  </conditionalFormatting>
  <conditionalFormatting sqref="F81:F83 H81:H83">
    <cfRule type="expression" dxfId="1231" priority="11">
      <formula>F81&gt;0</formula>
    </cfRule>
    <cfRule type="expression" dxfId="1230" priority="12">
      <formula>F81&lt;0</formula>
    </cfRule>
  </conditionalFormatting>
  <conditionalFormatting sqref="F80 H80">
    <cfRule type="expression" dxfId="1229" priority="9">
      <formula>F80&gt;0</formula>
    </cfRule>
    <cfRule type="expression" dxfId="1228" priority="10">
      <formula>F80&lt;0</formula>
    </cfRule>
  </conditionalFormatting>
  <conditionalFormatting sqref="F77:F79 H77:H79">
    <cfRule type="expression" dxfId="1227" priority="7">
      <formula>F77&gt;0</formula>
    </cfRule>
    <cfRule type="expression" dxfId="1226" priority="8">
      <formula>F77&lt;0</formula>
    </cfRule>
  </conditionalFormatting>
  <conditionalFormatting sqref="F87 H87">
    <cfRule type="expression" dxfId="1225" priority="5">
      <formula>F87&gt;0</formula>
    </cfRule>
    <cfRule type="expression" dxfId="1224" priority="6">
      <formula>F87&lt;0</formula>
    </cfRule>
  </conditionalFormatting>
  <conditionalFormatting sqref="F85:F86 H85:H86">
    <cfRule type="expression" dxfId="1223" priority="3">
      <formula>F85&gt;0</formula>
    </cfRule>
    <cfRule type="expression" dxfId="1222" priority="4">
      <formula>F85&lt;0</formula>
    </cfRule>
  </conditionalFormatting>
  <conditionalFormatting sqref="F84 H84">
    <cfRule type="expression" dxfId="1221" priority="1">
      <formula>F84&gt;0</formula>
    </cfRule>
    <cfRule type="expression" dxfId="122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9" priority="31">
      <formula>F60&gt;0</formula>
    </cfRule>
    <cfRule type="expression" dxfId="1218" priority="32">
      <formula>F60&lt;0</formula>
    </cfRule>
  </conditionalFormatting>
  <conditionalFormatting sqref="Q7">
    <cfRule type="expression" dxfId="1217" priority="29">
      <formula>Q7&gt;0</formula>
    </cfRule>
    <cfRule type="expression" dxfId="1216" priority="30">
      <formula>Q7&lt;0</formula>
    </cfRule>
  </conditionalFormatting>
  <conditionalFormatting sqref="Q8">
    <cfRule type="expression" dxfId="1215" priority="27">
      <formula>Q8&gt;0</formula>
    </cfRule>
    <cfRule type="expression" dxfId="1214" priority="28">
      <formula>Q8&lt;0</formula>
    </cfRule>
  </conditionalFormatting>
  <conditionalFormatting sqref="F32:F59">
    <cfRule type="expression" dxfId="1213" priority="25">
      <formula>F32&gt;0</formula>
    </cfRule>
    <cfRule type="expression" dxfId="1212" priority="26">
      <formula>F32&lt;0</formula>
    </cfRule>
  </conditionalFormatting>
  <conditionalFormatting sqref="H32:H59">
    <cfRule type="expression" dxfId="1211" priority="23">
      <formula>H32&gt;0</formula>
    </cfRule>
    <cfRule type="expression" dxfId="1210" priority="24">
      <formula>H32&lt;0</formula>
    </cfRule>
  </conditionalFormatting>
  <conditionalFormatting sqref="Q10">
    <cfRule type="expression" dxfId="1209" priority="21">
      <formula>Q10&gt;0</formula>
    </cfRule>
    <cfRule type="expression" dxfId="1208" priority="22">
      <formula>Q10&lt;0</formula>
    </cfRule>
  </conditionalFormatting>
  <conditionalFormatting sqref="J25:J38">
    <cfRule type="expression" dxfId="1207" priority="19">
      <formula>J25&gt;0</formula>
    </cfRule>
    <cfRule type="expression" dxfId="1206" priority="20">
      <formula>J25&lt;0</formula>
    </cfRule>
  </conditionalFormatting>
  <conditionalFormatting sqref="K25:K38">
    <cfRule type="expression" dxfId="1205" priority="17">
      <formula>K25&gt;0</formula>
    </cfRule>
    <cfRule type="expression" dxfId="1204" priority="18">
      <formula>K25&lt;0</formula>
    </cfRule>
  </conditionalFormatting>
  <conditionalFormatting sqref="L25:L38">
    <cfRule type="expression" dxfId="1203" priority="15">
      <formula>L25&gt;0</formula>
    </cfRule>
    <cfRule type="expression" dxfId="1202" priority="16">
      <formula>L25&lt;0</formula>
    </cfRule>
  </conditionalFormatting>
  <conditionalFormatting sqref="F89:F110">
    <cfRule type="expression" dxfId="1201" priority="13">
      <formula>F89&gt;0</formula>
    </cfRule>
    <cfRule type="expression" dxfId="1200" priority="14">
      <formula>F89&lt;0</formula>
    </cfRule>
  </conditionalFormatting>
  <conditionalFormatting sqref="H89:H110">
    <cfRule type="expression" dxfId="1199" priority="11">
      <formula>H89&gt;0</formula>
    </cfRule>
    <cfRule type="expression" dxfId="1198" priority="12">
      <formula>H89&lt;0</formula>
    </cfRule>
  </conditionalFormatting>
  <conditionalFormatting sqref="J89:J102">
    <cfRule type="expression" dxfId="1197" priority="9">
      <formula>J89&gt;0</formula>
    </cfRule>
    <cfRule type="expression" dxfId="1196" priority="10">
      <formula>J89&lt;0</formula>
    </cfRule>
  </conditionalFormatting>
  <conditionalFormatting sqref="K89:K102">
    <cfRule type="expression" dxfId="1195" priority="7">
      <formula>K89&gt;0</formula>
    </cfRule>
    <cfRule type="expression" dxfId="1194" priority="8">
      <formula>K89&lt;0</formula>
    </cfRule>
  </conditionalFormatting>
  <conditionalFormatting sqref="L89:L102">
    <cfRule type="expression" dxfId="1193" priority="5">
      <formula>L89&gt;0</formula>
    </cfRule>
    <cfRule type="expression" dxfId="1192" priority="6">
      <formula>L89&lt;0</formula>
    </cfRule>
  </conditionalFormatting>
  <conditionalFormatting sqref="F25:F31">
    <cfRule type="expression" dxfId="1191" priority="3">
      <formula>F25&gt;0</formula>
    </cfRule>
    <cfRule type="expression" dxfId="1190" priority="4">
      <formula>F25&lt;0</formula>
    </cfRule>
  </conditionalFormatting>
  <conditionalFormatting sqref="H25:H31">
    <cfRule type="expression" dxfId="1189" priority="1">
      <formula>H25&gt;0</formula>
    </cfRule>
    <cfRule type="expression" dxfId="118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7" priority="39">
      <formula>F47&gt;0</formula>
    </cfRule>
    <cfRule type="expression" dxfId="1186" priority="40">
      <formula>F47&lt;0</formula>
    </cfRule>
  </conditionalFormatting>
  <conditionalFormatting sqref="Q7">
    <cfRule type="expression" dxfId="1185" priority="37">
      <formula>Q7&gt;0</formula>
    </cfRule>
    <cfRule type="expression" dxfId="1184" priority="38">
      <formula>Q7&lt;0</formula>
    </cfRule>
  </conditionalFormatting>
  <conditionalFormatting sqref="Q8">
    <cfRule type="expression" dxfId="1183" priority="35">
      <formula>Q8&gt;0</formula>
    </cfRule>
    <cfRule type="expression" dxfId="1182" priority="36">
      <formula>Q8&lt;0</formula>
    </cfRule>
  </conditionalFormatting>
  <conditionalFormatting sqref="F30:F33 F38:F46">
    <cfRule type="expression" dxfId="1181" priority="33">
      <formula>F30&gt;0</formula>
    </cfRule>
    <cfRule type="expression" dxfId="1180" priority="34">
      <formula>F30&lt;0</formula>
    </cfRule>
  </conditionalFormatting>
  <conditionalFormatting sqref="H30:H33 H37:H46">
    <cfRule type="expression" dxfId="1179" priority="31">
      <formula>H30&gt;0</formula>
    </cfRule>
    <cfRule type="expression" dxfId="1178" priority="32">
      <formula>H30&lt;0</formula>
    </cfRule>
  </conditionalFormatting>
  <conditionalFormatting sqref="Q10">
    <cfRule type="expression" dxfId="1177" priority="29">
      <formula>Q10&gt;0</formula>
    </cfRule>
    <cfRule type="expression" dxfId="1176" priority="30">
      <formula>Q10&lt;0</formula>
    </cfRule>
  </conditionalFormatting>
  <conditionalFormatting sqref="K25:K38">
    <cfRule type="expression" dxfId="1175" priority="25">
      <formula>K25&gt;0</formula>
    </cfRule>
    <cfRule type="expression" dxfId="1174" priority="26">
      <formula>K25&lt;0</formula>
    </cfRule>
  </conditionalFormatting>
  <conditionalFormatting sqref="L25:L38">
    <cfRule type="expression" dxfId="1173" priority="23">
      <formula>L25&gt;0</formula>
    </cfRule>
    <cfRule type="expression" dxfId="1172" priority="24">
      <formula>L25&lt;0</formula>
    </cfRule>
  </conditionalFormatting>
  <conditionalFormatting sqref="F89:F110">
    <cfRule type="expression" dxfId="1171" priority="21">
      <formula>F89&gt;0</formula>
    </cfRule>
    <cfRule type="expression" dxfId="1170" priority="22">
      <formula>F89&lt;0</formula>
    </cfRule>
  </conditionalFormatting>
  <conditionalFormatting sqref="H89:H110">
    <cfRule type="expression" dxfId="1169" priority="19">
      <formula>H89&gt;0</formula>
    </cfRule>
    <cfRule type="expression" dxfId="1168" priority="20">
      <formula>H89&lt;0</formula>
    </cfRule>
  </conditionalFormatting>
  <conditionalFormatting sqref="J89:J102">
    <cfRule type="expression" dxfId="1167" priority="17">
      <formula>J89&gt;0</formula>
    </cfRule>
    <cfRule type="expression" dxfId="1166" priority="18">
      <formula>J89&lt;0</formula>
    </cfRule>
  </conditionalFormatting>
  <conditionalFormatting sqref="K89:K102">
    <cfRule type="expression" dxfId="1165" priority="15">
      <formula>K89&gt;0</formula>
    </cfRule>
    <cfRule type="expression" dxfId="1164" priority="16">
      <formula>K89&lt;0</formula>
    </cfRule>
  </conditionalFormatting>
  <conditionalFormatting sqref="L89:L102">
    <cfRule type="expression" dxfId="1163" priority="13">
      <formula>L89&gt;0</formula>
    </cfRule>
    <cfRule type="expression" dxfId="1162" priority="14">
      <formula>L89&lt;0</formula>
    </cfRule>
  </conditionalFormatting>
  <conditionalFormatting sqref="F25:F29">
    <cfRule type="expression" dxfId="1161" priority="11">
      <formula>F25&gt;0</formula>
    </cfRule>
    <cfRule type="expression" dxfId="1160" priority="12">
      <formula>F25&lt;0</formula>
    </cfRule>
  </conditionalFormatting>
  <conditionalFormatting sqref="H25:H29">
    <cfRule type="expression" dxfId="1159" priority="9">
      <formula>H25&gt;0</formula>
    </cfRule>
    <cfRule type="expression" dxfId="1158" priority="10">
      <formula>H25&lt;0</formula>
    </cfRule>
  </conditionalFormatting>
  <conditionalFormatting sqref="F34:F37">
    <cfRule type="expression" dxfId="1157" priority="7">
      <formula>F34&gt;0</formula>
    </cfRule>
    <cfRule type="expression" dxfId="1156" priority="8">
      <formula>F34&lt;0</formula>
    </cfRule>
  </conditionalFormatting>
  <conditionalFormatting sqref="H34:H36">
    <cfRule type="expression" dxfId="1155" priority="5">
      <formula>H34&gt;0</formula>
    </cfRule>
    <cfRule type="expression" dxfId="1154" priority="6">
      <formula>H34&lt;0</formula>
    </cfRule>
  </conditionalFormatting>
  <conditionalFormatting sqref="J39">
    <cfRule type="expression" dxfId="1153" priority="3">
      <formula>J39&gt;0</formula>
    </cfRule>
    <cfRule type="expression" dxfId="1152" priority="4">
      <formula>J39&lt;0</formula>
    </cfRule>
  </conditionalFormatting>
  <conditionalFormatting sqref="J25:J38">
    <cfRule type="expression" dxfId="1151" priority="1">
      <formula>J25&gt;0</formula>
    </cfRule>
    <cfRule type="expression" dxfId="1150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9" priority="57">
      <formula>F27&gt;0</formula>
    </cfRule>
    <cfRule type="expression" dxfId="1148" priority="58">
      <formula>F27&lt;0</formula>
    </cfRule>
  </conditionalFormatting>
  <conditionalFormatting sqref="H28:H33">
    <cfRule type="expression" dxfId="1147" priority="53">
      <formula>H28&gt;0</formula>
    </cfRule>
    <cfRule type="expression" dxfId="1146" priority="54">
      <formula>H28&lt;0</formula>
    </cfRule>
  </conditionalFormatting>
  <conditionalFormatting sqref="F24:F26">
    <cfRule type="expression" dxfId="1145" priority="39">
      <formula>F24&gt;0</formula>
    </cfRule>
    <cfRule type="expression" dxfId="1144" priority="40">
      <formula>F24&lt;0</formula>
    </cfRule>
  </conditionalFormatting>
  <conditionalFormatting sqref="Q8">
    <cfRule type="expression" dxfId="1143" priority="33">
      <formula>Q8&gt;0</formula>
    </cfRule>
    <cfRule type="expression" dxfId="1142" priority="34">
      <formula>Q8&lt;0</formula>
    </cfRule>
  </conditionalFormatting>
  <conditionalFormatting sqref="Q7">
    <cfRule type="expression" dxfId="1141" priority="35">
      <formula>Q7&gt;0</formula>
    </cfRule>
    <cfRule type="expression" dxfId="1140" priority="36">
      <formula>Q7&lt;0</formula>
    </cfRule>
  </conditionalFormatting>
  <conditionalFormatting sqref="F34">
    <cfRule type="expression" dxfId="1139" priority="31">
      <formula>F34&gt;0</formula>
    </cfRule>
    <cfRule type="expression" dxfId="1138" priority="32">
      <formula>F34&lt;0</formula>
    </cfRule>
  </conditionalFormatting>
  <conditionalFormatting sqref="H34">
    <cfRule type="expression" dxfId="1137" priority="29">
      <formula>H34&gt;0</formula>
    </cfRule>
    <cfRule type="expression" dxfId="1136" priority="30">
      <formula>H34&lt;0</formula>
    </cfRule>
  </conditionalFormatting>
  <conditionalFormatting sqref="M36">
    <cfRule type="expression" dxfId="1135" priority="19">
      <formula>M36&gt;0</formula>
    </cfRule>
    <cfRule type="expression" dxfId="1134" priority="20">
      <formula>M36&lt;0</formula>
    </cfRule>
  </conditionalFormatting>
  <conditionalFormatting sqref="Q10">
    <cfRule type="expression" dxfId="1133" priority="15">
      <formula>Q10&gt;0</formula>
    </cfRule>
    <cfRule type="expression" dxfId="1132" priority="16">
      <formula>Q10&lt;0</formula>
    </cfRule>
  </conditionalFormatting>
  <conditionalFormatting sqref="F23">
    <cfRule type="expression" dxfId="1131" priority="13">
      <formula>F23&gt;0</formula>
    </cfRule>
    <cfRule type="expression" dxfId="1130" priority="14">
      <formula>F23&lt;0</formula>
    </cfRule>
  </conditionalFormatting>
  <conditionalFormatting sqref="I25:J25">
    <cfRule type="expression" dxfId="1129" priority="9">
      <formula>I25&gt;0</formula>
    </cfRule>
    <cfRule type="expression" dxfId="1128" priority="10">
      <formula>I25&lt;0</formula>
    </cfRule>
  </conditionalFormatting>
  <conditionalFormatting sqref="I26:J27">
    <cfRule type="expression" dxfId="1127" priority="7">
      <formula>I26&gt;0</formula>
    </cfRule>
    <cfRule type="expression" dxfId="1126" priority="8">
      <formula>I26&lt;0</formula>
    </cfRule>
  </conditionalFormatting>
  <conditionalFormatting sqref="K25:K27">
    <cfRule type="expression" dxfId="1125" priority="5">
      <formula>K25&gt;0</formula>
    </cfRule>
    <cfRule type="expression" dxfId="1124" priority="6">
      <formula>K25&lt;0</formula>
    </cfRule>
  </conditionalFormatting>
  <conditionalFormatting sqref="I23:J23">
    <cfRule type="expression" dxfId="1123" priority="3">
      <formula>I23&gt;0</formula>
    </cfRule>
    <cfRule type="expression" dxfId="112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31.91</v>
      </c>
      <c r="R4" s="424">
        <v>4.1000000000000003E-3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15955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9020.2700000000368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7568.0100000000384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0.9023511414703097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3.1338138514572238E-3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1376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16.794736842105262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35.101000000000006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34.7819</v>
      </c>
      <c r="U20" s="694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34.462800000000001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34.143700000000003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33.824600000000004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33.505500000000005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33.186399999999999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32.8673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32.548200000000001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32.229100000000003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31.91</v>
      </c>
      <c r="U29" s="1">
        <v>43417</v>
      </c>
      <c r="V29" t="s">
        <v>1303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31.590900000000001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31.271799999999999</v>
      </c>
      <c r="U31" s="156">
        <v>43431</v>
      </c>
      <c r="V31" t="s">
        <v>1302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30.9527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30.633599999999998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30.314499999999999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29.9954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29.676300000000001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29.357200000000002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29.0381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28.719000000000001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1" priority="116">
      <formula>F95&gt;0</formula>
    </cfRule>
    <cfRule type="expression" dxfId="1120" priority="117">
      <formula>F95&lt;0</formula>
    </cfRule>
  </conditionalFormatting>
  <conditionalFormatting sqref="Q7">
    <cfRule type="expression" dxfId="1119" priority="104">
      <formula>Q7&gt;0</formula>
    </cfRule>
    <cfRule type="expression" dxfId="1118" priority="105">
      <formula>Q7&lt;0</formula>
    </cfRule>
  </conditionalFormatting>
  <conditionalFormatting sqref="Q8">
    <cfRule type="expression" dxfId="1117" priority="102">
      <formula>Q8&gt;0</formula>
    </cfRule>
    <cfRule type="expression" dxfId="1116" priority="103">
      <formula>Q8&lt;0</formula>
    </cfRule>
  </conditionalFormatting>
  <conditionalFormatting sqref="F154:F166">
    <cfRule type="expression" dxfId="1115" priority="100">
      <formula>F154&gt;0</formula>
    </cfRule>
    <cfRule type="expression" dxfId="1114" priority="101">
      <formula>F154&lt;0</formula>
    </cfRule>
  </conditionalFormatting>
  <conditionalFormatting sqref="H154:H166">
    <cfRule type="expression" dxfId="1113" priority="98">
      <formula>H154&gt;0</formula>
    </cfRule>
    <cfRule type="expression" dxfId="1112" priority="99">
      <formula>H154&lt;0</formula>
    </cfRule>
  </conditionalFormatting>
  <conditionalFormatting sqref="H170:H173">
    <cfRule type="expression" dxfId="1111" priority="94">
      <formula>H170&gt;0</formula>
    </cfRule>
    <cfRule type="expression" dxfId="1110" priority="95">
      <formula>H170&lt;0</formula>
    </cfRule>
  </conditionalFormatting>
  <conditionalFormatting sqref="F170:F173">
    <cfRule type="expression" dxfId="1109" priority="96">
      <formula>F170&gt;0</formula>
    </cfRule>
    <cfRule type="expression" dxfId="1108" priority="97">
      <formula>F170&lt;0</formula>
    </cfRule>
  </conditionalFormatting>
  <conditionalFormatting sqref="M196">
    <cfRule type="expression" dxfId="1107" priority="92">
      <formula>M196&gt;0</formula>
    </cfRule>
    <cfRule type="expression" dxfId="1106" priority="93">
      <formula>M196&lt;0</formula>
    </cfRule>
  </conditionalFormatting>
  <conditionalFormatting sqref="F47:F48 F55:F92">
    <cfRule type="expression" dxfId="1105" priority="90">
      <formula>F47&gt;0</formula>
    </cfRule>
    <cfRule type="expression" dxfId="1104" priority="91">
      <formula>F47&lt;0</formula>
    </cfRule>
  </conditionalFormatting>
  <conditionalFormatting sqref="H47:H48 H55:H92">
    <cfRule type="expression" dxfId="1103" priority="88">
      <formula>H47&gt;0</formula>
    </cfRule>
    <cfRule type="expression" dxfId="1102" priority="89">
      <formula>H47&lt;0</formula>
    </cfRule>
  </conditionalFormatting>
  <conditionalFormatting sqref="Q10">
    <cfRule type="expression" dxfId="1101" priority="86">
      <formula>Q10&gt;0</formula>
    </cfRule>
    <cfRule type="expression" dxfId="1100" priority="87">
      <formula>Q10&lt;0</formula>
    </cfRule>
  </conditionalFormatting>
  <conditionalFormatting sqref="F49:F54">
    <cfRule type="expression" dxfId="1099" priority="84">
      <formula>F49&gt;0</formula>
    </cfRule>
    <cfRule type="expression" dxfId="1098" priority="85">
      <formula>F49&lt;0</formula>
    </cfRule>
  </conditionalFormatting>
  <conditionalFormatting sqref="H49:H54">
    <cfRule type="expression" dxfId="1097" priority="82">
      <formula>H49&gt;0</formula>
    </cfRule>
    <cfRule type="expression" dxfId="1096" priority="83">
      <formula>H49&lt;0</formula>
    </cfRule>
  </conditionalFormatting>
  <conditionalFormatting sqref="K52:K59">
    <cfRule type="expression" dxfId="1095" priority="80">
      <formula>K52&gt;0</formula>
    </cfRule>
    <cfRule type="expression" dxfId="1094" priority="81">
      <formula>K52&lt;0</formula>
    </cfRule>
  </conditionalFormatting>
  <conditionalFormatting sqref="K60:K92">
    <cfRule type="expression" dxfId="1093" priority="78">
      <formula>K60&gt;0</formula>
    </cfRule>
    <cfRule type="expression" dxfId="1092" priority="79">
      <formula>K60&lt;0</formula>
    </cfRule>
  </conditionalFormatting>
  <conditionalFormatting sqref="F93:F94">
    <cfRule type="expression" dxfId="1091" priority="75">
      <formula>F93&gt;0</formula>
    </cfRule>
    <cfRule type="expression" dxfId="1090" priority="76">
      <formula>F93&lt;0</formula>
    </cfRule>
  </conditionalFormatting>
  <conditionalFormatting sqref="H93:H94">
    <cfRule type="expression" dxfId="1089" priority="73">
      <formula>H93&gt;0</formula>
    </cfRule>
    <cfRule type="expression" dxfId="1088" priority="74">
      <formula>H93&lt;0</formula>
    </cfRule>
  </conditionalFormatting>
  <conditionalFormatting sqref="K93:K94">
    <cfRule type="expression" dxfId="1087" priority="71">
      <formula>K93&gt;0</formula>
    </cfRule>
    <cfRule type="expression" dxfId="1086" priority="72">
      <formula>K93&lt;0</formula>
    </cfRule>
  </conditionalFormatting>
  <conditionalFormatting sqref="F103:F105 H103:H105 K103:K105">
    <cfRule type="expression" dxfId="1085" priority="67">
      <formula>F103&gt;0</formula>
    </cfRule>
    <cfRule type="expression" dxfId="1084" priority="68">
      <formula>F103&lt;0</formula>
    </cfRule>
  </conditionalFormatting>
  <conditionalFormatting sqref="L95:L101 L151">
    <cfRule type="expression" dxfId="1083" priority="65">
      <formula>L95&gt;0</formula>
    </cfRule>
    <cfRule type="expression" dxfId="1082" priority="66">
      <formula>L95&lt;0</formula>
    </cfRule>
  </conditionalFormatting>
  <conditionalFormatting sqref="L52:L59">
    <cfRule type="expression" dxfId="1081" priority="63">
      <formula>L52&gt;0</formula>
    </cfRule>
    <cfRule type="expression" dxfId="1080" priority="64">
      <formula>L52&lt;0</formula>
    </cfRule>
  </conditionalFormatting>
  <conditionalFormatting sqref="L60:L92">
    <cfRule type="expression" dxfId="1079" priority="61">
      <formula>L60&gt;0</formula>
    </cfRule>
    <cfRule type="expression" dxfId="1078" priority="62">
      <formula>L60&lt;0</formula>
    </cfRule>
  </conditionalFormatting>
  <conditionalFormatting sqref="L93:L94">
    <cfRule type="expression" dxfId="1077" priority="59">
      <formula>L93&gt;0</formula>
    </cfRule>
    <cfRule type="expression" dxfId="1076" priority="60">
      <formula>L93&lt;0</formula>
    </cfRule>
  </conditionalFormatting>
  <conditionalFormatting sqref="L103:L105">
    <cfRule type="expression" dxfId="1075" priority="57">
      <formula>L103&gt;0</formula>
    </cfRule>
    <cfRule type="expression" dxfId="1074" priority="58">
      <formula>L103&lt;0</formula>
    </cfRule>
  </conditionalFormatting>
  <conditionalFormatting sqref="F112:F115 H112:H115">
    <cfRule type="expression" dxfId="1073" priority="55">
      <formula>F112&gt;0</formula>
    </cfRule>
    <cfRule type="expression" dxfId="1072" priority="56">
      <formula>F112&lt;0</formula>
    </cfRule>
  </conditionalFormatting>
  <conditionalFormatting sqref="K109:K111 F109:F111 H109:H111">
    <cfRule type="expression" dxfId="1071" priority="51">
      <formula>F109&gt;0</formula>
    </cfRule>
    <cfRule type="expression" dxfId="1070" priority="52">
      <formula>F109&lt;0</formula>
    </cfRule>
  </conditionalFormatting>
  <conditionalFormatting sqref="L109:L110">
    <cfRule type="expression" dxfId="1069" priority="49">
      <formula>L109&gt;0</formula>
    </cfRule>
    <cfRule type="expression" dxfId="1068" priority="50">
      <formula>L109&lt;0</formula>
    </cfRule>
  </conditionalFormatting>
  <conditionalFormatting sqref="K106:K108 F106:F108 H106:H108">
    <cfRule type="expression" dxfId="1067" priority="47">
      <formula>F106&gt;0</formula>
    </cfRule>
    <cfRule type="expression" dxfId="1066" priority="48">
      <formula>F106&lt;0</formula>
    </cfRule>
  </conditionalFormatting>
  <conditionalFormatting sqref="L107:L108">
    <cfRule type="expression" dxfId="1065" priority="45">
      <formula>L107&gt;0</formula>
    </cfRule>
    <cfRule type="expression" dxfId="1064" priority="46">
      <formula>L107&lt;0</formula>
    </cfRule>
  </conditionalFormatting>
  <conditionalFormatting sqref="H117:H120 F117:F120">
    <cfRule type="expression" dxfId="1063" priority="39">
      <formula>F117&gt;0</formula>
    </cfRule>
    <cfRule type="expression" dxfId="1062" priority="40">
      <formula>F117&lt;0</formula>
    </cfRule>
  </conditionalFormatting>
  <conditionalFormatting sqref="H121:H124 F121:F124">
    <cfRule type="expression" dxfId="1061" priority="35">
      <formula>F121&gt;0</formula>
    </cfRule>
    <cfRule type="expression" dxfId="1060" priority="36">
      <formula>F121&lt;0</formula>
    </cfRule>
  </conditionalFormatting>
  <conditionalFormatting sqref="F126:F131 H126:H131 K126:K131">
    <cfRule type="expression" dxfId="1059" priority="31">
      <formula>F126&gt;0</formula>
    </cfRule>
    <cfRule type="expression" dxfId="1058" priority="32">
      <formula>F126&lt;0</formula>
    </cfRule>
  </conditionalFormatting>
  <conditionalFormatting sqref="L130:L131">
    <cfRule type="expression" dxfId="1057" priority="25">
      <formula>L130&gt;0</formula>
    </cfRule>
    <cfRule type="expression" dxfId="1056" priority="26">
      <formula>L130&lt;0</formula>
    </cfRule>
  </conditionalFormatting>
  <conditionalFormatting sqref="F132:F134 H132:H134 K132:K135">
    <cfRule type="expression" dxfId="1055" priority="23">
      <formula>F132&gt;0</formula>
    </cfRule>
    <cfRule type="expression" dxfId="1054" priority="24">
      <formula>F132&lt;0</formula>
    </cfRule>
  </conditionalFormatting>
  <conditionalFormatting sqref="F135:F137 H135:H137 K136:K137">
    <cfRule type="expression" dxfId="1053" priority="19">
      <formula>F135&gt;0</formula>
    </cfRule>
    <cfRule type="expression" dxfId="1052" priority="20">
      <formula>F135&lt;0</formula>
    </cfRule>
  </conditionalFormatting>
  <conditionalFormatting sqref="F138:F140 H138:H140 K138:K140">
    <cfRule type="expression" dxfId="1051" priority="15">
      <formula>F138&gt;0</formula>
    </cfRule>
    <cfRule type="expression" dxfId="1050" priority="16">
      <formula>F138&lt;0</formula>
    </cfRule>
  </conditionalFormatting>
  <conditionalFormatting sqref="F141:F143 H141:H143 K141:K143">
    <cfRule type="expression" dxfId="1049" priority="11">
      <formula>F141&gt;0</formula>
    </cfRule>
    <cfRule type="expression" dxfId="1048" priority="12">
      <formula>F141&lt;0</formula>
    </cfRule>
  </conditionalFormatting>
  <conditionalFormatting sqref="F144:F146 H144:H146 K144:K146">
    <cfRule type="expression" dxfId="1047" priority="7">
      <formula>F144&gt;0</formula>
    </cfRule>
    <cfRule type="expression" dxfId="1046" priority="8">
      <formula>F144&lt;0</formula>
    </cfRule>
  </conditionalFormatting>
  <conditionalFormatting sqref="K148:K149 H148:H149 F148:F149">
    <cfRule type="expression" dxfId="1045" priority="3">
      <formula>F148&gt;0</formula>
    </cfRule>
    <cfRule type="expression" dxfId="1044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3" priority="9">
      <formula>F39&gt;0</formula>
    </cfRule>
    <cfRule type="expression" dxfId="1042" priority="10">
      <formula>F39&lt;0</formula>
    </cfRule>
  </conditionalFormatting>
  <conditionalFormatting sqref="F25:F38">
    <cfRule type="expression" dxfId="1041" priority="7">
      <formula>F25&gt;0</formula>
    </cfRule>
    <cfRule type="expression" dxfId="1040" priority="8">
      <formula>F25&lt;0</formula>
    </cfRule>
  </conditionalFormatting>
  <conditionalFormatting sqref="H25:H38">
    <cfRule type="expression" dxfId="1039" priority="5">
      <formula>H25&gt;0</formula>
    </cfRule>
    <cfRule type="expression" dxfId="1038" priority="6">
      <formula>H25&lt;0</formula>
    </cfRule>
  </conditionalFormatting>
  <conditionalFormatting sqref="Q7">
    <cfRule type="expression" dxfId="1037" priority="3">
      <formula>Q7&gt;0</formula>
    </cfRule>
    <cfRule type="expression" dxfId="1036" priority="4">
      <formula>Q7&lt;0</formula>
    </cfRule>
  </conditionalFormatting>
  <conditionalFormatting sqref="Q8">
    <cfRule type="expression" dxfId="1035" priority="1">
      <formula>Q8&gt;0</formula>
    </cfRule>
    <cfRule type="expression" dxfId="10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3" priority="29">
      <formula>F29&gt;0</formula>
    </cfRule>
    <cfRule type="expression" dxfId="1032" priority="30">
      <formula>F29&lt;0</formula>
    </cfRule>
  </conditionalFormatting>
  <conditionalFormatting sqref="Q7">
    <cfRule type="expression" dxfId="1031" priority="27">
      <formula>Q7&gt;0</formula>
    </cfRule>
    <cfRule type="expression" dxfId="1030" priority="28">
      <formula>Q7&lt;0</formula>
    </cfRule>
  </conditionalFormatting>
  <conditionalFormatting sqref="Q8">
    <cfRule type="expression" dxfId="1029" priority="25">
      <formula>Q8&gt;0</formula>
    </cfRule>
    <cfRule type="expression" dxfId="1028" priority="26">
      <formula>Q8&lt;0</formula>
    </cfRule>
  </conditionalFormatting>
  <conditionalFormatting sqref="F96:F110">
    <cfRule type="expression" dxfId="1027" priority="19">
      <formula>F96&gt;0</formula>
    </cfRule>
    <cfRule type="expression" dxfId="1026" priority="20">
      <formula>F96&lt;0</formula>
    </cfRule>
  </conditionalFormatting>
  <conditionalFormatting sqref="H96:H110">
    <cfRule type="expression" dxfId="1025" priority="17">
      <formula>H96&gt;0</formula>
    </cfRule>
    <cfRule type="expression" dxfId="1024" priority="18">
      <formula>H96&lt;0</formula>
    </cfRule>
  </conditionalFormatting>
  <conditionalFormatting sqref="Q10">
    <cfRule type="expression" dxfId="1023" priority="15">
      <formula>Q10&gt;0</formula>
    </cfRule>
    <cfRule type="expression" dxfId="1022" priority="16">
      <formula>Q10&lt;0</formula>
    </cfRule>
  </conditionalFormatting>
  <conditionalFormatting sqref="L29:L38">
    <cfRule type="expression" dxfId="1021" priority="9">
      <formula>L29&gt;0</formula>
    </cfRule>
    <cfRule type="expression" dxfId="1020" priority="10">
      <formula>L29&lt;0</formula>
    </cfRule>
  </conditionalFormatting>
  <conditionalFormatting sqref="F27:F29 H27:H29 J25:K29">
    <cfRule type="expression" dxfId="1019" priority="7">
      <formula>F25&gt;0</formula>
    </cfRule>
    <cfRule type="expression" dxfId="1018" priority="8">
      <formula>F25&lt;0</formula>
    </cfRule>
  </conditionalFormatting>
  <conditionalFormatting sqref="L25:L29">
    <cfRule type="expression" dxfId="1017" priority="5">
      <formula>L25&gt;0</formula>
    </cfRule>
    <cfRule type="expression" dxfId="1016" priority="6">
      <formula>L25&lt;0</formula>
    </cfRule>
  </conditionalFormatting>
  <conditionalFormatting sqref="F25:F26">
    <cfRule type="expression" dxfId="1015" priority="3">
      <formula>F25&gt;0</formula>
    </cfRule>
    <cfRule type="expression" dxfId="1014" priority="4">
      <formula>F25&lt;0</formula>
    </cfRule>
  </conditionalFormatting>
  <conditionalFormatting sqref="H25:H26">
    <cfRule type="expression" dxfId="1013" priority="1">
      <formula>H25&gt;0</formula>
    </cfRule>
    <cfRule type="expression" dxfId="101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91.049899999999994</v>
      </c>
      <c r="R4" s="425">
        <v>4.5999999999999999E-3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3641.9959999999996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953.86599999999862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953.86599999999862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0.35484370175549479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2.5041213664155588E-2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1374</v>
      </c>
      <c r="W12" s="134"/>
    </row>
    <row r="13" spans="1:23" x14ac:dyDescent="0.25">
      <c r="H13" s="70"/>
      <c r="O13" s="11" t="s">
        <v>947</v>
      </c>
      <c r="Q13" s="2">
        <f>Q4/4.76</f>
        <v>19.128130252100839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100.15488999999999</v>
      </c>
      <c r="W19" s="134"/>
    </row>
    <row r="20" spans="1:23" x14ac:dyDescent="0.25">
      <c r="O20" s="81">
        <v>1.0900000000000001</v>
      </c>
      <c r="P20" s="81">
        <f t="shared" ref="P20:P39" si="2">O20*$Q$4</f>
        <v>99.244391000000007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98.333892000000006</v>
      </c>
      <c r="W21" s="134"/>
    </row>
    <row r="22" spans="1:23" x14ac:dyDescent="0.25">
      <c r="O22" s="81">
        <v>1.07</v>
      </c>
      <c r="P22" s="81">
        <f t="shared" si="2"/>
        <v>97.423393000000004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96.512894000000003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95.602395000000001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94.691896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93.781396999999998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92.870897999999997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91.960398999999995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91.049899999999994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90.139400999999992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89.228901999999991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88.318402999999989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87.407903999999988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86.497404999999986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85.586905999999985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84.676406999999998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83.765907999999996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82.855408999999995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81.944909999999993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1" priority="39">
      <formula>F60&gt;0</formula>
    </cfRule>
    <cfRule type="expression" dxfId="1010" priority="40">
      <formula>F60&lt;0</formula>
    </cfRule>
  </conditionalFormatting>
  <conditionalFormatting sqref="Q7">
    <cfRule type="expression" dxfId="1009" priority="37">
      <formula>Q7&gt;0</formula>
    </cfRule>
    <cfRule type="expression" dxfId="1008" priority="38">
      <formula>Q7&lt;0</formula>
    </cfRule>
  </conditionalFormatting>
  <conditionalFormatting sqref="Q8">
    <cfRule type="expression" dxfId="1007" priority="35">
      <formula>Q8&gt;0</formula>
    </cfRule>
    <cfRule type="expression" dxfId="1006" priority="36">
      <formula>Q8&lt;0</formula>
    </cfRule>
  </conditionalFormatting>
  <conditionalFormatting sqref="F25:F29 F34:F59">
    <cfRule type="expression" dxfId="1005" priority="33">
      <formula>F25&gt;0</formula>
    </cfRule>
    <cfRule type="expression" dxfId="1004" priority="34">
      <formula>F25&lt;0</formula>
    </cfRule>
  </conditionalFormatting>
  <conditionalFormatting sqref="H25:H29 H34:H59">
    <cfRule type="expression" dxfId="1003" priority="31">
      <formula>H25&gt;0</formula>
    </cfRule>
    <cfRule type="expression" dxfId="1002" priority="32">
      <formula>H25&lt;0</formula>
    </cfRule>
  </conditionalFormatting>
  <conditionalFormatting sqref="F89:F110">
    <cfRule type="expression" dxfId="1001" priority="29">
      <formula>F89&gt;0</formula>
    </cfRule>
    <cfRule type="expression" dxfId="1000" priority="30">
      <formula>F89&lt;0</formula>
    </cfRule>
  </conditionalFormatting>
  <conditionalFormatting sqref="H89:H110">
    <cfRule type="expression" dxfId="999" priority="27">
      <formula>H89&gt;0</formula>
    </cfRule>
    <cfRule type="expression" dxfId="998" priority="28">
      <formula>H89&lt;0</formula>
    </cfRule>
  </conditionalFormatting>
  <conditionalFormatting sqref="Q10">
    <cfRule type="expression" dxfId="997" priority="25">
      <formula>Q10&gt;0</formula>
    </cfRule>
    <cfRule type="expression" dxfId="996" priority="26">
      <formula>Q10&lt;0</formula>
    </cfRule>
  </conditionalFormatting>
  <conditionalFormatting sqref="J25:J32 J34:J38">
    <cfRule type="expression" dxfId="995" priority="23">
      <formula>J25&gt;0</formula>
    </cfRule>
    <cfRule type="expression" dxfId="994" priority="24">
      <formula>J25&lt;0</formula>
    </cfRule>
  </conditionalFormatting>
  <conditionalFormatting sqref="K25:K30">
    <cfRule type="expression" dxfId="993" priority="21">
      <formula>K25&gt;0</formula>
    </cfRule>
    <cfRule type="expression" dxfId="992" priority="22">
      <formula>K25&lt;0</formula>
    </cfRule>
  </conditionalFormatting>
  <conditionalFormatting sqref="L25:L38">
    <cfRule type="expression" dxfId="991" priority="19">
      <formula>L25&gt;0</formula>
    </cfRule>
    <cfRule type="expression" dxfId="990" priority="20">
      <formula>L25&lt;0</formula>
    </cfRule>
  </conditionalFormatting>
  <conditionalFormatting sqref="F30:F33">
    <cfRule type="expression" dxfId="989" priority="17">
      <formula>F30&gt;0</formula>
    </cfRule>
    <cfRule type="expression" dxfId="988" priority="18">
      <formula>F30&lt;0</formula>
    </cfRule>
  </conditionalFormatting>
  <conditionalFormatting sqref="H30:H33">
    <cfRule type="expression" dxfId="987" priority="15">
      <formula>H30&gt;0</formula>
    </cfRule>
    <cfRule type="expression" dxfId="986" priority="16">
      <formula>H30&lt;0</formula>
    </cfRule>
  </conditionalFormatting>
  <conditionalFormatting sqref="L39:L44">
    <cfRule type="expression" dxfId="985" priority="7">
      <formula>L39&gt;0</formula>
    </cfRule>
    <cfRule type="expression" dxfId="984" priority="8">
      <formula>L39&lt;0</formula>
    </cfRule>
  </conditionalFormatting>
  <conditionalFormatting sqref="L45:L46">
    <cfRule type="expression" dxfId="983" priority="5">
      <formula>L45&gt;0</formula>
    </cfRule>
    <cfRule type="expression" dxfId="982" priority="6">
      <formula>L45&lt;0</formula>
    </cfRule>
  </conditionalFormatting>
  <conditionalFormatting sqref="L47">
    <cfRule type="expression" dxfId="981" priority="3">
      <formula>L47&gt;0</formula>
    </cfRule>
    <cfRule type="expression" dxfId="980" priority="4">
      <formula>L47&lt;0</formula>
    </cfRule>
  </conditionalFormatting>
  <conditionalFormatting sqref="L51">
    <cfRule type="expression" dxfId="979" priority="1">
      <formula>L51&gt;0</formula>
    </cfRule>
    <cfRule type="expression" dxfId="978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1208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7" priority="49">
      <formula>Q7&gt;0</formula>
    </cfRule>
    <cfRule type="expression" dxfId="976" priority="50">
      <formula>Q7&lt;0</formula>
    </cfRule>
  </conditionalFormatting>
  <conditionalFormatting sqref="Q8">
    <cfRule type="expression" dxfId="975" priority="47">
      <formula>Q8&gt;0</formula>
    </cfRule>
    <cfRule type="expression" dxfId="974" priority="48">
      <formula>Q8&lt;0</formula>
    </cfRule>
  </conditionalFormatting>
  <conditionalFormatting sqref="F26:F38">
    <cfRule type="expression" dxfId="973" priority="45">
      <formula>F26&gt;0</formula>
    </cfRule>
    <cfRule type="expression" dxfId="972" priority="46">
      <formula>F26&lt;0</formula>
    </cfRule>
  </conditionalFormatting>
  <conditionalFormatting sqref="H26:H38">
    <cfRule type="expression" dxfId="971" priority="43">
      <formula>H26&gt;0</formula>
    </cfRule>
    <cfRule type="expression" dxfId="970" priority="44">
      <formula>H26&lt;0</formula>
    </cfRule>
  </conditionalFormatting>
  <conditionalFormatting sqref="H25">
    <cfRule type="expression" dxfId="969" priority="23">
      <formula>H25&gt;0</formula>
    </cfRule>
    <cfRule type="expression" dxfId="968" priority="24">
      <formula>H25&lt;0</formula>
    </cfRule>
  </conditionalFormatting>
  <conditionalFormatting sqref="Q10">
    <cfRule type="expression" dxfId="967" priority="37">
      <formula>Q10&gt;0</formula>
    </cfRule>
    <cfRule type="expression" dxfId="966" priority="38">
      <formula>Q10&lt;0</formula>
    </cfRule>
  </conditionalFormatting>
  <conditionalFormatting sqref="F25">
    <cfRule type="expression" dxfId="965" priority="25">
      <formula>F25&gt;0</formula>
    </cfRule>
    <cfRule type="expression" dxfId="964" priority="26">
      <formula>F25&lt;0</formula>
    </cfRule>
  </conditionalFormatting>
  <conditionalFormatting sqref="J65:K72">
    <cfRule type="expression" dxfId="963" priority="19">
      <formula>J65&gt;0</formula>
    </cfRule>
    <cfRule type="expression" dxfId="962" priority="20">
      <formula>J65&lt;0</formula>
    </cfRule>
  </conditionalFormatting>
  <conditionalFormatting sqref="F65:F83 F89">
    <cfRule type="expression" dxfId="961" priority="17">
      <formula>F65&gt;0</formula>
    </cfRule>
    <cfRule type="expression" dxfId="960" priority="18">
      <formula>F65&lt;0</formula>
    </cfRule>
  </conditionalFormatting>
  <conditionalFormatting sqref="H65:H83 H89">
    <cfRule type="expression" dxfId="959" priority="15">
      <formula>H65&gt;0</formula>
    </cfRule>
    <cfRule type="expression" dxfId="958" priority="16">
      <formula>H65&lt;0</formula>
    </cfRule>
  </conditionalFormatting>
  <conditionalFormatting sqref="J76:J78">
    <cfRule type="expression" dxfId="957" priority="13">
      <formula>J76&gt;0</formula>
    </cfRule>
    <cfRule type="expression" dxfId="956" priority="14">
      <formula>J76&lt;0</formula>
    </cfRule>
  </conditionalFormatting>
  <conditionalFormatting sqref="K76:K78">
    <cfRule type="expression" dxfId="955" priority="11">
      <formula>K76&gt;0</formula>
    </cfRule>
    <cfRule type="expression" dxfId="954" priority="12">
      <formula>K76&lt;0</formula>
    </cfRule>
  </conditionalFormatting>
  <conditionalFormatting sqref="L65:L78">
    <cfRule type="expression" dxfId="953" priority="9">
      <formula>L65&gt;0</formula>
    </cfRule>
    <cfRule type="expression" dxfId="952" priority="10">
      <formula>L65&lt;0</formula>
    </cfRule>
  </conditionalFormatting>
  <conditionalFormatting sqref="F84:F88">
    <cfRule type="expression" dxfId="951" priority="7">
      <formula>F84&gt;0</formula>
    </cfRule>
    <cfRule type="expression" dxfId="950" priority="8">
      <formula>F84&lt;0</formula>
    </cfRule>
  </conditionalFormatting>
  <conditionalFormatting sqref="H84:H88">
    <cfRule type="expression" dxfId="949" priority="5">
      <formula>H84&gt;0</formula>
    </cfRule>
    <cfRule type="expression" dxfId="948" priority="6">
      <formula>H84&lt;0</formula>
    </cfRule>
  </conditionalFormatting>
  <conditionalFormatting sqref="M65:M78">
    <cfRule type="expression" dxfId="947" priority="3">
      <formula>M65&gt;0</formula>
    </cfRule>
    <cfRule type="expression" dxfId="946" priority="4">
      <formula>M65&lt;0</formula>
    </cfRule>
  </conditionalFormatting>
  <conditionalFormatting sqref="M26:M31">
    <cfRule type="expression" dxfId="945" priority="1">
      <formula>M26&gt;0</formula>
    </cfRule>
    <cfRule type="expression" dxfId="94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397</v>
      </c>
      <c r="AJ2">
        <f>$Q$2*$Q$4</f>
        <v>6666</v>
      </c>
      <c r="AK2">
        <f ca="1">AJ2*EXP(-$X$2 * AI2/365.25)</f>
        <v>21561.318161247647</v>
      </c>
      <c r="AM2" s="2">
        <f>Q10</f>
        <v>0</v>
      </c>
      <c r="AO2">
        <f ca="1" xml:space="preserve"> (SUM(AB:AB) - SUM(AE:AE) - SUM(AH:AH) - SUM(AK:AK))/SUM(AB:AB)</f>
        <v>-1.1667874571353924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397</v>
      </c>
      <c r="AJ3">
        <f t="shared" ref="AJ3:AJ17" si="11">$Q$2*$Q$4</f>
        <v>6666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22.22</v>
      </c>
      <c r="R4" s="425">
        <v>3.5999999999999999E-3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397</v>
      </c>
      <c r="AJ4">
        <f t="shared" si="11"/>
        <v>6666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6666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397</v>
      </c>
      <c r="AJ5">
        <f t="shared" si="11"/>
        <v>6666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397</v>
      </c>
      <c r="AJ6">
        <f t="shared" si="11"/>
        <v>6666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-2157.8899999999921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397</v>
      </c>
      <c r="AJ7">
        <f t="shared" si="11"/>
        <v>6666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-2157.8899999999921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397</v>
      </c>
      <c r="AJ8">
        <f t="shared" si="11"/>
        <v>6666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-0.24455087268766881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397</v>
      </c>
      <c r="AJ9">
        <f t="shared" si="11"/>
        <v>6666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397</v>
      </c>
      <c r="AJ10">
        <f t="shared" si="11"/>
        <v>6666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4.6804680468046811E-2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397</v>
      </c>
      <c r="AJ11">
        <f t="shared" si="11"/>
        <v>6666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1367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397</v>
      </c>
      <c r="AJ12">
        <f t="shared" si="11"/>
        <v>6666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13.070588235294117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397</v>
      </c>
      <c r="AJ13">
        <f t="shared" si="11"/>
        <v>6666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397</v>
      </c>
      <c r="AJ14">
        <f t="shared" si="11"/>
        <v>6666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397</v>
      </c>
      <c r="AJ15">
        <f t="shared" si="11"/>
        <v>6666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397</v>
      </c>
      <c r="AJ16">
        <f t="shared" si="11"/>
        <v>6666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397</v>
      </c>
      <c r="AJ17">
        <f t="shared" si="11"/>
        <v>6666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24.442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24.219799999999999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23.997600000000002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23.775400000000001</v>
      </c>
      <c r="T22" s="694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23.5532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23.331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23.108799999999999</v>
      </c>
      <c r="T25" s="694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22.886599999999998</v>
      </c>
      <c r="T26" s="709"/>
      <c r="W26" s="134"/>
    </row>
    <row r="27" spans="1:39" x14ac:dyDescent="0.25">
      <c r="O27" s="81">
        <v>1.02</v>
      </c>
      <c r="P27" s="81">
        <f t="shared" si="13"/>
        <v>22.664400000000001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22.4422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22.22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21.997799999999998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21.775599999999997</v>
      </c>
      <c r="T31" s="1">
        <v>43432</v>
      </c>
      <c r="U31" t="s">
        <v>1321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21.5534</v>
      </c>
      <c r="U32" t="s">
        <v>1319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21.331199999999999</v>
      </c>
      <c r="U33" t="s">
        <v>1320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21.108999999999998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20.886799999999997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20.6646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20.442399999999999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20.220199999999998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19.998000000000001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3" priority="31">
      <formula>F31&gt;0</formula>
    </cfRule>
    <cfRule type="expression" dxfId="942" priority="32">
      <formula>F31&lt;0</formula>
    </cfRule>
  </conditionalFormatting>
  <conditionalFormatting sqref="Q7">
    <cfRule type="expression" dxfId="941" priority="29">
      <formula>Q7&gt;0</formula>
    </cfRule>
    <cfRule type="expression" dxfId="940" priority="30">
      <formula>Q7&lt;0</formula>
    </cfRule>
  </conditionalFormatting>
  <conditionalFormatting sqref="Q8">
    <cfRule type="expression" dxfId="939" priority="27">
      <formula>Q8&gt;0</formula>
    </cfRule>
    <cfRule type="expression" dxfId="938" priority="28">
      <formula>Q8&lt;0</formula>
    </cfRule>
  </conditionalFormatting>
  <conditionalFormatting sqref="F111:F132">
    <cfRule type="expression" dxfId="937" priority="21">
      <formula>F111&gt;0</formula>
    </cfRule>
    <cfRule type="expression" dxfId="936" priority="22">
      <formula>F111&lt;0</formula>
    </cfRule>
  </conditionalFormatting>
  <conditionalFormatting sqref="H111:H132">
    <cfRule type="expression" dxfId="935" priority="19">
      <formula>H111&gt;0</formula>
    </cfRule>
    <cfRule type="expression" dxfId="934" priority="20">
      <formula>H111&lt;0</formula>
    </cfRule>
  </conditionalFormatting>
  <conditionalFormatting sqref="Q10">
    <cfRule type="expression" dxfId="933" priority="17">
      <formula>Q10&gt;0</formula>
    </cfRule>
    <cfRule type="expression" dxfId="932" priority="18">
      <formula>Q10&lt;0</formula>
    </cfRule>
  </conditionalFormatting>
  <conditionalFormatting sqref="J31:J44">
    <cfRule type="expression" dxfId="931" priority="15">
      <formula>J31&gt;0</formula>
    </cfRule>
    <cfRule type="expression" dxfId="930" priority="16">
      <formula>J31&lt;0</formula>
    </cfRule>
  </conditionalFormatting>
  <conditionalFormatting sqref="K31:K44">
    <cfRule type="expression" dxfId="929" priority="13">
      <formula>K31&gt;0</formula>
    </cfRule>
    <cfRule type="expression" dxfId="928" priority="14">
      <formula>K31&lt;0</formula>
    </cfRule>
  </conditionalFormatting>
  <conditionalFormatting sqref="L31:L44">
    <cfRule type="expression" dxfId="927" priority="11">
      <formula>L31&gt;0</formula>
    </cfRule>
    <cfRule type="expression" dxfId="926" priority="12">
      <formula>L31&lt;0</formula>
    </cfRule>
  </conditionalFormatting>
  <conditionalFormatting sqref="H66:H72 F66:F72">
    <cfRule type="expression" dxfId="925" priority="9">
      <formula>F66&gt;0</formula>
    </cfRule>
    <cfRule type="expression" dxfId="924" priority="10">
      <formula>F66&lt;0</formula>
    </cfRule>
  </conditionalFormatting>
  <conditionalFormatting sqref="H73:H76 F73:F76">
    <cfRule type="expression" dxfId="923" priority="7">
      <formula>F73&gt;0</formula>
    </cfRule>
    <cfRule type="expression" dxfId="922" priority="8">
      <formula>F73&lt;0</formula>
    </cfRule>
  </conditionalFormatting>
  <conditionalFormatting sqref="F83:F84 H83:H84">
    <cfRule type="expression" dxfId="921" priority="5">
      <formula>F83&gt;0</formula>
    </cfRule>
    <cfRule type="expression" dxfId="920" priority="6">
      <formula>F83&lt;0</formula>
    </cfRule>
  </conditionalFormatting>
  <conditionalFormatting sqref="F82 H82">
    <cfRule type="expression" dxfId="919" priority="3">
      <formula>F82&gt;0</formula>
    </cfRule>
    <cfRule type="expression" dxfId="918" priority="4">
      <formula>F82&lt;0</formula>
    </cfRule>
  </conditionalFormatting>
  <conditionalFormatting sqref="F79:F81 H79:H81">
    <cfRule type="expression" dxfId="917" priority="1">
      <formula>F79&gt;0</formula>
    </cfRule>
    <cfRule type="expression" dxfId="916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5" priority="137">
      <formula>F30&gt;0</formula>
    </cfRule>
    <cfRule type="expression" dxfId="914" priority="138">
      <formula>F30&lt;0</formula>
    </cfRule>
  </conditionalFormatting>
  <conditionalFormatting sqref="H47:H58">
    <cfRule type="expression" dxfId="913" priority="129">
      <formula>H47&gt;0</formula>
    </cfRule>
    <cfRule type="expression" dxfId="912" priority="130">
      <formula>H47&lt;0</formula>
    </cfRule>
  </conditionalFormatting>
  <conditionalFormatting sqref="H59">
    <cfRule type="expression" dxfId="911" priority="119">
      <formula>H59&gt;0</formula>
    </cfRule>
    <cfRule type="expression" dxfId="910" priority="120">
      <formula>H59&lt;0</formula>
    </cfRule>
  </conditionalFormatting>
  <conditionalFormatting sqref="H60">
    <cfRule type="expression" dxfId="909" priority="115">
      <formula>H60&gt;0</formula>
    </cfRule>
    <cfRule type="expression" dxfId="908" priority="116">
      <formula>H60&lt;0</formula>
    </cfRule>
  </conditionalFormatting>
  <conditionalFormatting sqref="H61:H66">
    <cfRule type="expression" dxfId="907" priority="111">
      <formula>H61&gt;0</formula>
    </cfRule>
    <cfRule type="expression" dxfId="906" priority="112">
      <formula>H61&lt;0</formula>
    </cfRule>
  </conditionalFormatting>
  <conditionalFormatting sqref="Q8">
    <cfRule type="expression" dxfId="905" priority="95">
      <formula>Q8&gt;0</formula>
    </cfRule>
    <cfRule type="expression" dxfId="904" priority="96">
      <formula>Q8&lt;0</formula>
    </cfRule>
  </conditionalFormatting>
  <conditionalFormatting sqref="Q7">
    <cfRule type="expression" dxfId="903" priority="97">
      <formula>Q7&gt;0</formula>
    </cfRule>
    <cfRule type="expression" dxfId="902" priority="98">
      <formula>Q7&lt;0</formula>
    </cfRule>
  </conditionalFormatting>
  <conditionalFormatting sqref="F178 H178">
    <cfRule type="expression" dxfId="901" priority="93">
      <formula>F178&gt;0</formula>
    </cfRule>
    <cfRule type="expression" dxfId="900" priority="94">
      <formula>F178&lt;0</formula>
    </cfRule>
  </conditionalFormatting>
  <conditionalFormatting sqref="Q10">
    <cfRule type="expression" dxfId="899" priority="87">
      <formula>Q10&gt;0</formula>
    </cfRule>
    <cfRule type="expression" dxfId="898" priority="88">
      <formula>Q10&lt;0</formula>
    </cfRule>
  </conditionalFormatting>
  <conditionalFormatting sqref="Q9">
    <cfRule type="expression" dxfId="897" priority="81">
      <formula>Q9&gt;0</formula>
    </cfRule>
    <cfRule type="expression" dxfId="896" priority="82">
      <formula>Q9&lt;0</formula>
    </cfRule>
  </conditionalFormatting>
  <conditionalFormatting sqref="F201:F248">
    <cfRule type="expression" dxfId="895" priority="41">
      <formula>F201&gt;0</formula>
    </cfRule>
    <cfRule type="expression" dxfId="894" priority="42">
      <formula>F201&lt;0</formula>
    </cfRule>
  </conditionalFormatting>
  <conditionalFormatting sqref="H201:H248">
    <cfRule type="expression" dxfId="893" priority="39">
      <formula>H201&gt;0</formula>
    </cfRule>
    <cfRule type="expression" dxfId="892" priority="40">
      <formula>H201&lt;0</formula>
    </cfRule>
  </conditionalFormatting>
  <conditionalFormatting sqref="J208">
    <cfRule type="expression" dxfId="891" priority="37">
      <formula>J208&gt;0</formula>
    </cfRule>
    <cfRule type="expression" dxfId="890" priority="38">
      <formula>J208&lt;0</formula>
    </cfRule>
  </conditionalFormatting>
  <conditionalFormatting sqref="J214:J215">
    <cfRule type="expression" dxfId="889" priority="35">
      <formula>J214&gt;0</formula>
    </cfRule>
    <cfRule type="expression" dxfId="888" priority="36">
      <formula>J214&lt;0</formula>
    </cfRule>
  </conditionalFormatting>
  <conditionalFormatting sqref="J216">
    <cfRule type="expression" dxfId="887" priority="33">
      <formula>J216&gt;0</formula>
    </cfRule>
    <cfRule type="expression" dxfId="886" priority="34">
      <formula>J216&lt;0</formula>
    </cfRule>
  </conditionalFormatting>
  <conditionalFormatting sqref="J217:J219 J221:J224">
    <cfRule type="expression" dxfId="885" priority="31">
      <formula>J217&gt;0</formula>
    </cfRule>
    <cfRule type="expression" dxfId="884" priority="32">
      <formula>J217&lt;0</formula>
    </cfRule>
  </conditionalFormatting>
  <conditionalFormatting sqref="K208">
    <cfRule type="expression" dxfId="883" priority="29">
      <formula>K208&gt;0</formula>
    </cfRule>
    <cfRule type="expression" dxfId="882" priority="30">
      <formula>K208&lt;0</formula>
    </cfRule>
  </conditionalFormatting>
  <conditionalFormatting sqref="K214:K215">
    <cfRule type="expression" dxfId="881" priority="27">
      <formula>K214&gt;0</formula>
    </cfRule>
    <cfRule type="expression" dxfId="880" priority="28">
      <formula>K214&lt;0</formula>
    </cfRule>
  </conditionalFormatting>
  <conditionalFormatting sqref="K216">
    <cfRule type="expression" dxfId="879" priority="25">
      <formula>K216&gt;0</formula>
    </cfRule>
    <cfRule type="expression" dxfId="878" priority="26">
      <formula>K216&lt;0</formula>
    </cfRule>
  </conditionalFormatting>
  <conditionalFormatting sqref="K217:K224">
    <cfRule type="expression" dxfId="877" priority="23">
      <formula>K217&gt;0</formula>
    </cfRule>
    <cfRule type="expression" dxfId="876" priority="24">
      <formula>K217&lt;0</formula>
    </cfRule>
  </conditionalFormatting>
  <conditionalFormatting sqref="L208">
    <cfRule type="expression" dxfId="875" priority="21">
      <formula>L208&gt;0</formula>
    </cfRule>
    <cfRule type="expression" dxfId="874" priority="22">
      <formula>L208&lt;0</formula>
    </cfRule>
  </conditionalFormatting>
  <conditionalFormatting sqref="L214:L215">
    <cfRule type="expression" dxfId="873" priority="19">
      <formula>L214&gt;0</formula>
    </cfRule>
    <cfRule type="expression" dxfId="872" priority="20">
      <formula>L214&lt;0</formula>
    </cfRule>
  </conditionalFormatting>
  <conditionalFormatting sqref="L216">
    <cfRule type="expression" dxfId="871" priority="17">
      <formula>L216&gt;0</formula>
    </cfRule>
    <cfRule type="expression" dxfId="870" priority="18">
      <formula>L216&lt;0</formula>
    </cfRule>
  </conditionalFormatting>
  <conditionalFormatting sqref="L217:L224">
    <cfRule type="expression" dxfId="869" priority="15">
      <formula>L217&gt;0</formula>
    </cfRule>
    <cfRule type="expression" dxfId="868" priority="16">
      <formula>L217&lt;0</formula>
    </cfRule>
  </conditionalFormatting>
  <conditionalFormatting sqref="K225">
    <cfRule type="expression" dxfId="867" priority="13">
      <formula>K225&gt;0</formula>
    </cfRule>
    <cfRule type="expression" dxfId="866" priority="14">
      <formula>K225&lt;0</formula>
    </cfRule>
  </conditionalFormatting>
  <conditionalFormatting sqref="L225:L232">
    <cfRule type="expression" dxfId="865" priority="11">
      <formula>L225&gt;0</formula>
    </cfRule>
    <cfRule type="expression" dxfId="864" priority="12">
      <formula>L225&lt;0</formula>
    </cfRule>
  </conditionalFormatting>
  <conditionalFormatting sqref="K226">
    <cfRule type="expression" dxfId="863" priority="9">
      <formula>K226&gt;0</formula>
    </cfRule>
    <cfRule type="expression" dxfId="862" priority="10">
      <formula>K226&lt;0</formula>
    </cfRule>
  </conditionalFormatting>
  <conditionalFormatting sqref="K227">
    <cfRule type="expression" dxfId="861" priority="7">
      <formula>K227&gt;0</formula>
    </cfRule>
    <cfRule type="expression" dxfId="860" priority="8">
      <formula>K227&lt;0</formula>
    </cfRule>
  </conditionalFormatting>
  <conditionalFormatting sqref="K228:K248">
    <cfRule type="expression" dxfId="859" priority="5">
      <formula>K228&gt;0</formula>
    </cfRule>
    <cfRule type="expression" dxfId="858" priority="6">
      <formula>K228&lt;0</formula>
    </cfRule>
  </conditionalFormatting>
  <conditionalFormatting sqref="L233:L237">
    <cfRule type="expression" dxfId="857" priority="3">
      <formula>L233&gt;0</formula>
    </cfRule>
    <cfRule type="expression" dxfId="856" priority="4">
      <formula>L233&lt;0</formula>
    </cfRule>
  </conditionalFormatting>
  <conditionalFormatting sqref="L238:L243">
    <cfRule type="expression" dxfId="855" priority="1">
      <formula>L238&gt;0</formula>
    </cfRule>
    <cfRule type="expression" dxfId="85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3" priority="11">
      <formula>F27&gt;0</formula>
    </cfRule>
    <cfRule type="expression" dxfId="852" priority="12">
      <formula>F27&lt;0</formula>
    </cfRule>
  </conditionalFormatting>
  <conditionalFormatting sqref="H27:H29">
    <cfRule type="expression" dxfId="851" priority="9">
      <formula>H27&gt;0</formula>
    </cfRule>
    <cfRule type="expression" dxfId="850" priority="10">
      <formula>H27&lt;0</formula>
    </cfRule>
  </conditionalFormatting>
  <conditionalFormatting sqref="F23:F26">
    <cfRule type="expression" dxfId="849" priority="7">
      <formula>F23&gt;0</formula>
    </cfRule>
    <cfRule type="expression" dxfId="848" priority="8">
      <formula>F23&lt;0</formula>
    </cfRule>
  </conditionalFormatting>
  <conditionalFormatting sqref="H23:H26">
    <cfRule type="expression" dxfId="847" priority="5">
      <formula>H23&gt;0</formula>
    </cfRule>
    <cfRule type="expression" dxfId="846" priority="6">
      <formula>H23&lt;0</formula>
    </cfRule>
  </conditionalFormatting>
  <conditionalFormatting sqref="Q8">
    <cfRule type="expression" dxfId="845" priority="1">
      <formula>Q8&gt;0</formula>
    </cfRule>
    <cfRule type="expression" dxfId="844" priority="2">
      <formula>Q8&lt;0</formula>
    </cfRule>
  </conditionalFormatting>
  <conditionalFormatting sqref="Q7">
    <cfRule type="expression" dxfId="843" priority="3">
      <formula>Q7&gt;0</formula>
    </cfRule>
    <cfRule type="expression" dxfId="84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1" priority="7">
      <formula>F21&gt;0</formula>
    </cfRule>
    <cfRule type="expression" dxfId="840" priority="8">
      <formula>F21&lt;0</formula>
    </cfRule>
  </conditionalFormatting>
  <conditionalFormatting sqref="F22">
    <cfRule type="expression" dxfId="839" priority="5">
      <formula>F22&gt;0</formula>
    </cfRule>
    <cfRule type="expression" dxfId="838" priority="6">
      <formula>F22&lt;0</formula>
    </cfRule>
  </conditionalFormatting>
  <conditionalFormatting sqref="Q8">
    <cfRule type="expression" dxfId="837" priority="1">
      <formula>Q8&gt;0</formula>
    </cfRule>
    <cfRule type="expression" dxfId="836" priority="2">
      <formula>Q8&lt;0</formula>
    </cfRule>
  </conditionalFormatting>
  <conditionalFormatting sqref="Q7">
    <cfRule type="expression" dxfId="835" priority="3">
      <formula>Q7&gt;0</formula>
    </cfRule>
    <cfRule type="expression" dxfId="8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3" priority="17">
      <formula>F38&gt;0</formula>
    </cfRule>
    <cfRule type="expression" dxfId="832" priority="18">
      <formula>F38&lt;0</formula>
    </cfRule>
  </conditionalFormatting>
  <conditionalFormatting sqref="H38:H72">
    <cfRule type="expression" dxfId="831" priority="9">
      <formula>H38&gt;0</formula>
    </cfRule>
    <cfRule type="expression" dxfId="830" priority="10">
      <formula>H38&lt;0</formula>
    </cfRule>
  </conditionalFormatting>
  <conditionalFormatting sqref="F21:F37">
    <cfRule type="expression" dxfId="829" priority="7">
      <formula>F21&gt;0</formula>
    </cfRule>
    <cfRule type="expression" dxfId="828" priority="8">
      <formula>F21&lt;0</formula>
    </cfRule>
  </conditionalFormatting>
  <conditionalFormatting sqref="H21:H37">
    <cfRule type="expression" dxfId="827" priority="5">
      <formula>H21&gt;0</formula>
    </cfRule>
    <cfRule type="expression" dxfId="826" priority="6">
      <formula>H21&lt;0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1" priority="11">
      <formula>F24&gt;0</formula>
    </cfRule>
    <cfRule type="expression" dxfId="820" priority="12">
      <formula>F24&lt;0</formula>
    </cfRule>
  </conditionalFormatting>
  <conditionalFormatting sqref="H27:H30">
    <cfRule type="expression" dxfId="819" priority="9">
      <formula>H27&gt;0</formula>
    </cfRule>
    <cfRule type="expression" dxfId="818" priority="10">
      <formula>H27&lt;0</formula>
    </cfRule>
  </conditionalFormatting>
  <conditionalFormatting sqref="F25">
    <cfRule type="expression" dxfId="817" priority="7">
      <formula>F25&gt;0</formula>
    </cfRule>
    <cfRule type="expression" dxfId="816" priority="8">
      <formula>F25&lt;0</formula>
    </cfRule>
  </conditionalFormatting>
  <conditionalFormatting sqref="H24:H26">
    <cfRule type="expression" dxfId="815" priority="5">
      <formula>H24&gt;0</formula>
    </cfRule>
    <cfRule type="expression" dxfId="814" priority="6">
      <formula>H24&lt;0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9" priority="17">
      <formula>F28&gt;0</formula>
    </cfRule>
    <cfRule type="expression" dxfId="808" priority="18">
      <formula>F28&lt;0</formula>
    </cfRule>
  </conditionalFormatting>
  <conditionalFormatting sqref="F28 F33:F35">
    <cfRule type="expression" dxfId="807" priority="19">
      <formula>F28&gt;0</formula>
    </cfRule>
    <cfRule type="expression" dxfId="806" priority="20">
      <formula>F28&lt;0</formula>
    </cfRule>
  </conditionalFormatting>
  <conditionalFormatting sqref="H28 H33:H35">
    <cfRule type="expression" dxfId="805" priority="15">
      <formula>H28&gt;0</formula>
    </cfRule>
    <cfRule type="expression" dxfId="804" priority="16">
      <formula>H28&lt;0</formula>
    </cfRule>
  </conditionalFormatting>
  <conditionalFormatting sqref="F21:F27">
    <cfRule type="expression" dxfId="803" priority="13">
      <formula>F21&gt;0</formula>
    </cfRule>
    <cfRule type="expression" dxfId="802" priority="14">
      <formula>F21&lt;0</formula>
    </cfRule>
  </conditionalFormatting>
  <conditionalFormatting sqref="H21:H27">
    <cfRule type="expression" dxfId="801" priority="11">
      <formula>H21&gt;0</formula>
    </cfRule>
    <cfRule type="expression" dxfId="800" priority="12">
      <formula>H21&lt;0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29:F32">
    <cfRule type="expression" dxfId="795" priority="5">
      <formula>F29&gt;0</formula>
    </cfRule>
    <cfRule type="expression" dxfId="794" priority="6">
      <formula>F29&lt;0</formula>
    </cfRule>
  </conditionalFormatting>
  <conditionalFormatting sqref="H29:H32">
    <cfRule type="expression" dxfId="793" priority="3">
      <formula>H29&gt;0</formula>
    </cfRule>
    <cfRule type="expression" dxfId="792" priority="4">
      <formula>H29&lt;0</formula>
    </cfRule>
  </conditionalFormatting>
  <conditionalFormatting sqref="M37">
    <cfRule type="expression" dxfId="791" priority="1">
      <formula>M37&gt;0</formula>
    </cfRule>
    <cfRule type="expression" dxfId="79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267.58</v>
      </c>
      <c r="R4" s="405">
        <v>1.5800000000000002E-2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5351.5999999999995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1178.4200000000046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1017.5900000000047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0.23479179789617588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20.583076923076923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294.33800000000002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291.66219999999998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288.9864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286.31060000000002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283.63479999999998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280.959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278.28319999999997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275.60739999999998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272.9316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270.25579999999997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267.58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264.9042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262.22839999999997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259.55259999999998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256.8768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254.20099999999996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251.52519999999998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248.8494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246.17359999999999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243.49779999999998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240.822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89" priority="51">
      <formula>F26&gt;0</formula>
    </cfRule>
    <cfRule type="expression" dxfId="788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7" priority="39">
      <formula>F22&gt;0</formula>
    </cfRule>
    <cfRule type="expression" dxfId="786" priority="40">
      <formula>F22&lt;0</formula>
    </cfRule>
  </conditionalFormatting>
  <conditionalFormatting sqref="H22:H25">
    <cfRule type="expression" dxfId="785" priority="37">
      <formula>H22&gt;0</formula>
    </cfRule>
    <cfRule type="expression" dxfId="784" priority="38">
      <formula>H22&lt;0</formula>
    </cfRule>
  </conditionalFormatting>
  <conditionalFormatting sqref="Q8">
    <cfRule type="expression" dxfId="783" priority="33">
      <formula>Q8&gt;0</formula>
    </cfRule>
    <cfRule type="expression" dxfId="782" priority="34">
      <formula>Q8&lt;0</formula>
    </cfRule>
  </conditionalFormatting>
  <conditionalFormatting sqref="Q7">
    <cfRule type="expression" dxfId="781" priority="35">
      <formula>Q7&gt;0</formula>
    </cfRule>
    <cfRule type="expression" dxfId="780" priority="36">
      <formula>Q7&lt;0</formula>
    </cfRule>
  </conditionalFormatting>
  <conditionalFormatting sqref="F74:F76">
    <cfRule type="expression" dxfId="779" priority="31">
      <formula>F74&gt;0</formula>
    </cfRule>
    <cfRule type="expression" dxfId="778" priority="32">
      <formula>F74&lt;0</formula>
    </cfRule>
  </conditionalFormatting>
  <conditionalFormatting sqref="F77:F84">
    <cfRule type="expression" dxfId="777" priority="27">
      <formula>F77&gt;0</formula>
    </cfRule>
    <cfRule type="expression" dxfId="776" priority="28">
      <formula>F77&lt;0</formula>
    </cfRule>
  </conditionalFormatting>
  <conditionalFormatting sqref="F77:F84">
    <cfRule type="expression" dxfId="775" priority="29">
      <formula>F77&gt;0</formula>
    </cfRule>
    <cfRule type="expression" dxfId="774" priority="30">
      <formula>F77&lt;0</formula>
    </cfRule>
  </conditionalFormatting>
  <conditionalFormatting sqref="H74:H84">
    <cfRule type="expression" dxfId="773" priority="25">
      <formula>H74&gt;0</formula>
    </cfRule>
    <cfRule type="expression" dxfId="772" priority="26">
      <formula>H74&lt;0</formula>
    </cfRule>
  </conditionalFormatting>
  <conditionalFormatting sqref="F70:F73">
    <cfRule type="expression" dxfId="771" priority="23">
      <formula>F70&gt;0</formula>
    </cfRule>
    <cfRule type="expression" dxfId="770" priority="24">
      <formula>F70&lt;0</formula>
    </cfRule>
  </conditionalFormatting>
  <conditionalFormatting sqref="H70:H73">
    <cfRule type="expression" dxfId="769" priority="21">
      <formula>H70&gt;0</formula>
    </cfRule>
    <cfRule type="expression" dxfId="768" priority="22">
      <formula>H70&lt;0</formula>
    </cfRule>
  </conditionalFormatting>
  <conditionalFormatting sqref="Q10">
    <cfRule type="expression" dxfId="767" priority="19">
      <formula>Q10&gt;0</formula>
    </cfRule>
    <cfRule type="expression" dxfId="766" priority="20">
      <formula>Q10&lt;0</formula>
    </cfRule>
  </conditionalFormatting>
  <conditionalFormatting sqref="H43 F43">
    <cfRule type="expression" dxfId="765" priority="15">
      <formula>F43&gt;0</formula>
    </cfRule>
    <cfRule type="expression" dxfId="764" priority="16">
      <formula>F43&lt;0</formula>
    </cfRule>
  </conditionalFormatting>
  <conditionalFormatting sqref="H37:H39 F37:F39">
    <cfRule type="expression" dxfId="763" priority="13">
      <formula>F37&gt;0</formula>
    </cfRule>
    <cfRule type="expression" dxfId="762" priority="14">
      <formula>F37&lt;0</formula>
    </cfRule>
  </conditionalFormatting>
  <conditionalFormatting sqref="H35:H36 F35:F36">
    <cfRule type="expression" dxfId="761" priority="11">
      <formula>F35&gt;0</formula>
    </cfRule>
    <cfRule type="expression" dxfId="760" priority="12">
      <formula>F35&lt;0</formula>
    </cfRule>
  </conditionalFormatting>
  <conditionalFormatting sqref="H41:H42 F41:F42 J40:J41">
    <cfRule type="expression" dxfId="759" priority="9">
      <formula>F40&gt;0</formula>
    </cfRule>
    <cfRule type="expression" dxfId="758" priority="10">
      <formula>F40&lt;0</formula>
    </cfRule>
  </conditionalFormatting>
  <conditionalFormatting sqref="H40 F40">
    <cfRule type="expression" dxfId="757" priority="7">
      <formula>F40&gt;0</formula>
    </cfRule>
    <cfRule type="expression" dxfId="756" priority="8">
      <formula>F40&lt;0</formula>
    </cfRule>
  </conditionalFormatting>
  <conditionalFormatting sqref="H45 F45 J44:J45">
    <cfRule type="expression" dxfId="755" priority="3">
      <formula>F44&gt;0</formula>
    </cfRule>
    <cfRule type="expression" dxfId="754" priority="4">
      <formula>F44&lt;0</formula>
    </cfRule>
  </conditionalFormatting>
  <conditionalFormatting sqref="H44 F44">
    <cfRule type="expression" dxfId="753" priority="1">
      <formula>F44&gt;0</formula>
    </cfRule>
    <cfRule type="expression" dxfId="752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1" priority="29">
      <formula>F40&gt;0</formula>
    </cfRule>
    <cfRule type="expression" dxfId="750" priority="30">
      <formula>F40&lt;0</formula>
    </cfRule>
  </conditionalFormatting>
  <conditionalFormatting sqref="F40:F45">
    <cfRule type="expression" dxfId="749" priority="31">
      <formula>F40&gt;0</formula>
    </cfRule>
    <cfRule type="expression" dxfId="748" priority="32">
      <formula>F40&lt;0</formula>
    </cfRule>
  </conditionalFormatting>
  <conditionalFormatting sqref="H40:H45">
    <cfRule type="expression" dxfId="747" priority="27">
      <formula>H40&gt;0</formula>
    </cfRule>
    <cfRule type="expression" dxfId="746" priority="28">
      <formula>H40&lt;0</formula>
    </cfRule>
  </conditionalFormatting>
  <conditionalFormatting sqref="F23:F39">
    <cfRule type="expression" dxfId="745" priority="13">
      <formula>F23&gt;0</formula>
    </cfRule>
    <cfRule type="expression" dxfId="744" priority="14">
      <formula>F23&lt;0</formula>
    </cfRule>
  </conditionalFormatting>
  <conditionalFormatting sqref="H23:H39">
    <cfRule type="expression" dxfId="743" priority="11">
      <formula>H23&gt;0</formula>
    </cfRule>
    <cfRule type="expression" dxfId="742" priority="12">
      <formula>H23&lt;0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Q10">
    <cfRule type="expression" dxfId="737" priority="1">
      <formula>Q10&gt;0</formula>
    </cfRule>
    <cfRule type="expression" dxfId="7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5" priority="39">
      <formula>Q12&gt;0</formula>
    </cfRule>
    <cfRule type="expression" dxfId="7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3" priority="33">
      <formula>F25&gt;0</formula>
    </cfRule>
    <cfRule type="expression" dxfId="732" priority="34">
      <formula>F25&lt;0</formula>
    </cfRule>
  </conditionalFormatting>
  <conditionalFormatting sqref="F30">
    <cfRule type="expression" dxfId="731" priority="31">
      <formula>F30&gt;0</formula>
    </cfRule>
    <cfRule type="expression" dxfId="730" priority="32">
      <formula>F30&lt;0</formula>
    </cfRule>
  </conditionalFormatting>
  <conditionalFormatting sqref="F31">
    <cfRule type="expression" dxfId="729" priority="29">
      <formula>F31&gt;0</formula>
    </cfRule>
    <cfRule type="expression" dxfId="728" priority="30">
      <formula>F31&lt;0</formula>
    </cfRule>
  </conditionalFormatting>
  <conditionalFormatting sqref="F32:F34">
    <cfRule type="expression" dxfId="727" priority="27">
      <formula>F32&gt;0</formula>
    </cfRule>
    <cfRule type="expression" dxfId="726" priority="28">
      <formula>F32&lt;0</formula>
    </cfRule>
  </conditionalFormatting>
  <conditionalFormatting sqref="H25:H29">
    <cfRule type="expression" dxfId="725" priority="25">
      <formula>H25&gt;0</formula>
    </cfRule>
    <cfRule type="expression" dxfId="724" priority="26">
      <formula>H25&lt;0</formula>
    </cfRule>
  </conditionalFormatting>
  <conditionalFormatting sqref="H30">
    <cfRule type="expression" dxfId="723" priority="23">
      <formula>H30&gt;0</formula>
    </cfRule>
    <cfRule type="expression" dxfId="722" priority="24">
      <formula>H30&lt;0</formula>
    </cfRule>
  </conditionalFormatting>
  <conditionalFormatting sqref="H31">
    <cfRule type="expression" dxfId="721" priority="21">
      <formula>H31&gt;0</formula>
    </cfRule>
    <cfRule type="expression" dxfId="720" priority="22">
      <formula>H31&lt;0</formula>
    </cfRule>
  </conditionalFormatting>
  <conditionalFormatting sqref="H32:H34">
    <cfRule type="expression" dxfId="719" priority="19">
      <formula>H32&gt;0</formula>
    </cfRule>
    <cfRule type="expression" dxfId="718" priority="20">
      <formula>H32&lt;0</formula>
    </cfRule>
  </conditionalFormatting>
  <conditionalFormatting sqref="F35">
    <cfRule type="expression" dxfId="717" priority="17">
      <formula>F35&gt;0</formula>
    </cfRule>
    <cfRule type="expression" dxfId="716" priority="18">
      <formula>F35&lt;0</formula>
    </cfRule>
  </conditionalFormatting>
  <conditionalFormatting sqref="H35">
    <cfRule type="expression" dxfId="715" priority="15">
      <formula>H35&gt;0</formula>
    </cfRule>
    <cfRule type="expression" dxfId="714" priority="16">
      <formula>H35&lt;0</formula>
    </cfRule>
  </conditionalFormatting>
  <conditionalFormatting sqref="F36">
    <cfRule type="expression" dxfId="713" priority="13">
      <formula>F36&gt;0</formula>
    </cfRule>
    <cfRule type="expression" dxfId="712" priority="14">
      <formula>F36&lt;0</formula>
    </cfRule>
  </conditionalFormatting>
  <conditionalFormatting sqref="H36">
    <cfRule type="expression" dxfId="711" priority="11">
      <formula>H36&gt;0</formula>
    </cfRule>
    <cfRule type="expression" dxfId="710" priority="12">
      <formula>H36&lt;0</formula>
    </cfRule>
  </conditionalFormatting>
  <conditionalFormatting sqref="H23:H24">
    <cfRule type="expression" dxfId="709" priority="5">
      <formula>H23&gt;0</formula>
    </cfRule>
    <cfRule type="expression" dxfId="708" priority="6">
      <formula>H23&lt;0</formula>
    </cfRule>
  </conditionalFormatting>
  <conditionalFormatting sqref="F23:F24">
    <cfRule type="expression" dxfId="707" priority="7">
      <formula>F23&gt;0</formula>
    </cfRule>
    <cfRule type="expression" dxfId="706" priority="8">
      <formula>F23&lt;0</formula>
    </cfRule>
  </conditionalFormatting>
  <conditionalFormatting sqref="Q7">
    <cfRule type="expression" dxfId="705" priority="3">
      <formula>Q7&gt;0</formula>
    </cfRule>
    <cfRule type="expression" dxfId="704" priority="4">
      <formula>Q7&lt;0</formula>
    </cfRule>
  </conditionalFormatting>
  <conditionalFormatting sqref="Q8">
    <cfRule type="expression" dxfId="703" priority="1">
      <formula>Q8&gt;0</formula>
    </cfRule>
    <cfRule type="expression" dxfId="7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50.0899</v>
      </c>
      <c r="R4" s="405">
        <v>4.7999999999999996E-3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6010.7880000000005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2228.6879999999983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624.10799999999654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0.11586134687785352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3.433825980886366E-2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1360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11.081836283185842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55.098890000000004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54.597991000000007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54.097092000000004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53.596193000000007</v>
      </c>
      <c r="W20" s="2"/>
      <c r="X20" s="134"/>
    </row>
    <row r="21" spans="1:33" x14ac:dyDescent="0.25">
      <c r="P21" s="81">
        <v>1.06</v>
      </c>
      <c r="Q21" s="81">
        <f t="shared" si="2"/>
        <v>53.095294000000003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52.594395000000006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52.093496000000002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51.592597000000005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51.091698000000001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50.590799000000004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50.0899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49.589000999999996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49.088101999999999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48.587202999999995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48.086303999999998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47.585404999999994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47.084505999999998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46.583607000000001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46.082708000000004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45.581809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45.080910000000003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1" priority="77">
      <formula>J8&gt;0</formula>
    </cfRule>
    <cfRule type="expression" dxfId="700" priority="78">
      <formula>J8&lt;0</formula>
    </cfRule>
  </conditionalFormatting>
  <conditionalFormatting sqref="Q7">
    <cfRule type="expression" dxfId="699" priority="79">
      <formula>Q7&gt;0</formula>
    </cfRule>
    <cfRule type="expression" dxfId="698" priority="80">
      <formula>Q7&lt;0</formula>
    </cfRule>
  </conditionalFormatting>
  <conditionalFormatting sqref="M66">
    <cfRule type="expression" dxfId="697" priority="67">
      <formula>M66&gt;0</formula>
    </cfRule>
    <cfRule type="expression" dxfId="696" priority="68">
      <formula>M66&lt;0</formula>
    </cfRule>
  </conditionalFormatting>
  <conditionalFormatting sqref="M66">
    <cfRule type="expression" dxfId="695" priority="69">
      <formula>M66&gt;0</formula>
    </cfRule>
    <cfRule type="expression" dxfId="694" priority="70">
      <formula>M66&lt;0</formula>
    </cfRule>
  </conditionalFormatting>
  <conditionalFormatting sqref="F24:F58">
    <cfRule type="expression" dxfId="693" priority="55">
      <formula>F24&gt;0</formula>
    </cfRule>
    <cfRule type="expression" dxfId="692" priority="56">
      <formula>F24&lt;0</formula>
    </cfRule>
  </conditionalFormatting>
  <conditionalFormatting sqref="F24:F58">
    <cfRule type="expression" dxfId="691" priority="57">
      <formula>F24&gt;0</formula>
    </cfRule>
    <cfRule type="expression" dxfId="690" priority="58">
      <formula>F24&lt;0</formula>
    </cfRule>
  </conditionalFormatting>
  <conditionalFormatting sqref="H24:H58">
    <cfRule type="expression" dxfId="689" priority="53">
      <formula>H24&gt;0</formula>
    </cfRule>
    <cfRule type="expression" dxfId="688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7" priority="7">
      <formula>J59&gt;0</formula>
    </cfRule>
    <cfRule type="expression" dxfId="686" priority="8">
      <formula>J59&lt;0</formula>
    </cfRule>
  </conditionalFormatting>
  <conditionalFormatting sqref="F59:F61">
    <cfRule type="expression" dxfId="685" priority="3">
      <formula>F59&gt;0</formula>
    </cfRule>
    <cfRule type="expression" dxfId="684" priority="4">
      <formula>F59&lt;0</formula>
    </cfRule>
  </conditionalFormatting>
  <conditionalFormatting sqref="F59:F61">
    <cfRule type="expression" dxfId="683" priority="5">
      <formula>F59&gt;0</formula>
    </cfRule>
    <cfRule type="expression" dxfId="682" priority="6">
      <formula>F59&lt;0</formula>
    </cfRule>
  </conditionalFormatting>
  <conditionalFormatting sqref="H59">
    <cfRule type="expression" dxfId="681" priority="1">
      <formula>H59&gt;0</formula>
    </cfRule>
    <cfRule type="expression" dxfId="680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9" priority="66">
      <formula>F22&gt;0</formula>
    </cfRule>
    <cfRule type="expression" dxfId="6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7" priority="53">
      <formula>F41&gt;0</formula>
    </cfRule>
    <cfRule type="expression" dxfId="676" priority="54">
      <formula>F41&lt;0</formula>
    </cfRule>
  </conditionalFormatting>
  <conditionalFormatting sqref="F41">
    <cfRule type="expression" dxfId="675" priority="57">
      <formula>F41&gt;0</formula>
    </cfRule>
    <cfRule type="expression" dxfId="674" priority="58">
      <formula>F41&lt;0</formula>
    </cfRule>
  </conditionalFormatting>
  <conditionalFormatting sqref="H41">
    <cfRule type="expression" dxfId="673" priority="35">
      <formula>H41&gt;0</formula>
    </cfRule>
    <cfRule type="expression" dxfId="672" priority="36">
      <formula>H41&lt;0</formula>
    </cfRule>
  </conditionalFormatting>
  <conditionalFormatting sqref="F89:F95">
    <cfRule type="expression" dxfId="671" priority="29">
      <formula>F89&gt;0</formula>
    </cfRule>
    <cfRule type="expression" dxfId="670" priority="30">
      <formula>F89&lt;0</formula>
    </cfRule>
  </conditionalFormatting>
  <conditionalFormatting sqref="F96:F110">
    <cfRule type="expression" dxfId="669" priority="25">
      <formula>F96&gt;0</formula>
    </cfRule>
    <cfRule type="expression" dxfId="668" priority="26">
      <formula>F96&lt;0</formula>
    </cfRule>
  </conditionalFormatting>
  <conditionalFormatting sqref="F96:F110">
    <cfRule type="expression" dxfId="667" priority="27">
      <formula>F96&gt;0</formula>
    </cfRule>
    <cfRule type="expression" dxfId="666" priority="28">
      <formula>F96&lt;0</formula>
    </cfRule>
  </conditionalFormatting>
  <conditionalFormatting sqref="H89:H100">
    <cfRule type="expression" dxfId="665" priority="23">
      <formula>H89&gt;0</formula>
    </cfRule>
    <cfRule type="expression" dxfId="664" priority="24">
      <formula>H89&lt;0</formula>
    </cfRule>
  </conditionalFormatting>
  <conditionalFormatting sqref="H101">
    <cfRule type="expression" dxfId="663" priority="21">
      <formula>H101&gt;0</formula>
    </cfRule>
    <cfRule type="expression" dxfId="662" priority="22">
      <formula>H101&lt;0</formula>
    </cfRule>
  </conditionalFormatting>
  <conditionalFormatting sqref="F111:F116">
    <cfRule type="expression" dxfId="661" priority="19">
      <formula>F111&gt;0</formula>
    </cfRule>
    <cfRule type="expression" dxfId="660" priority="20">
      <formula>F111&lt;0</formula>
    </cfRule>
  </conditionalFormatting>
  <conditionalFormatting sqref="H103:H116">
    <cfRule type="expression" dxfId="659" priority="17">
      <formula>H103&gt;0</formula>
    </cfRule>
    <cfRule type="expression" dxfId="658" priority="18">
      <formula>H103&lt;0</formula>
    </cfRule>
  </conditionalFormatting>
  <conditionalFormatting sqref="H102">
    <cfRule type="expression" dxfId="657" priority="15">
      <formula>H102&gt;0</formula>
    </cfRule>
    <cfRule type="expression" dxfId="656" priority="16">
      <formula>H102&lt;0</formula>
    </cfRule>
  </conditionalFormatting>
  <conditionalFormatting sqref="M42">
    <cfRule type="expression" dxfId="655" priority="13">
      <formula>M42&gt;0</formula>
    </cfRule>
    <cfRule type="expression" dxfId="654" priority="14">
      <formula>M42&lt;0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117:F130 H117:H130">
    <cfRule type="expression" dxfId="649" priority="1">
      <formula>F117&gt;0</formula>
    </cfRule>
    <cfRule type="expression" dxfId="6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7" priority="84">
      <formula>F7&gt;0</formula>
    </cfRule>
    <cfRule type="expression" dxfId="646" priority="85">
      <formula>F7&lt;0</formula>
    </cfRule>
  </conditionalFormatting>
  <conditionalFormatting sqref="Q8">
    <cfRule type="expression" dxfId="645" priority="82">
      <formula>Q8&gt;0</formula>
    </cfRule>
    <cfRule type="expression" dxfId="644" priority="83">
      <formula>Q8&lt;0</formula>
    </cfRule>
  </conditionalFormatting>
  <conditionalFormatting sqref="F29:F36">
    <cfRule type="expression" dxfId="643" priority="62">
      <formula>F29&gt;0</formula>
    </cfRule>
    <cfRule type="expression" dxfId="642" priority="63">
      <formula>F29&lt;0</formula>
    </cfRule>
  </conditionalFormatting>
  <conditionalFormatting sqref="J32:J38">
    <cfRule type="expression" dxfId="641" priority="57">
      <formula>J32&gt;0</formula>
    </cfRule>
    <cfRule type="expression" dxfId="640" priority="58">
      <formula>J32&lt;0</formula>
    </cfRule>
  </conditionalFormatting>
  <conditionalFormatting sqref="M42">
    <cfRule type="expression" dxfId="639" priority="55">
      <formula>M42&gt;0</formula>
    </cfRule>
    <cfRule type="expression" dxfId="638" priority="56">
      <formula>M42&lt;0</formula>
    </cfRule>
  </conditionalFormatting>
  <conditionalFormatting sqref="F98:F134 H98:H134 H137:H142 F137:F142 F144:F153 H144:H153">
    <cfRule type="expression" dxfId="637" priority="53">
      <formula>F98&gt;0</formula>
    </cfRule>
    <cfRule type="expression" dxfId="636" priority="54">
      <formula>F98&lt;0</formula>
    </cfRule>
  </conditionalFormatting>
  <conditionalFormatting sqref="F90:F97">
    <cfRule type="expression" dxfId="635" priority="51">
      <formula>F90&gt;0</formula>
    </cfRule>
    <cfRule type="expression" dxfId="634" priority="52">
      <formula>F90&lt;0</formula>
    </cfRule>
  </conditionalFormatting>
  <conditionalFormatting sqref="H90:H97">
    <cfRule type="expression" dxfId="633" priority="49">
      <formula>H90&gt;0</formula>
    </cfRule>
    <cfRule type="expression" dxfId="632" priority="50">
      <formula>H90&lt;0</formula>
    </cfRule>
  </conditionalFormatting>
  <conditionalFormatting sqref="F135:F136 H135:H136">
    <cfRule type="expression" dxfId="631" priority="47">
      <formula>F135&gt;0</formula>
    </cfRule>
    <cfRule type="expression" dxfId="630" priority="48">
      <formula>F135&lt;0</formula>
    </cfRule>
  </conditionalFormatting>
  <conditionalFormatting sqref="H143 F143">
    <cfRule type="expression" dxfId="629" priority="45">
      <formula>F143&gt;0</formula>
    </cfRule>
    <cfRule type="expression" dxfId="628" priority="46">
      <formula>F143&lt;0</formula>
    </cfRule>
  </conditionalFormatting>
  <conditionalFormatting sqref="F154:F161">
    <cfRule type="expression" dxfId="627" priority="31">
      <formula>F154&gt;0</formula>
    </cfRule>
    <cfRule type="expression" dxfId="626" priority="32">
      <formula>F154&lt;0</formula>
    </cfRule>
  </conditionalFormatting>
  <conditionalFormatting sqref="H154:H161">
    <cfRule type="expression" dxfId="625" priority="29">
      <formula>H154&gt;0</formula>
    </cfRule>
    <cfRule type="expression" dxfId="624" priority="30">
      <formula>H154&lt;0</formula>
    </cfRule>
  </conditionalFormatting>
  <conditionalFormatting sqref="Q10">
    <cfRule type="expression" dxfId="623" priority="27">
      <formula>Q10&gt;0</formula>
    </cfRule>
    <cfRule type="expression" dxfId="622" priority="28">
      <formula>Q10&lt;0</formula>
    </cfRule>
  </conditionalFormatting>
  <conditionalFormatting sqref="F37:F38">
    <cfRule type="expression" dxfId="621" priority="25">
      <formula>F37&gt;0</formula>
    </cfRule>
    <cfRule type="expression" dxfId="620" priority="26">
      <formula>F37&lt;0</formula>
    </cfRule>
  </conditionalFormatting>
  <conditionalFormatting sqref="H37:H38">
    <cfRule type="expression" dxfId="619" priority="23">
      <formula>H37&gt;0</formula>
    </cfRule>
    <cfRule type="expression" dxfId="618" priority="24">
      <formula>H37&lt;0</formula>
    </cfRule>
  </conditionalFormatting>
  <conditionalFormatting sqref="F167">
    <cfRule type="expression" dxfId="617" priority="21">
      <formula>F167&gt;0</formula>
    </cfRule>
    <cfRule type="expression" dxfId="616" priority="22">
      <formula>F167&lt;0</formula>
    </cfRule>
  </conditionalFormatting>
  <conditionalFormatting sqref="F168:F179">
    <cfRule type="expression" dxfId="615" priority="19">
      <formula>F168&gt;0</formula>
    </cfRule>
    <cfRule type="expression" dxfId="614" priority="20">
      <formula>F168&lt;0</formula>
    </cfRule>
  </conditionalFormatting>
  <conditionalFormatting sqref="H167:H179">
    <cfRule type="expression" dxfId="613" priority="17">
      <formula>H167&gt;0</formula>
    </cfRule>
    <cfRule type="expression" dxfId="612" priority="18">
      <formula>H167&lt;0</formula>
    </cfRule>
  </conditionalFormatting>
  <conditionalFormatting sqref="J175:J197 J201">
    <cfRule type="expression" dxfId="611" priority="15">
      <formula>J175&gt;0</formula>
    </cfRule>
    <cfRule type="expression" dxfId="610" priority="16">
      <formula>J175&lt;0</formula>
    </cfRule>
  </conditionalFormatting>
  <conditionalFormatting sqref="F180:F197 F201">
    <cfRule type="expression" dxfId="609" priority="13">
      <formula>F180&gt;0</formula>
    </cfRule>
    <cfRule type="expression" dxfId="608" priority="14">
      <formula>F180&lt;0</formula>
    </cfRule>
  </conditionalFormatting>
  <conditionalFormatting sqref="H180:H197 H201">
    <cfRule type="expression" dxfId="607" priority="11">
      <formula>H180&gt;0</formula>
    </cfRule>
    <cfRule type="expression" dxfId="606" priority="12">
      <formula>H180&lt;0</formula>
    </cfRule>
  </conditionalFormatting>
  <conditionalFormatting sqref="I32:J35">
    <cfRule type="expression" dxfId="605" priority="9">
      <formula>I32&gt;0</formula>
    </cfRule>
    <cfRule type="expression" dxfId="604" priority="10">
      <formula>I32&lt;0</formula>
    </cfRule>
  </conditionalFormatting>
  <conditionalFormatting sqref="F198:F200">
    <cfRule type="expression" dxfId="603" priority="7">
      <formula>F198&gt;0</formula>
    </cfRule>
    <cfRule type="expression" dxfId="602" priority="8">
      <formula>F198&lt;0</formula>
    </cfRule>
  </conditionalFormatting>
  <conditionalFormatting sqref="H198:H200">
    <cfRule type="expression" dxfId="601" priority="5">
      <formula>H198&gt;0</formula>
    </cfRule>
    <cfRule type="expression" dxfId="600" priority="6">
      <formula>H198&lt;0</formula>
    </cfRule>
  </conditionalFormatting>
  <conditionalFormatting sqref="J198:J200">
    <cfRule type="expression" dxfId="599" priority="3">
      <formula>J198&gt;0</formula>
    </cfRule>
    <cfRule type="expression" dxfId="598" priority="4">
      <formula>J198&lt;0</formula>
    </cfRule>
  </conditionalFormatting>
  <conditionalFormatting sqref="F202:F211 H202:H211 J202:J211">
    <cfRule type="expression" dxfId="597" priority="1">
      <formula>F202&gt;0</formula>
    </cfRule>
    <cfRule type="expression" dxfId="5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5" priority="80">
      <formula>Q7&gt;0</formula>
    </cfRule>
    <cfRule type="expression" dxfId="594" priority="81">
      <formula>Q7&lt;0</formula>
    </cfRule>
  </conditionalFormatting>
  <conditionalFormatting sqref="Q8">
    <cfRule type="expression" dxfId="593" priority="78">
      <formula>Q8&gt;0</formula>
    </cfRule>
    <cfRule type="expression" dxfId="592" priority="79">
      <formula>Q8&lt;0</formula>
    </cfRule>
  </conditionalFormatting>
  <conditionalFormatting sqref="F29:F43">
    <cfRule type="expression" dxfId="591" priority="62">
      <formula>F29&gt;0</formula>
    </cfRule>
    <cfRule type="expression" dxfId="590" priority="63">
      <formula>F29&lt;0</formula>
    </cfRule>
  </conditionalFormatting>
  <conditionalFormatting sqref="H45 H47:H48 H50:H51 H53 H29:H43">
    <cfRule type="expression" dxfId="589" priority="60">
      <formula>H29&gt;0</formula>
    </cfRule>
    <cfRule type="expression" dxfId="588" priority="61">
      <formula>H29&lt;0</formula>
    </cfRule>
  </conditionalFormatting>
  <conditionalFormatting sqref="J35">
    <cfRule type="expression" dxfId="587" priority="56">
      <formula>J35&gt;0</formula>
    </cfRule>
    <cfRule type="expression" dxfId="586" priority="57">
      <formula>J35&lt;0</formula>
    </cfRule>
  </conditionalFormatting>
  <conditionalFormatting sqref="J36:J37">
    <cfRule type="expression" dxfId="585" priority="54">
      <formula>J36&gt;0</formula>
    </cfRule>
    <cfRule type="expression" dxfId="584" priority="55">
      <formula>J36&lt;0</formula>
    </cfRule>
  </conditionalFormatting>
  <conditionalFormatting sqref="J38:J45 J48 J51">
    <cfRule type="expression" dxfId="583" priority="52">
      <formula>J38&gt;0</formula>
    </cfRule>
    <cfRule type="expression" dxfId="58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1" priority="49">
      <formula>M59&gt;0</formula>
    </cfRule>
    <cfRule type="expression" dxfId="580" priority="50">
      <formula>M59&lt;0</formula>
    </cfRule>
  </conditionalFormatting>
  <conditionalFormatting sqref="Q10">
    <cfRule type="expression" dxfId="579" priority="47">
      <formula>Q10&gt;0</formula>
    </cfRule>
    <cfRule type="expression" dxfId="578" priority="48">
      <formula>Q10&lt;0</formula>
    </cfRule>
  </conditionalFormatting>
  <conditionalFormatting sqref="F84:F103">
    <cfRule type="expression" dxfId="577" priority="45">
      <formula>F84&gt;0</formula>
    </cfRule>
    <cfRule type="expression" dxfId="576" priority="46">
      <formula>F84&lt;0</formula>
    </cfRule>
  </conditionalFormatting>
  <conditionalFormatting sqref="H107 H84:H103">
    <cfRule type="expression" dxfId="575" priority="43">
      <formula>H84&gt;0</formula>
    </cfRule>
    <cfRule type="expression" dxfId="574" priority="44">
      <formula>H84&lt;0</formula>
    </cfRule>
  </conditionalFormatting>
  <conditionalFormatting sqref="J89">
    <cfRule type="expression" dxfId="573" priority="41">
      <formula>J89&gt;0</formula>
    </cfRule>
    <cfRule type="expression" dxfId="572" priority="42">
      <formula>J89&lt;0</formula>
    </cfRule>
  </conditionalFormatting>
  <conditionalFormatting sqref="J90:J95">
    <cfRule type="expression" dxfId="571" priority="39">
      <formula>J90&gt;0</formula>
    </cfRule>
    <cfRule type="expression" dxfId="570" priority="40">
      <formula>J90&lt;0</formula>
    </cfRule>
  </conditionalFormatting>
  <conditionalFormatting sqref="J96:J97">
    <cfRule type="expression" dxfId="569" priority="37">
      <formula>J96&gt;0</formula>
    </cfRule>
    <cfRule type="expression" dxfId="568" priority="38">
      <formula>J96&lt;0</formula>
    </cfRule>
  </conditionalFormatting>
  <conditionalFormatting sqref="J98:J104">
    <cfRule type="expression" dxfId="567" priority="35">
      <formula>J98&gt;0</formula>
    </cfRule>
    <cfRule type="expression" dxfId="566" priority="36">
      <formula>J98&lt;0</formula>
    </cfRule>
  </conditionalFormatting>
  <conditionalFormatting sqref="J25">
    <cfRule type="expression" dxfId="565" priority="31">
      <formula>J25&gt;0</formula>
    </cfRule>
    <cfRule type="expression" dxfId="564" priority="32">
      <formula>J25&lt;0</formula>
    </cfRule>
  </conditionalFormatting>
  <conditionalFormatting sqref="F105:F106">
    <cfRule type="expression" dxfId="563" priority="29">
      <formula>F105&gt;0</formula>
    </cfRule>
    <cfRule type="expression" dxfId="562" priority="30">
      <formula>F105&lt;0</formula>
    </cfRule>
  </conditionalFormatting>
  <conditionalFormatting sqref="H105:H106">
    <cfRule type="expression" dxfId="561" priority="27">
      <formula>H105&gt;0</formula>
    </cfRule>
    <cfRule type="expression" dxfId="560" priority="28">
      <formula>H105&lt;0</formula>
    </cfRule>
  </conditionalFormatting>
  <conditionalFormatting sqref="J105">
    <cfRule type="expression" dxfId="559" priority="25">
      <formula>J105&gt;0</formula>
    </cfRule>
    <cfRule type="expression" dxfId="558" priority="26">
      <formula>J105&lt;0</formula>
    </cfRule>
  </conditionalFormatting>
  <conditionalFormatting sqref="J106">
    <cfRule type="expression" dxfId="557" priority="23">
      <formula>J106&gt;0</formula>
    </cfRule>
    <cfRule type="expression" dxfId="556" priority="24">
      <formula>J106&lt;0</formula>
    </cfRule>
  </conditionalFormatting>
  <conditionalFormatting sqref="F24 F27:F28">
    <cfRule type="expression" dxfId="555" priority="21">
      <formula>F24&gt;0</formula>
    </cfRule>
    <cfRule type="expression" dxfId="554" priority="22">
      <formula>F24&lt;0</formula>
    </cfRule>
  </conditionalFormatting>
  <conditionalFormatting sqref="H24:H28">
    <cfRule type="expression" dxfId="553" priority="19">
      <formula>H24&gt;0</formula>
    </cfRule>
    <cfRule type="expression" dxfId="552" priority="20">
      <formula>H24&lt;0</formula>
    </cfRule>
  </conditionalFormatting>
  <conditionalFormatting sqref="J26:J34">
    <cfRule type="expression" dxfId="551" priority="17">
      <formula>J26&gt;0</formula>
    </cfRule>
    <cfRule type="expression" dxfId="550" priority="18">
      <formula>J26&lt;0</formula>
    </cfRule>
  </conditionalFormatting>
  <conditionalFormatting sqref="F113">
    <cfRule type="expression" dxfId="549" priority="15">
      <formula>F113&gt;0</formula>
    </cfRule>
    <cfRule type="expression" dxfId="548" priority="16">
      <formula>F113&lt;0</formula>
    </cfRule>
  </conditionalFormatting>
  <conditionalFormatting sqref="H113">
    <cfRule type="expression" dxfId="547" priority="13">
      <formula>H113&gt;0</formula>
    </cfRule>
    <cfRule type="expression" dxfId="546" priority="14">
      <formula>H113&lt;0</formula>
    </cfRule>
  </conditionalFormatting>
  <conditionalFormatting sqref="J109">
    <cfRule type="expression" dxfId="545" priority="11">
      <formula>J109&gt;0</formula>
    </cfRule>
    <cfRule type="expression" dxfId="544" priority="12">
      <formula>J109&lt;0</formula>
    </cfRule>
  </conditionalFormatting>
  <conditionalFormatting sqref="F108:F112">
    <cfRule type="expression" dxfId="543" priority="9">
      <formula>F108&gt;0</formula>
    </cfRule>
    <cfRule type="expression" dxfId="542" priority="10">
      <formula>F108&lt;0</formula>
    </cfRule>
  </conditionalFormatting>
  <conditionalFormatting sqref="H108:H112">
    <cfRule type="expression" dxfId="541" priority="7">
      <formula>H108&gt;0</formula>
    </cfRule>
    <cfRule type="expression" dxfId="540" priority="8">
      <formula>H108&lt;0</formula>
    </cfRule>
  </conditionalFormatting>
  <conditionalFormatting sqref="J110:J113">
    <cfRule type="expression" dxfId="539" priority="5">
      <formula>J110&gt;0</formula>
    </cfRule>
    <cfRule type="expression" dxfId="538" priority="6">
      <formula>J110&lt;0</formula>
    </cfRule>
  </conditionalFormatting>
  <conditionalFormatting sqref="F25:F26">
    <cfRule type="expression" dxfId="537" priority="3">
      <formula>F25&gt;0</formula>
    </cfRule>
    <cfRule type="expression" dxfId="536" priority="4">
      <formula>F25&lt;0</formula>
    </cfRule>
  </conditionalFormatting>
  <conditionalFormatting sqref="Q9">
    <cfRule type="expression" dxfId="535" priority="1">
      <formula>Q9&gt;0</formula>
    </cfRule>
    <cfRule type="expression" dxfId="53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20.919899999999998</v>
      </c>
      <c r="R4" s="180">
        <v>-9.9000000000000008E-3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6275.9699999999993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-3277.4800000000018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-3352.5000000000018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-0.3481861604180107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4.3977265665705867E-2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1346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10.459949999999999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23.011890000000001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22.802690999999999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22.593492000000001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22.384293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22.175093999999998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21.965895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21.756695999999998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21.547497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21.338297999999998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21.129099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20.919899999999998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20.710700999999997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20.501501999999999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20.292302999999997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20.083103999999999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19.873904999999997</v>
      </c>
    </row>
    <row r="35" spans="1:21" x14ac:dyDescent="0.25">
      <c r="O35" s="81">
        <v>0.94</v>
      </c>
      <c r="P35" s="81">
        <f t="shared" si="3"/>
        <v>19.664705999999999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19.455507000000001</v>
      </c>
    </row>
    <row r="37" spans="1:21" x14ac:dyDescent="0.25">
      <c r="O37" s="81">
        <v>0.92</v>
      </c>
      <c r="P37" s="81">
        <f t="shared" si="3"/>
        <v>19.246307999999999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19.037109000000001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18.827909999999999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3" priority="95">
      <formula>F46&gt;0</formula>
    </cfRule>
    <cfRule type="expression" dxfId="532" priority="96">
      <formula>F46&lt;0</formula>
    </cfRule>
  </conditionalFormatting>
  <conditionalFormatting sqref="H46:H48">
    <cfRule type="expression" dxfId="531" priority="93">
      <formula>H46&gt;0</formula>
    </cfRule>
    <cfRule type="expression" dxfId="530" priority="94">
      <formula>H46&lt;0</formula>
    </cfRule>
  </conditionalFormatting>
  <conditionalFormatting sqref="H49">
    <cfRule type="expression" dxfId="529" priority="91">
      <formula>H49&gt;0</formula>
    </cfRule>
    <cfRule type="expression" dxfId="528" priority="92">
      <formula>H49&lt;0</formula>
    </cfRule>
  </conditionalFormatting>
  <conditionalFormatting sqref="H50">
    <cfRule type="expression" dxfId="527" priority="89">
      <formula>H50&gt;0</formula>
    </cfRule>
    <cfRule type="expression" dxfId="526" priority="90">
      <formula>H50&lt;0</formula>
    </cfRule>
  </conditionalFormatting>
  <conditionalFormatting sqref="F42:F45">
    <cfRule type="expression" dxfId="525" priority="85">
      <formula>F42&gt;0</formula>
    </cfRule>
    <cfRule type="expression" dxfId="524" priority="86">
      <formula>F42&lt;0</formula>
    </cfRule>
  </conditionalFormatting>
  <conditionalFormatting sqref="H42:H45">
    <cfRule type="expression" dxfId="523" priority="83">
      <formula>H42&gt;0</formula>
    </cfRule>
    <cfRule type="expression" dxfId="522" priority="84">
      <formula>H42&lt;0</formula>
    </cfRule>
  </conditionalFormatting>
  <conditionalFormatting sqref="F51:F52">
    <cfRule type="expression" dxfId="521" priority="79">
      <formula>F51&gt;0</formula>
    </cfRule>
    <cfRule type="expression" dxfId="520" priority="80">
      <formula>F51&lt;0</formula>
    </cfRule>
  </conditionalFormatting>
  <conditionalFormatting sqref="I46:L48">
    <cfRule type="expression" dxfId="519" priority="77">
      <formula>I46&gt;0</formula>
    </cfRule>
    <cfRule type="expression" dxfId="518" priority="78">
      <formula>I46&lt;0</formula>
    </cfRule>
  </conditionalFormatting>
  <conditionalFormatting sqref="I55:I60 I52:L53">
    <cfRule type="expression" dxfId="517" priority="71">
      <formula>I52&gt;0</formula>
    </cfRule>
    <cfRule type="expression" dxfId="516" priority="72">
      <formula>I52&lt;0</formula>
    </cfRule>
  </conditionalFormatting>
  <conditionalFormatting sqref="I42:L45">
    <cfRule type="expression" dxfId="515" priority="69">
      <formula>I42&gt;0</formula>
    </cfRule>
    <cfRule type="expression" dxfId="514" priority="70">
      <formula>I42&lt;0</formula>
    </cfRule>
  </conditionalFormatting>
  <conditionalFormatting sqref="F53:F64">
    <cfRule type="expression" dxfId="513" priority="67">
      <formula>F53&gt;0</formula>
    </cfRule>
    <cfRule type="expression" dxfId="512" priority="68">
      <formula>F53&lt;0</formula>
    </cfRule>
  </conditionalFormatting>
  <conditionalFormatting sqref="Q8">
    <cfRule type="expression" dxfId="511" priority="63">
      <formula>Q8&gt;0</formula>
    </cfRule>
    <cfRule type="expression" dxfId="510" priority="64">
      <formula>Q8&lt;0</formula>
    </cfRule>
  </conditionalFormatting>
  <conditionalFormatting sqref="Q7">
    <cfRule type="expression" dxfId="509" priority="65">
      <formula>Q7&gt;0</formula>
    </cfRule>
    <cfRule type="expression" dxfId="508" priority="66">
      <formula>Q7&lt;0</formula>
    </cfRule>
  </conditionalFormatting>
  <conditionalFormatting sqref="F142:F146">
    <cfRule type="expression" dxfId="507" priority="61">
      <formula>F142&gt;0</formula>
    </cfRule>
    <cfRule type="expression" dxfId="506" priority="62">
      <formula>F142&lt;0</formula>
    </cfRule>
  </conditionalFormatting>
  <conditionalFormatting sqref="H142:H144">
    <cfRule type="expression" dxfId="505" priority="59">
      <formula>H142&gt;0</formula>
    </cfRule>
    <cfRule type="expression" dxfId="504" priority="60">
      <formula>H142&lt;0</formula>
    </cfRule>
  </conditionalFormatting>
  <conditionalFormatting sqref="H145">
    <cfRule type="expression" dxfId="503" priority="57">
      <formula>H145&gt;0</formula>
    </cfRule>
    <cfRule type="expression" dxfId="502" priority="58">
      <formula>H145&lt;0</formula>
    </cfRule>
  </conditionalFormatting>
  <conditionalFormatting sqref="H146">
    <cfRule type="expression" dxfId="501" priority="55">
      <formula>H146&gt;0</formula>
    </cfRule>
    <cfRule type="expression" dxfId="500" priority="56">
      <formula>H146&lt;0</formula>
    </cfRule>
  </conditionalFormatting>
  <conditionalFormatting sqref="H147:H156">
    <cfRule type="expression" dxfId="499" priority="53">
      <formula>H147&gt;0</formula>
    </cfRule>
    <cfRule type="expression" dxfId="498" priority="54">
      <formula>H147&lt;0</formula>
    </cfRule>
  </conditionalFormatting>
  <conditionalFormatting sqref="F138:F141">
    <cfRule type="expression" dxfId="497" priority="51">
      <formula>F138&gt;0</formula>
    </cfRule>
    <cfRule type="expression" dxfId="496" priority="52">
      <formula>F138&lt;0</formula>
    </cfRule>
  </conditionalFormatting>
  <conditionalFormatting sqref="H138:H141">
    <cfRule type="expression" dxfId="495" priority="49">
      <formula>H138&gt;0</formula>
    </cfRule>
    <cfRule type="expression" dxfId="494" priority="50">
      <formula>H138&lt;0</formula>
    </cfRule>
  </conditionalFormatting>
  <conditionalFormatting sqref="F147:F148">
    <cfRule type="expression" dxfId="493" priority="47">
      <formula>F147&gt;0</formula>
    </cfRule>
    <cfRule type="expression" dxfId="492" priority="48">
      <formula>F147&lt;0</formula>
    </cfRule>
  </conditionalFormatting>
  <conditionalFormatting sqref="I142:I144">
    <cfRule type="expression" dxfId="491" priority="45">
      <formula>I142&gt;0</formula>
    </cfRule>
    <cfRule type="expression" dxfId="490" priority="46">
      <formula>I142&lt;0</formula>
    </cfRule>
  </conditionalFormatting>
  <conditionalFormatting sqref="I145">
    <cfRule type="expression" dxfId="489" priority="43">
      <formula>I145&gt;0</formula>
    </cfRule>
    <cfRule type="expression" dxfId="488" priority="44">
      <formula>I145&lt;0</formula>
    </cfRule>
  </conditionalFormatting>
  <conditionalFormatting sqref="I146">
    <cfRule type="expression" dxfId="487" priority="41">
      <formula>I146&gt;0</formula>
    </cfRule>
    <cfRule type="expression" dxfId="486" priority="42">
      <formula>I146&lt;0</formula>
    </cfRule>
  </conditionalFormatting>
  <conditionalFormatting sqref="I147:I156">
    <cfRule type="expression" dxfId="485" priority="39">
      <formula>I147&gt;0</formula>
    </cfRule>
    <cfRule type="expression" dxfId="484" priority="40">
      <formula>I147&lt;0</formula>
    </cfRule>
  </conditionalFormatting>
  <conditionalFormatting sqref="I138:I141">
    <cfRule type="expression" dxfId="483" priority="37">
      <formula>I138&gt;0</formula>
    </cfRule>
    <cfRule type="expression" dxfId="482" priority="38">
      <formula>I138&lt;0</formula>
    </cfRule>
  </conditionalFormatting>
  <conditionalFormatting sqref="F149">
    <cfRule type="expression" dxfId="481" priority="35">
      <formula>F149&gt;0</formula>
    </cfRule>
    <cfRule type="expression" dxfId="480" priority="36">
      <formula>F149&lt;0</formula>
    </cfRule>
  </conditionalFormatting>
  <conditionalFormatting sqref="F67:F69 H68:H69 H67:L67">
    <cfRule type="expression" dxfId="479" priority="33">
      <formula>F67&gt;0</formula>
    </cfRule>
    <cfRule type="expression" dxfId="478" priority="34">
      <formula>F67&lt;0</formula>
    </cfRule>
  </conditionalFormatting>
  <conditionalFormatting sqref="R4">
    <cfRule type="expression" dxfId="477" priority="31">
      <formula>R4&gt;0</formula>
    </cfRule>
    <cfRule type="expression" dxfId="476" priority="32">
      <formula>R4&lt;0</formula>
    </cfRule>
  </conditionalFormatting>
  <conditionalFormatting sqref="F73:F76 H73:K74 H75:J76">
    <cfRule type="expression" dxfId="475" priority="29">
      <formula>F73&gt;0</formula>
    </cfRule>
    <cfRule type="expression" dxfId="474" priority="30">
      <formula>F73&lt;0</formula>
    </cfRule>
  </conditionalFormatting>
  <conditionalFormatting sqref="H81:H85 F80:F85 H80:J80 J81:J85">
    <cfRule type="expression" dxfId="473" priority="25">
      <formula>F80&gt;0</formula>
    </cfRule>
    <cfRule type="expression" dxfId="472" priority="26">
      <formula>F80&lt;0</formula>
    </cfRule>
  </conditionalFormatting>
  <conditionalFormatting sqref="I93:J93">
    <cfRule type="expression" dxfId="471" priority="23">
      <formula>I93&gt;0</formula>
    </cfRule>
    <cfRule type="expression" dxfId="470" priority="24">
      <formula>I93&lt;0</formula>
    </cfRule>
  </conditionalFormatting>
  <conditionalFormatting sqref="H89:J90 J92:K92 J91 K75:K91 F89:F93 H91:H93 K93">
    <cfRule type="expression" dxfId="469" priority="21">
      <formula>F75&gt;0</formula>
    </cfRule>
    <cfRule type="expression" dxfId="468" priority="22">
      <formula>F75&lt;0</formula>
    </cfRule>
  </conditionalFormatting>
  <conditionalFormatting sqref="H87:J88 F86:F88 H86 J86">
    <cfRule type="expression" dxfId="467" priority="19">
      <formula>F86&gt;0</formula>
    </cfRule>
    <cfRule type="expression" dxfId="466" priority="20">
      <formula>F86&lt;0</formula>
    </cfRule>
  </conditionalFormatting>
  <conditionalFormatting sqref="H94:K98 F94:F98">
    <cfRule type="expression" dxfId="465" priority="15">
      <formula>F94&gt;0</formula>
    </cfRule>
    <cfRule type="expression" dxfId="464" priority="16">
      <formula>F94&lt;0</formula>
    </cfRule>
  </conditionalFormatting>
  <conditionalFormatting sqref="H107:K107 F107">
    <cfRule type="expression" dxfId="463" priority="13">
      <formula>F107&gt;0</formula>
    </cfRule>
    <cfRule type="expression" dxfId="462" priority="14">
      <formula>F107&lt;0</formula>
    </cfRule>
  </conditionalFormatting>
  <conditionalFormatting sqref="H102:K106 F102:F106">
    <cfRule type="expression" dxfId="461" priority="11">
      <formula>F102&gt;0</formula>
    </cfRule>
    <cfRule type="expression" dxfId="460" priority="12">
      <formula>F102&lt;0</formula>
    </cfRule>
  </conditionalFormatting>
  <conditionalFormatting sqref="H101:K101 F99:F101 H99:H100 J99:K100">
    <cfRule type="expression" dxfId="459" priority="9">
      <formula>F99&gt;0</formula>
    </cfRule>
    <cfRule type="expression" dxfId="458" priority="10">
      <formula>F99&lt;0</formula>
    </cfRule>
  </conditionalFormatting>
  <conditionalFormatting sqref="H108:K110 F108:F110">
    <cfRule type="expression" dxfId="457" priority="7">
      <formula>F108&gt;0</formula>
    </cfRule>
    <cfRule type="expression" dxfId="456" priority="8">
      <formula>F108&lt;0</formula>
    </cfRule>
  </conditionalFormatting>
  <conditionalFormatting sqref="H111:K113 F111:F113">
    <cfRule type="expression" dxfId="455" priority="5">
      <formula>F111&gt;0</formula>
    </cfRule>
    <cfRule type="expression" dxfId="454" priority="6">
      <formula>F111&lt;0</formula>
    </cfRule>
  </conditionalFormatting>
  <conditionalFormatting sqref="Q10">
    <cfRule type="expression" dxfId="453" priority="3">
      <formula>Q10&gt;0</formula>
    </cfRule>
    <cfRule type="expression" dxfId="452" priority="4">
      <formula>Q10&lt;0</formula>
    </cfRule>
  </conditionalFormatting>
  <conditionalFormatting sqref="F115:F116 H115:K116">
    <cfRule type="expression" dxfId="451" priority="1">
      <formula>F115&gt;0</formula>
    </cfRule>
    <cfRule type="expression" dxfId="450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7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48.76</v>
      </c>
      <c r="R4" s="422">
        <v>-1.18E-2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4876</v>
      </c>
      <c r="T5" s="83">
        <v>43307</v>
      </c>
      <c r="U5" s="757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2139.0400000000009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1082.3000000000029</v>
      </c>
      <c r="T8" s="83">
        <v>43314</v>
      </c>
      <c r="U8" s="757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0.2852887682209988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3.9048400328137819E-2</v>
      </c>
      <c r="R11">
        <v>0.47599999999999998</v>
      </c>
      <c r="T11" s="83">
        <v>43318</v>
      </c>
      <c r="U11" s="757" t="s">
        <v>1187</v>
      </c>
    </row>
    <row r="12" spans="1:21" x14ac:dyDescent="0.25">
      <c r="H12" s="70"/>
      <c r="O12" s="11" t="s">
        <v>921</v>
      </c>
      <c r="Q12" s="1" t="s">
        <v>1357</v>
      </c>
      <c r="U12" s="757" t="s">
        <v>1205</v>
      </c>
    </row>
    <row r="13" spans="1:21" x14ac:dyDescent="0.25">
      <c r="H13" s="70"/>
      <c r="O13" s="11" t="s">
        <v>947</v>
      </c>
      <c r="Q13" s="2">
        <f>Q4/(4.85+4.95)*2</f>
        <v>9.9510204081632647</v>
      </c>
      <c r="U13" s="757" t="s">
        <v>1206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53.636000000000003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53.148400000000002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52.660800000000002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52.173200000000001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51.685600000000001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51.198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50.7104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50.222799999999999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49.735199999999999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49.247599999999998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48.76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1285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48.272399999999998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47.784799999999997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47.297199999999997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46.809599999999996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46.321999999999996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45.834399999999995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45.346800000000002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44.859200000000001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44.371600000000001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43.884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1:K66">
    <cfRule type="expression" dxfId="349" priority="11">
      <formula>K41&gt;0</formula>
    </cfRule>
    <cfRule type="expression" dxfId="348" priority="12">
      <formula>K41&lt;0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4">
        <v>43298</v>
      </c>
      <c r="U23" t="s">
        <v>1175</v>
      </c>
    </row>
    <row r="24" spans="1:21" x14ac:dyDescent="0.25">
      <c r="T24" s="709"/>
    </row>
    <row r="25" spans="1:21" x14ac:dyDescent="0.25">
      <c r="T25" s="694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20.009899999999998</v>
      </c>
      <c r="R4" s="424">
        <v>1.32E-2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8003.9599999999991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1565.5399999999972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1280.5699999999924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0.19046492915032315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1369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8.1673061224489789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22.01089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21.810790999999998</v>
      </c>
      <c r="U18" t="s">
        <v>1052</v>
      </c>
    </row>
    <row r="19" spans="1:21" x14ac:dyDescent="0.25">
      <c r="O19" s="81">
        <v>1.08</v>
      </c>
      <c r="P19" s="81">
        <f t="shared" si="2"/>
        <v>21.610692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21.410592999999999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21.210494000000001</v>
      </c>
      <c r="T21" s="694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21.010394999999999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20.810295999999997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20.610196999999999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20.410097999999998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20.209999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20.009899999999998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19.809800999999997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19.609701999999999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19.409602999999997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19.209503999999999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19.009404999999997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18.809305999999996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18.609206999999998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18.409108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18.209008999999998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18.00891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5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79" priority="127">
      <formula>F27&gt;0</formula>
    </cfRule>
    <cfRule type="expression" dxfId="278" priority="128">
      <formula>F27&lt;0</formula>
    </cfRule>
  </conditionalFormatting>
  <conditionalFormatting sqref="H27:H29">
    <cfRule type="expression" dxfId="277" priority="125">
      <formula>H27&gt;0</formula>
    </cfRule>
    <cfRule type="expression" dxfId="276" priority="126">
      <formula>H27&lt;0</formula>
    </cfRule>
  </conditionalFormatting>
  <conditionalFormatting sqref="H30">
    <cfRule type="expression" dxfId="275" priority="121">
      <formula>H30&gt;0</formula>
    </cfRule>
    <cfRule type="expression" dxfId="274" priority="122">
      <formula>H30&lt;0</formula>
    </cfRule>
  </conditionalFormatting>
  <conditionalFormatting sqref="H31:H35">
    <cfRule type="expression" dxfId="273" priority="119">
      <formula>H31&gt;0</formula>
    </cfRule>
    <cfRule type="expression" dxfId="272" priority="120">
      <formula>H31&lt;0</formula>
    </cfRule>
  </conditionalFormatting>
  <conditionalFormatting sqref="F31">
    <cfRule type="expression" dxfId="271" priority="113">
      <formula>F31&gt;0</formula>
    </cfRule>
    <cfRule type="expression" dxfId="270" priority="114">
      <formula>F31&lt;0</formula>
    </cfRule>
  </conditionalFormatting>
  <conditionalFormatting sqref="I25:I29">
    <cfRule type="expression" dxfId="269" priority="111">
      <formula>I25&gt;0</formula>
    </cfRule>
    <cfRule type="expression" dxfId="268" priority="112">
      <formula>I25&lt;0</formula>
    </cfRule>
  </conditionalFormatting>
  <conditionalFormatting sqref="I30:I33 I35 I38 K38 J21:J39 I40:K41 J42:K42">
    <cfRule type="expression" dxfId="267" priority="105">
      <formula>I21&gt;0</formula>
    </cfRule>
    <cfRule type="expression" dxfId="266" priority="106">
      <formula>I21&lt;0</formula>
    </cfRule>
  </conditionalFormatting>
  <conditionalFormatting sqref="I21:I24 K21:K24">
    <cfRule type="expression" dxfId="265" priority="103">
      <formula>I21&gt;0</formula>
    </cfRule>
    <cfRule type="expression" dxfId="264" priority="104">
      <formula>I21&lt;0</formula>
    </cfRule>
  </conditionalFormatting>
  <conditionalFormatting sqref="F32:F35">
    <cfRule type="expression" dxfId="263" priority="101">
      <formula>F32&gt;0</formula>
    </cfRule>
    <cfRule type="expression" dxfId="262" priority="102">
      <formula>F32&lt;0</formula>
    </cfRule>
  </conditionalFormatting>
  <conditionalFormatting sqref="Q8">
    <cfRule type="expression" dxfId="261" priority="97">
      <formula>Q8&gt;0</formula>
    </cfRule>
    <cfRule type="expression" dxfId="260" priority="98">
      <formula>Q8&lt;0</formula>
    </cfRule>
  </conditionalFormatting>
  <conditionalFormatting sqref="Q7">
    <cfRule type="expression" dxfId="259" priority="99">
      <formula>Q7&gt;0</formula>
    </cfRule>
    <cfRule type="expression" dxfId="258" priority="100">
      <formula>Q7&lt;0</formula>
    </cfRule>
  </conditionalFormatting>
  <conditionalFormatting sqref="F86">
    <cfRule type="expression" dxfId="257" priority="85">
      <formula>F86&gt;0</formula>
    </cfRule>
    <cfRule type="expression" dxfId="256" priority="86">
      <formula>F86&lt;0</formula>
    </cfRule>
  </conditionalFormatting>
  <conditionalFormatting sqref="H86">
    <cfRule type="expression" dxfId="255" priority="83">
      <formula>H86&gt;0</formula>
    </cfRule>
    <cfRule type="expression" dxfId="254" priority="84">
      <formula>H86&lt;0</formula>
    </cfRule>
  </conditionalFormatting>
  <conditionalFormatting sqref="I86">
    <cfRule type="expression" dxfId="253" priority="71">
      <formula>I86&gt;0</formula>
    </cfRule>
    <cfRule type="expression" dxfId="252" priority="72">
      <formula>I86&lt;0</formula>
    </cfRule>
  </conditionalFormatting>
  <conditionalFormatting sqref="F25:F26">
    <cfRule type="expression" dxfId="251" priority="67">
      <formula>F25&gt;0</formula>
    </cfRule>
    <cfRule type="expression" dxfId="250" priority="68">
      <formula>F25&lt;0</formula>
    </cfRule>
  </conditionalFormatting>
  <conditionalFormatting sqref="H25:H26">
    <cfRule type="expression" dxfId="249" priority="65">
      <formula>H25&gt;0</formula>
    </cfRule>
    <cfRule type="expression" dxfId="248" priority="66">
      <formula>H25&lt;0</formula>
    </cfRule>
  </conditionalFormatting>
  <conditionalFormatting sqref="F92:F96">
    <cfRule type="expression" dxfId="247" priority="63">
      <formula>F92&gt;0</formula>
    </cfRule>
    <cfRule type="expression" dxfId="246" priority="64">
      <formula>F92&lt;0</formula>
    </cfRule>
  </conditionalFormatting>
  <conditionalFormatting sqref="H92:H94">
    <cfRule type="expression" dxfId="245" priority="61">
      <formula>H92&gt;0</formula>
    </cfRule>
    <cfRule type="expression" dxfId="244" priority="62">
      <formula>H92&lt;0</formula>
    </cfRule>
  </conditionalFormatting>
  <conditionalFormatting sqref="H95:H96">
    <cfRule type="expression" dxfId="243" priority="59">
      <formula>H95&gt;0</formula>
    </cfRule>
    <cfRule type="expression" dxfId="242" priority="60">
      <formula>H95&lt;0</formula>
    </cfRule>
  </conditionalFormatting>
  <conditionalFormatting sqref="H97:H122">
    <cfRule type="expression" dxfId="241" priority="57">
      <formula>H97&gt;0</formula>
    </cfRule>
    <cfRule type="expression" dxfId="240" priority="58">
      <formula>H97&lt;0</formula>
    </cfRule>
  </conditionalFormatting>
  <conditionalFormatting sqref="F87:F90">
    <cfRule type="expression" dxfId="239" priority="55">
      <formula>F87&gt;0</formula>
    </cfRule>
    <cfRule type="expression" dxfId="238" priority="56">
      <formula>F87&lt;0</formula>
    </cfRule>
  </conditionalFormatting>
  <conditionalFormatting sqref="H87:H90">
    <cfRule type="expression" dxfId="237" priority="53">
      <formula>H87&gt;0</formula>
    </cfRule>
    <cfRule type="expression" dxfId="236" priority="54">
      <formula>H87&lt;0</formula>
    </cfRule>
  </conditionalFormatting>
  <conditionalFormatting sqref="F97">
    <cfRule type="expression" dxfId="235" priority="51">
      <formula>F97&gt;0</formula>
    </cfRule>
    <cfRule type="expression" dxfId="234" priority="52">
      <formula>F97&lt;0</formula>
    </cfRule>
  </conditionalFormatting>
  <conditionalFormatting sqref="I91:I93">
    <cfRule type="expression" dxfId="233" priority="49">
      <formula>I91&gt;0</formula>
    </cfRule>
    <cfRule type="expression" dxfId="232" priority="50">
      <formula>I91&lt;0</formula>
    </cfRule>
  </conditionalFormatting>
  <conditionalFormatting sqref="I94">
    <cfRule type="expression" dxfId="231" priority="47">
      <formula>I94&gt;0</formula>
    </cfRule>
    <cfRule type="expression" dxfId="230" priority="48">
      <formula>I94&lt;0</formula>
    </cfRule>
  </conditionalFormatting>
  <conditionalFormatting sqref="I95">
    <cfRule type="expression" dxfId="229" priority="45">
      <formula>I95&gt;0</formula>
    </cfRule>
    <cfRule type="expression" dxfId="228" priority="46">
      <formula>I95&lt;0</formula>
    </cfRule>
  </conditionalFormatting>
  <conditionalFormatting sqref="I96:I99 I101 I104 I106:I122">
    <cfRule type="expression" dxfId="227" priority="43">
      <formula>I96&gt;0</formula>
    </cfRule>
    <cfRule type="expression" dxfId="226" priority="44">
      <formula>I96&lt;0</formula>
    </cfRule>
  </conditionalFormatting>
  <conditionalFormatting sqref="I87:I90">
    <cfRule type="expression" dxfId="225" priority="41">
      <formula>I87&gt;0</formula>
    </cfRule>
    <cfRule type="expression" dxfId="224" priority="42">
      <formula>I87&lt;0</formula>
    </cfRule>
  </conditionalFormatting>
  <conditionalFormatting sqref="F98:F122">
    <cfRule type="expression" dxfId="223" priority="39">
      <formula>F98&gt;0</formula>
    </cfRule>
    <cfRule type="expression" dxfId="222" priority="40">
      <formula>F98&lt;0</formula>
    </cfRule>
  </conditionalFormatting>
  <conditionalFormatting sqref="F91">
    <cfRule type="expression" dxfId="221" priority="37">
      <formula>F91&gt;0</formula>
    </cfRule>
    <cfRule type="expression" dxfId="220" priority="38">
      <formula>F91&lt;0</formula>
    </cfRule>
  </conditionalFormatting>
  <conditionalFormatting sqref="H91">
    <cfRule type="expression" dxfId="219" priority="35">
      <formula>H91&gt;0</formula>
    </cfRule>
    <cfRule type="expression" dxfId="218" priority="36">
      <formula>H91&lt;0</formula>
    </cfRule>
  </conditionalFormatting>
  <conditionalFormatting sqref="F21:F24">
    <cfRule type="expression" dxfId="217" priority="33">
      <formula>F21&gt;0</formula>
    </cfRule>
    <cfRule type="expression" dxfId="216" priority="34">
      <formula>F21&lt;0</formula>
    </cfRule>
  </conditionalFormatting>
  <conditionalFormatting sqref="H21:H24">
    <cfRule type="expression" dxfId="215" priority="31">
      <formula>H21&gt;0</formula>
    </cfRule>
    <cfRule type="expression" dxfId="214" priority="32">
      <formula>H21&lt;0</formula>
    </cfRule>
  </conditionalFormatting>
  <conditionalFormatting sqref="K25:K27 K30:K37">
    <cfRule type="expression" dxfId="213" priority="29">
      <formula>K25&gt;0</formula>
    </cfRule>
    <cfRule type="expression" dxfId="212" priority="30">
      <formula>K25&lt;0</formula>
    </cfRule>
  </conditionalFormatting>
  <conditionalFormatting sqref="H37">
    <cfRule type="expression" dxfId="211" priority="27">
      <formula>H37&gt;0</formula>
    </cfRule>
    <cfRule type="expression" dxfId="210" priority="28">
      <formula>H37&lt;0</formula>
    </cfRule>
  </conditionalFormatting>
  <conditionalFormatting sqref="F37">
    <cfRule type="expression" dxfId="209" priority="25">
      <formula>F37&gt;0</formula>
    </cfRule>
    <cfRule type="expression" dxfId="208" priority="26">
      <formula>F37&lt;0</formula>
    </cfRule>
  </conditionalFormatting>
  <conditionalFormatting sqref="H36">
    <cfRule type="expression" dxfId="207" priority="21">
      <formula>H36&gt;0</formula>
    </cfRule>
    <cfRule type="expression" dxfId="206" priority="22">
      <formula>H36&lt;0</formula>
    </cfRule>
  </conditionalFormatting>
  <conditionalFormatting sqref="F36">
    <cfRule type="expression" dxfId="205" priority="19">
      <formula>F36&gt;0</formula>
    </cfRule>
    <cfRule type="expression" dxfId="204" priority="20">
      <formula>F36&lt;0</formula>
    </cfRule>
  </conditionalFormatting>
  <conditionalFormatting sqref="L38 L51">
    <cfRule type="expression" dxfId="203" priority="15">
      <formula>L38&gt;0</formula>
    </cfRule>
    <cfRule type="expression" dxfId="202" priority="16">
      <formula>L38&lt;0</formula>
    </cfRule>
  </conditionalFormatting>
  <conditionalFormatting sqref="L21:L24">
    <cfRule type="expression" dxfId="201" priority="13">
      <formula>L21&gt;0</formula>
    </cfRule>
    <cfRule type="expression" dxfId="200" priority="14">
      <formula>L21&lt;0</formula>
    </cfRule>
  </conditionalFormatting>
  <conditionalFormatting sqref="L25:L27 L30:L37">
    <cfRule type="expression" dxfId="199" priority="11">
      <formula>L25&gt;0</formula>
    </cfRule>
    <cfRule type="expression" dxfId="198" priority="12">
      <formula>L25&lt;0</formula>
    </cfRule>
  </conditionalFormatting>
  <conditionalFormatting sqref="F54:F55 H54:I55 K54:K55">
    <cfRule type="expression" dxfId="197" priority="9">
      <formula>F54&gt;0</formula>
    </cfRule>
    <cfRule type="expression" dxfId="196" priority="10">
      <formula>F54&lt;0</formula>
    </cfRule>
  </conditionalFormatting>
  <conditionalFormatting sqref="F56:F57 H56:I57 K56:K57">
    <cfRule type="expression" dxfId="195" priority="5">
      <formula>F56&gt;0</formula>
    </cfRule>
    <cfRule type="expression" dxfId="194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45.936149999999991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43.709899999999998</v>
      </c>
      <c r="R4" s="405">
        <v>3.0000000000000001E-3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8741.98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9187.2299999999977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-395.29999999999654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-445.24999999999636</v>
      </c>
      <c r="U8" s="771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-4.8464009282449275E-2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4.4841100071150934E-2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1365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14.473476821192053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48.080890000000004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47.643791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47.206692000000004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46.769593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46.332493999999997</v>
      </c>
    </row>
    <row r="23" spans="1:16" x14ac:dyDescent="0.25">
      <c r="H23" s="70"/>
      <c r="O23" s="81">
        <v>1.05</v>
      </c>
      <c r="P23" s="81">
        <f t="shared" si="3"/>
        <v>45.895395000000001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45.458295999999997</v>
      </c>
    </row>
    <row r="25" spans="1:16" x14ac:dyDescent="0.25">
      <c r="H25" s="70"/>
      <c r="O25" s="81">
        <v>1.03</v>
      </c>
      <c r="P25" s="81">
        <f t="shared" si="3"/>
        <v>45.021197000000001</v>
      </c>
    </row>
    <row r="26" spans="1:16" x14ac:dyDescent="0.25">
      <c r="H26" s="70"/>
      <c r="O26" s="81">
        <v>1.02</v>
      </c>
      <c r="P26" s="81">
        <f t="shared" si="3"/>
        <v>44.584097999999997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591.4</v>
      </c>
      <c r="O27" s="81">
        <v>1.01</v>
      </c>
      <c r="P27" s="81">
        <f t="shared" si="3"/>
        <v>44.146999000000001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591</v>
      </c>
      <c r="O28" s="81">
        <v>1</v>
      </c>
      <c r="P28" s="81">
        <f t="shared" si="3"/>
        <v>43.709899999999998</v>
      </c>
    </row>
    <row r="29" spans="1:16" x14ac:dyDescent="0.25">
      <c r="O29" s="81">
        <v>0.99</v>
      </c>
      <c r="P29" s="81">
        <f t="shared" si="3"/>
        <v>43.272800999999994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42.835701999999998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42.398602999999994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41.961503999999998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41.524404999999994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41.087305999999998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40.650207000000002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40.213107999999998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39.776009000000002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39.338909999999998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:J94" si="24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>C94*(E94-D94)</f>
        <v>-593.24000000000012</v>
      </c>
      <c r="G94" s="39">
        <f>D94*C94</f>
        <v>9187.24</v>
      </c>
      <c r="H94" s="179">
        <f>(E94-D94)/D94</f>
        <v>-6.4572167484467605E-2</v>
      </c>
      <c r="I94" s="39"/>
      <c r="J94" s="39">
        <f t="shared" si="24"/>
        <v>-543.2900000000003</v>
      </c>
      <c r="K94" s="39"/>
      <c r="L94" s="39">
        <v>14.23</v>
      </c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H95 F95">
    <cfRule type="expression" dxfId="51" priority="3">
      <formula>F95&gt;0</formula>
    </cfRule>
    <cfRule type="expression" dxfId="50" priority="4">
      <formula>F95&lt;0</formula>
    </cfRule>
  </conditionalFormatting>
  <conditionalFormatting sqref="H92:H94 F92:F94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2019-01-31T00:41:10Z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